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413"/>
  <workbookPr filterPrivacy="1" defaultThemeVersion="166925"/>
  <xr:revisionPtr revIDLastSave="0" documentId="13_ncr:1_{C05E9DB6-1A5A-E746-BB12-BCB64AEB0841}" xr6:coauthVersionLast="45" xr6:coauthVersionMax="45" xr10:uidLastSave="{00000000-0000-0000-0000-000000000000}"/>
  <bookViews>
    <workbookView xWindow="0" yWindow="460" windowWidth="14360" windowHeight="16220" xr2:uid="{A428FC4A-1C80-4441-9348-585037C7ADDB}"/>
  </bookViews>
  <sheets>
    <sheet name="Front Page" sheetId="5" r:id="rId1"/>
    <sheet name="1. Water + Acid" sheetId="3" r:id="rId2"/>
    <sheet name="2. Sample C" sheetId="2" r:id="rId3"/>
    <sheet name="3. Sample D" sheetId="1" r:id="rId4"/>
    <sheet name="4. Humidity Cell Test Plots" sheetId="4"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N78" i="1" l="1"/>
  <c r="O78" i="1"/>
  <c r="A78" i="1"/>
  <c r="B78" i="1"/>
  <c r="C78" i="1"/>
  <c r="D78" i="1"/>
  <c r="E78" i="1"/>
  <c r="F78" i="1"/>
  <c r="G78" i="1"/>
  <c r="H78" i="1"/>
  <c r="I78" i="1"/>
  <c r="AL78" i="2"/>
  <c r="AI78" i="2"/>
  <c r="AJ78" i="2"/>
  <c r="Y106" i="2" l="1"/>
  <c r="AJ79" i="2" l="1"/>
  <c r="AL79" i="1"/>
  <c r="AL78" i="1"/>
  <c r="AL87" i="1"/>
  <c r="AL88" i="1"/>
  <c r="F79" i="1"/>
  <c r="H139" i="1"/>
  <c r="H80" i="1"/>
  <c r="H81" i="1"/>
  <c r="H82" i="1"/>
  <c r="H83" i="1"/>
  <c r="H84" i="1"/>
  <c r="H85" i="1"/>
  <c r="H86" i="1"/>
  <c r="H87" i="1"/>
  <c r="H88" i="1"/>
  <c r="H89" i="1"/>
  <c r="H90" i="1"/>
  <c r="H91" i="1"/>
  <c r="H92" i="1"/>
  <c r="H93" i="1"/>
  <c r="H94" i="1"/>
  <c r="H95" i="1"/>
  <c r="H96" i="1"/>
  <c r="H97" i="1"/>
  <c r="H98" i="1"/>
  <c r="H99" i="1"/>
  <c r="H100" i="1"/>
  <c r="H101" i="1"/>
  <c r="H102" i="1"/>
  <c r="H103" i="1"/>
  <c r="H104" i="1"/>
  <c r="H105" i="1"/>
  <c r="H106" i="1"/>
  <c r="H107" i="1"/>
  <c r="H108" i="1"/>
  <c r="H109" i="1"/>
  <c r="H110" i="1"/>
  <c r="H111" i="1"/>
  <c r="H112" i="1"/>
  <c r="H113" i="1"/>
  <c r="H114" i="1"/>
  <c r="H115" i="1"/>
  <c r="H116" i="1"/>
  <c r="H117" i="1"/>
  <c r="H118" i="1"/>
  <c r="H119" i="1"/>
  <c r="H120" i="1"/>
  <c r="H121" i="1"/>
  <c r="H122" i="1"/>
  <c r="H123" i="1"/>
  <c r="H124" i="1"/>
  <c r="H125" i="1"/>
  <c r="H126" i="1"/>
  <c r="H127" i="1"/>
  <c r="H128" i="1"/>
  <c r="H129" i="1"/>
  <c r="H130" i="1"/>
  <c r="H131" i="1"/>
  <c r="H132" i="1"/>
  <c r="H133" i="1"/>
  <c r="H134" i="1"/>
  <c r="H135" i="1"/>
  <c r="H136" i="1"/>
  <c r="H137" i="1"/>
  <c r="H138" i="1"/>
  <c r="H79" i="1"/>
  <c r="AK78" i="1"/>
  <c r="AK79" i="1" s="1"/>
  <c r="AK80" i="1" s="1"/>
  <c r="AK81" i="1" s="1"/>
  <c r="AK82" i="1" s="1"/>
  <c r="AL85" i="1"/>
  <c r="AL80" i="1"/>
  <c r="AL81" i="1"/>
  <c r="AL82" i="1"/>
  <c r="AL83" i="1"/>
  <c r="AL84" i="1"/>
  <c r="AL86" i="1"/>
  <c r="AL89" i="1"/>
  <c r="AL90" i="1"/>
  <c r="AL91" i="1"/>
  <c r="AL92" i="1"/>
  <c r="AL93" i="1"/>
  <c r="AL94" i="1"/>
  <c r="AL95" i="1"/>
  <c r="AL96" i="1"/>
  <c r="AL97" i="1"/>
  <c r="AL98" i="1"/>
  <c r="AL99" i="1"/>
  <c r="AL100" i="1"/>
  <c r="AL101" i="1"/>
  <c r="AL102" i="1"/>
  <c r="AL103" i="1"/>
  <c r="AL104" i="1"/>
  <c r="AL105" i="1"/>
  <c r="AL106" i="1"/>
  <c r="AL107" i="1"/>
  <c r="AL108" i="1"/>
  <c r="AL109" i="1"/>
  <c r="AL110" i="1"/>
  <c r="AL111" i="1"/>
  <c r="AL112" i="1"/>
  <c r="AL113" i="1"/>
  <c r="AL114" i="1"/>
  <c r="AL115" i="1"/>
  <c r="AL116" i="1"/>
  <c r="AL117" i="1"/>
  <c r="AL118" i="1"/>
  <c r="AL119" i="1"/>
  <c r="AL120" i="1"/>
  <c r="AL121" i="1"/>
  <c r="AL122" i="1"/>
  <c r="AL123" i="1"/>
  <c r="AL124" i="1"/>
  <c r="AL125" i="1"/>
  <c r="AL126" i="1"/>
  <c r="AL127" i="1"/>
  <c r="AL128" i="1"/>
  <c r="AL129" i="1"/>
  <c r="AL130" i="1"/>
  <c r="AL131" i="1"/>
  <c r="AL132" i="1"/>
  <c r="AL133" i="1"/>
  <c r="AL134" i="1"/>
  <c r="AL135" i="1"/>
  <c r="AL136" i="1"/>
  <c r="AL137" i="1"/>
  <c r="AL138" i="1"/>
  <c r="AL139" i="1"/>
  <c r="AL79" i="2"/>
  <c r="AL80" i="2"/>
  <c r="AL81" i="2"/>
  <c r="AL82" i="2"/>
  <c r="AL83" i="2"/>
  <c r="AL84" i="2"/>
  <c r="AL85" i="2"/>
  <c r="AL86" i="2"/>
  <c r="AL87" i="2"/>
  <c r="AL88" i="2"/>
  <c r="AL89" i="2"/>
  <c r="AL90" i="2"/>
  <c r="AL91" i="2"/>
  <c r="AL92" i="2"/>
  <c r="AL93" i="2"/>
  <c r="AL94" i="2"/>
  <c r="AL95" i="2"/>
  <c r="AL96" i="2"/>
  <c r="AL97" i="2"/>
  <c r="AL98" i="2"/>
  <c r="AL99" i="2"/>
  <c r="AL100" i="2"/>
  <c r="AL101" i="2"/>
  <c r="AL102" i="2"/>
  <c r="AL103" i="2"/>
  <c r="AL104" i="2"/>
  <c r="AL105" i="2"/>
  <c r="AL106" i="2"/>
  <c r="AL107" i="2"/>
  <c r="AL108" i="2"/>
  <c r="AL109" i="2"/>
  <c r="AL110" i="2"/>
  <c r="AL111" i="2"/>
  <c r="AL112" i="2"/>
  <c r="AL113" i="2"/>
  <c r="AL114" i="2"/>
  <c r="AL115" i="2"/>
  <c r="AL116" i="2"/>
  <c r="AL117" i="2"/>
  <c r="AL118" i="2"/>
  <c r="AL119" i="2"/>
  <c r="AL120" i="2"/>
  <c r="AL121" i="2"/>
  <c r="AL122" i="2"/>
  <c r="AL123" i="2"/>
  <c r="AL124" i="2"/>
  <c r="AL125" i="2"/>
  <c r="AL126" i="2"/>
  <c r="AL127" i="2"/>
  <c r="AL128" i="2"/>
  <c r="AL129" i="2"/>
  <c r="AL130" i="2"/>
  <c r="AL131" i="2"/>
  <c r="AL132" i="2"/>
  <c r="AL133" i="2"/>
  <c r="AL134" i="2"/>
  <c r="AL135" i="2"/>
  <c r="AL136" i="2"/>
  <c r="AL137" i="2"/>
  <c r="AL138" i="2"/>
  <c r="AL139" i="2"/>
  <c r="AK78" i="2"/>
  <c r="AK79" i="2" s="1"/>
  <c r="AK80" i="2" s="1"/>
  <c r="AK81" i="2" s="1"/>
  <c r="AK82" i="2" s="1"/>
  <c r="AK83" i="2" s="1"/>
  <c r="AK84" i="2" s="1"/>
  <c r="AK85" i="2" s="1"/>
  <c r="AK86" i="2" s="1"/>
  <c r="AK87" i="2" s="1"/>
  <c r="AK88" i="2" s="1"/>
  <c r="AK89" i="2" s="1"/>
  <c r="AK90" i="2" s="1"/>
  <c r="AK91" i="2" s="1"/>
  <c r="AK92" i="2" s="1"/>
  <c r="AK93" i="2" s="1"/>
  <c r="AK94" i="2" s="1"/>
  <c r="AK95" i="2" s="1"/>
  <c r="AK96" i="2" s="1"/>
  <c r="AK97" i="2" s="1"/>
  <c r="AK98" i="2" s="1"/>
  <c r="AK99" i="2" s="1"/>
  <c r="AK100" i="2" s="1"/>
  <c r="AK101" i="2" s="1"/>
  <c r="AK102" i="2" s="1"/>
  <c r="AK103" i="2" s="1"/>
  <c r="AK104" i="2" s="1"/>
  <c r="AK105" i="2" s="1"/>
  <c r="AK106" i="2" s="1"/>
  <c r="AK107" i="2" s="1"/>
  <c r="AK108" i="2" s="1"/>
  <c r="AK109" i="2" s="1"/>
  <c r="AK110" i="2" s="1"/>
  <c r="AK111" i="2" s="1"/>
  <c r="AK112" i="2" s="1"/>
  <c r="AK113" i="2" s="1"/>
  <c r="AK114" i="2" s="1"/>
  <c r="AK115" i="2" s="1"/>
  <c r="AK116" i="2" s="1"/>
  <c r="AK117" i="2" s="1"/>
  <c r="AK118" i="2" s="1"/>
  <c r="AK119" i="2" s="1"/>
  <c r="AK120" i="2" s="1"/>
  <c r="AK121" i="2" s="1"/>
  <c r="AK122" i="2" s="1"/>
  <c r="AK123" i="2" s="1"/>
  <c r="AK124" i="2" s="1"/>
  <c r="AK125" i="2" s="1"/>
  <c r="AK126" i="2" s="1"/>
  <c r="AK127" i="2" s="1"/>
  <c r="AK128" i="2" s="1"/>
  <c r="AK129" i="2" s="1"/>
  <c r="AK130" i="2" s="1"/>
  <c r="AK131" i="2" s="1"/>
  <c r="AK132" i="2" s="1"/>
  <c r="AK133" i="2" s="1"/>
  <c r="AK134" i="2" s="1"/>
  <c r="AK135" i="2" s="1"/>
  <c r="AK136" i="2" s="1"/>
  <c r="AK137" i="2" s="1"/>
  <c r="AK138" i="2" s="1"/>
  <c r="AK139" i="2" s="1"/>
  <c r="O78" i="2"/>
  <c r="AK83" i="1" l="1"/>
  <c r="AK84" i="1" s="1"/>
  <c r="AK85" i="1" l="1"/>
  <c r="AK86" i="1" s="1"/>
  <c r="AK87" i="1" l="1"/>
  <c r="AK88" i="1" s="1"/>
  <c r="AK89" i="1" s="1"/>
  <c r="AK90" i="1" s="1"/>
  <c r="AK91" i="1" s="1"/>
  <c r="AK92" i="1" s="1"/>
  <c r="AK93" i="1" s="1"/>
  <c r="AK94" i="1" s="1"/>
  <c r="AK95" i="1" s="1"/>
  <c r="AK96" i="1" s="1"/>
  <c r="AK97" i="1" s="1"/>
  <c r="AK98" i="1" s="1"/>
  <c r="AK99" i="1" s="1"/>
  <c r="AK100" i="1" s="1"/>
  <c r="AK101" i="1" s="1"/>
  <c r="AK102" i="1" s="1"/>
  <c r="AK103" i="1" s="1"/>
  <c r="AK104" i="1" s="1"/>
  <c r="AK105" i="1" s="1"/>
  <c r="AK106" i="1" s="1"/>
  <c r="AK107" i="1" s="1"/>
  <c r="AK108" i="1" s="1"/>
  <c r="AK109" i="1" s="1"/>
  <c r="AK110" i="1" s="1"/>
  <c r="AK111" i="1" s="1"/>
  <c r="AK112" i="1" s="1"/>
  <c r="AK113" i="1" s="1"/>
  <c r="AK114" i="1" s="1"/>
  <c r="AK115" i="1" s="1"/>
  <c r="AK116" i="1" s="1"/>
  <c r="AK117" i="1" s="1"/>
  <c r="AK118" i="1" s="1"/>
  <c r="AK119" i="1" s="1"/>
  <c r="AK120" i="1" s="1"/>
  <c r="AK121" i="1" s="1"/>
  <c r="AK122" i="1" s="1"/>
  <c r="AK123" i="1" s="1"/>
  <c r="AK124" i="1" s="1"/>
  <c r="AK125" i="1" s="1"/>
  <c r="AK126" i="1" s="1"/>
  <c r="AK127" i="1" s="1"/>
  <c r="AK128" i="1" s="1"/>
  <c r="AK129" i="1" s="1"/>
  <c r="AK130" i="1" s="1"/>
  <c r="AK131" i="1" s="1"/>
  <c r="AK132" i="1" s="1"/>
  <c r="AK133" i="1" s="1"/>
  <c r="AK134" i="1" s="1"/>
  <c r="AK135" i="1" s="1"/>
  <c r="AK136" i="1" s="1"/>
  <c r="AK137" i="1" s="1"/>
  <c r="AK138" i="1" s="1"/>
  <c r="AK139" i="1" s="1"/>
  <c r="AN78" i="1"/>
  <c r="AN79" i="1" s="1"/>
  <c r="AN80" i="1" s="1"/>
  <c r="AN81" i="1" s="1"/>
  <c r="AN82" i="1" s="1"/>
  <c r="AN83" i="1" s="1"/>
  <c r="AN84" i="1" s="1"/>
  <c r="AN85" i="1" s="1"/>
  <c r="AN86" i="1" s="1"/>
  <c r="AM78" i="1"/>
  <c r="AJ78" i="1"/>
  <c r="AJ79" i="1" s="1"/>
  <c r="AJ80" i="1" s="1"/>
  <c r="AJ81" i="1" s="1"/>
  <c r="AJ82" i="1" s="1"/>
  <c r="AJ83" i="1" s="1"/>
  <c r="AJ84" i="1" s="1"/>
  <c r="AJ85" i="1" s="1"/>
  <c r="AJ86" i="1" s="1"/>
  <c r="AI78" i="1"/>
  <c r="AI79" i="1" s="1"/>
  <c r="AI80" i="1" s="1"/>
  <c r="AI81" i="1" s="1"/>
  <c r="AI82" i="1" s="1"/>
  <c r="AI83" i="1" s="1"/>
  <c r="AI84" i="1" s="1"/>
  <c r="AI85" i="1" s="1"/>
  <c r="AI86" i="1" s="1"/>
  <c r="AE78" i="1"/>
  <c r="AE79" i="1" s="1"/>
  <c r="AD78" i="1"/>
  <c r="AC78" i="1"/>
  <c r="AC79" i="1" s="1"/>
  <c r="AC80" i="1" s="1"/>
  <c r="AC81" i="1" s="1"/>
  <c r="AC82" i="1" s="1"/>
  <c r="AC83" i="1" s="1"/>
  <c r="AC84" i="1" s="1"/>
  <c r="AC85" i="1" s="1"/>
  <c r="AC86" i="1" s="1"/>
  <c r="AC87" i="1" s="1"/>
  <c r="AC88" i="1" s="1"/>
  <c r="AC89" i="1" s="1"/>
  <c r="AC90" i="1" s="1"/>
  <c r="AC91" i="1" s="1"/>
  <c r="AC92" i="1" s="1"/>
  <c r="AC93" i="1" s="1"/>
  <c r="AC94" i="1" s="1"/>
  <c r="AC95" i="1" s="1"/>
  <c r="AC96" i="1" s="1"/>
  <c r="AC97" i="1" s="1"/>
  <c r="AC98" i="1" s="1"/>
  <c r="AC99" i="1" s="1"/>
  <c r="AC100" i="1" s="1"/>
  <c r="AC101" i="1" s="1"/>
  <c r="AC102" i="1" s="1"/>
  <c r="AC103" i="1" s="1"/>
  <c r="AC104" i="1" s="1"/>
  <c r="AC105" i="1" s="1"/>
  <c r="AC106" i="1" s="1"/>
  <c r="AC107" i="1" s="1"/>
  <c r="AC108" i="1" s="1"/>
  <c r="AC109" i="1" s="1"/>
  <c r="AC110" i="1" s="1"/>
  <c r="AC111" i="1" s="1"/>
  <c r="AC112" i="1" s="1"/>
  <c r="AC113" i="1" s="1"/>
  <c r="AC114" i="1" s="1"/>
  <c r="AC115" i="1" s="1"/>
  <c r="AC116" i="1" s="1"/>
  <c r="AC117" i="1" s="1"/>
  <c r="AC118" i="1" s="1"/>
  <c r="AC119" i="1" s="1"/>
  <c r="AC120" i="1" s="1"/>
  <c r="AC121" i="1" s="1"/>
  <c r="AC122" i="1" s="1"/>
  <c r="AC123" i="1" s="1"/>
  <c r="AC124" i="1" s="1"/>
  <c r="AC125" i="1" s="1"/>
  <c r="AC126" i="1" s="1"/>
  <c r="AC127" i="1" s="1"/>
  <c r="AC128" i="1" s="1"/>
  <c r="AC129" i="1" s="1"/>
  <c r="AC130" i="1" s="1"/>
  <c r="AC131" i="1" s="1"/>
  <c r="AC132" i="1" s="1"/>
  <c r="AC133" i="1" s="1"/>
  <c r="AC134" i="1" s="1"/>
  <c r="AC135" i="1" s="1"/>
  <c r="AC136" i="1" s="1"/>
  <c r="AC137" i="1" s="1"/>
  <c r="AC138" i="1" s="1"/>
  <c r="AC139" i="1" s="1"/>
  <c r="AB78" i="1"/>
  <c r="AB79" i="1" s="1"/>
  <c r="AB80" i="1" s="1"/>
  <c r="AB81" i="1" s="1"/>
  <c r="AB82" i="1" s="1"/>
  <c r="AB83" i="1" s="1"/>
  <c r="AB84" i="1" s="1"/>
  <c r="AB85" i="1" s="1"/>
  <c r="AB86" i="1" s="1"/>
  <c r="AB87" i="1" s="1"/>
  <c r="AB88" i="1" s="1"/>
  <c r="AB89" i="1" s="1"/>
  <c r="AB90" i="1" s="1"/>
  <c r="AB91" i="1" s="1"/>
  <c r="AB92" i="1" s="1"/>
  <c r="AB93" i="1" s="1"/>
  <c r="AB94" i="1" s="1"/>
  <c r="AB95" i="1" s="1"/>
  <c r="AB96" i="1" s="1"/>
  <c r="AB97" i="1" s="1"/>
  <c r="AB98" i="1" s="1"/>
  <c r="AB99" i="1" s="1"/>
  <c r="AB100" i="1" s="1"/>
  <c r="AB101" i="1" s="1"/>
  <c r="AB102" i="1" s="1"/>
  <c r="AB103" i="1" s="1"/>
  <c r="AB104" i="1" s="1"/>
  <c r="AB105" i="1" s="1"/>
  <c r="AB106" i="1" s="1"/>
  <c r="AB107" i="1" s="1"/>
  <c r="AB108" i="1" s="1"/>
  <c r="AB109" i="1" s="1"/>
  <c r="AB110" i="1" s="1"/>
  <c r="AB111" i="1" s="1"/>
  <c r="AB112" i="1" s="1"/>
  <c r="AB113" i="1" s="1"/>
  <c r="AB114" i="1" s="1"/>
  <c r="AB115" i="1" s="1"/>
  <c r="AB116" i="1" s="1"/>
  <c r="AB117" i="1" s="1"/>
  <c r="AB118" i="1" s="1"/>
  <c r="AB119" i="1" s="1"/>
  <c r="AB120" i="1" s="1"/>
  <c r="AB121" i="1" s="1"/>
  <c r="AB122" i="1" s="1"/>
  <c r="AB123" i="1" s="1"/>
  <c r="AB124" i="1" s="1"/>
  <c r="AB125" i="1" s="1"/>
  <c r="AB126" i="1" s="1"/>
  <c r="AB127" i="1" s="1"/>
  <c r="AB128" i="1" s="1"/>
  <c r="AB129" i="1" s="1"/>
  <c r="AB130" i="1" s="1"/>
  <c r="AB131" i="1" s="1"/>
  <c r="AB132" i="1" s="1"/>
  <c r="AB133" i="1" s="1"/>
  <c r="AB134" i="1" s="1"/>
  <c r="AB135" i="1" s="1"/>
  <c r="AB136" i="1" s="1"/>
  <c r="AB137" i="1" s="1"/>
  <c r="AB138" i="1" s="1"/>
  <c r="AB139" i="1" s="1"/>
  <c r="AA78" i="1"/>
  <c r="AA79" i="1" s="1"/>
  <c r="AA80" i="1" s="1"/>
  <c r="AA81" i="1" s="1"/>
  <c r="AA82" i="1" s="1"/>
  <c r="AA83" i="1" s="1"/>
  <c r="AA84" i="1" s="1"/>
  <c r="AA85" i="1" s="1"/>
  <c r="AA86" i="1" s="1"/>
  <c r="AA87" i="1" s="1"/>
  <c r="AA88" i="1" s="1"/>
  <c r="AA89" i="1" s="1"/>
  <c r="AA90" i="1" s="1"/>
  <c r="AA91" i="1" s="1"/>
  <c r="AA92" i="1" s="1"/>
  <c r="AA93" i="1" s="1"/>
  <c r="AA94" i="1" s="1"/>
  <c r="AA95" i="1" s="1"/>
  <c r="AA96" i="1" s="1"/>
  <c r="AA97" i="1" s="1"/>
  <c r="AA98" i="1" s="1"/>
  <c r="AA99" i="1" s="1"/>
  <c r="AA100" i="1" s="1"/>
  <c r="AA101" i="1" s="1"/>
  <c r="AA102" i="1" s="1"/>
  <c r="AA103" i="1" s="1"/>
  <c r="AA104" i="1" s="1"/>
  <c r="AA105" i="1" s="1"/>
  <c r="AA106" i="1" s="1"/>
  <c r="Z78" i="1"/>
  <c r="Z79" i="1" s="1"/>
  <c r="Z80" i="1" s="1"/>
  <c r="Z81" i="1" s="1"/>
  <c r="Z82" i="1" s="1"/>
  <c r="Z83" i="1" s="1"/>
  <c r="Z84" i="1" s="1"/>
  <c r="Z85" i="1" s="1"/>
  <c r="Z86" i="1" s="1"/>
  <c r="Z87" i="1" s="1"/>
  <c r="Z88" i="1" s="1"/>
  <c r="Z89" i="1" s="1"/>
  <c r="Z90" i="1" s="1"/>
  <c r="Z91" i="1" s="1"/>
  <c r="Z92" i="1" s="1"/>
  <c r="Z93" i="1" s="1"/>
  <c r="Z94" i="1" s="1"/>
  <c r="Z95" i="1" s="1"/>
  <c r="Z96" i="1" s="1"/>
  <c r="Z97" i="1" s="1"/>
  <c r="Z98" i="1" s="1"/>
  <c r="Z99" i="1" s="1"/>
  <c r="Z100" i="1" s="1"/>
  <c r="Z101" i="1" s="1"/>
  <c r="Z102" i="1" s="1"/>
  <c r="Z103" i="1" s="1"/>
  <c r="Z104" i="1" s="1"/>
  <c r="Z105" i="1" s="1"/>
  <c r="Z106" i="1" s="1"/>
  <c r="V79" i="1"/>
  <c r="W79" i="1"/>
  <c r="X79" i="1"/>
  <c r="Y79" i="1"/>
  <c r="V80" i="1"/>
  <c r="W80" i="1"/>
  <c r="X80" i="1"/>
  <c r="Y80" i="1"/>
  <c r="V81" i="1"/>
  <c r="W81" i="1"/>
  <c r="X81" i="1"/>
  <c r="Y81" i="1"/>
  <c r="V82" i="1"/>
  <c r="W82" i="1"/>
  <c r="X82" i="1"/>
  <c r="Y82" i="1"/>
  <c r="V83" i="1"/>
  <c r="W83" i="1"/>
  <c r="X83" i="1"/>
  <c r="Y83" i="1"/>
  <c r="V84" i="1"/>
  <c r="W84" i="1"/>
  <c r="X84" i="1"/>
  <c r="Y84" i="1"/>
  <c r="V85" i="1"/>
  <c r="W85" i="1"/>
  <c r="X85" i="1"/>
  <c r="Y85" i="1"/>
  <c r="V86" i="1"/>
  <c r="W86" i="1"/>
  <c r="X86" i="1"/>
  <c r="Y86" i="1"/>
  <c r="V87" i="1"/>
  <c r="W87" i="1"/>
  <c r="X87" i="1"/>
  <c r="Y87" i="1"/>
  <c r="V88" i="1"/>
  <c r="W88" i="1"/>
  <c r="X88" i="1"/>
  <c r="Y88" i="1"/>
  <c r="V89" i="1"/>
  <c r="W89" i="1"/>
  <c r="X89" i="1"/>
  <c r="Y89" i="1"/>
  <c r="V90" i="1"/>
  <c r="W90" i="1"/>
  <c r="X90" i="1"/>
  <c r="Y90" i="1"/>
  <c r="V91" i="1"/>
  <c r="W91" i="1"/>
  <c r="X91" i="1"/>
  <c r="Y91" i="1"/>
  <c r="V92" i="1"/>
  <c r="W92" i="1"/>
  <c r="X92" i="1"/>
  <c r="Y92" i="1"/>
  <c r="V93" i="1"/>
  <c r="W93" i="1"/>
  <c r="X93" i="1"/>
  <c r="Y93" i="1"/>
  <c r="V94" i="1"/>
  <c r="W94" i="1"/>
  <c r="X94" i="1"/>
  <c r="Y94" i="1"/>
  <c r="V95" i="1"/>
  <c r="W95" i="1"/>
  <c r="X95" i="1"/>
  <c r="Y95" i="1"/>
  <c r="V96" i="1"/>
  <c r="W96" i="1"/>
  <c r="X96" i="1"/>
  <c r="Y96" i="1"/>
  <c r="V97" i="1"/>
  <c r="W97" i="1"/>
  <c r="X97" i="1"/>
  <c r="Y97" i="1"/>
  <c r="V98" i="1"/>
  <c r="W98" i="1"/>
  <c r="X98" i="1"/>
  <c r="Y98" i="1"/>
  <c r="V99" i="1"/>
  <c r="W99" i="1"/>
  <c r="X99" i="1"/>
  <c r="Y99" i="1"/>
  <c r="V100" i="1"/>
  <c r="W100" i="1"/>
  <c r="X100" i="1"/>
  <c r="Y100" i="1"/>
  <c r="V101" i="1"/>
  <c r="W101" i="1"/>
  <c r="X101" i="1"/>
  <c r="Y101" i="1"/>
  <c r="V102" i="1"/>
  <c r="W102" i="1"/>
  <c r="X102" i="1"/>
  <c r="Y102" i="1"/>
  <c r="V103" i="1"/>
  <c r="W103" i="1"/>
  <c r="X103" i="1"/>
  <c r="Y103" i="1"/>
  <c r="V104" i="1"/>
  <c r="W104" i="1"/>
  <c r="X104" i="1"/>
  <c r="Y104" i="1"/>
  <c r="V105" i="1"/>
  <c r="W105" i="1"/>
  <c r="X105" i="1"/>
  <c r="Y105" i="1"/>
  <c r="V106" i="1"/>
  <c r="W106" i="1"/>
  <c r="X106" i="1"/>
  <c r="Y106" i="1"/>
  <c r="V107" i="1"/>
  <c r="W107" i="1"/>
  <c r="X107" i="1"/>
  <c r="Y107" i="1"/>
  <c r="V108" i="1"/>
  <c r="W108" i="1"/>
  <c r="X108" i="1"/>
  <c r="Y108" i="1"/>
  <c r="V109" i="1"/>
  <c r="W109" i="1"/>
  <c r="X109" i="1"/>
  <c r="Y109" i="1"/>
  <c r="V110" i="1"/>
  <c r="W110" i="1"/>
  <c r="X110" i="1"/>
  <c r="Y110" i="1"/>
  <c r="V111" i="1"/>
  <c r="W111" i="1"/>
  <c r="X111" i="1"/>
  <c r="Y111" i="1"/>
  <c r="V112" i="1"/>
  <c r="W112" i="1"/>
  <c r="X112" i="1"/>
  <c r="Y112" i="1"/>
  <c r="V113" i="1"/>
  <c r="W113" i="1"/>
  <c r="X113" i="1"/>
  <c r="Y113" i="1"/>
  <c r="V114" i="1"/>
  <c r="W114" i="1"/>
  <c r="X114" i="1"/>
  <c r="Y114" i="1"/>
  <c r="V115" i="1"/>
  <c r="W115" i="1"/>
  <c r="X115" i="1"/>
  <c r="Y115" i="1"/>
  <c r="V116" i="1"/>
  <c r="W116" i="1"/>
  <c r="X116" i="1"/>
  <c r="Y116" i="1"/>
  <c r="V117" i="1"/>
  <c r="W117" i="1"/>
  <c r="X117" i="1"/>
  <c r="Y117" i="1"/>
  <c r="V118" i="1"/>
  <c r="W118" i="1"/>
  <c r="X118" i="1"/>
  <c r="Y118" i="1"/>
  <c r="V119" i="1"/>
  <c r="W119" i="1"/>
  <c r="X119" i="1"/>
  <c r="Y119" i="1"/>
  <c r="V120" i="1"/>
  <c r="W120" i="1"/>
  <c r="X120" i="1"/>
  <c r="Y120" i="1"/>
  <c r="V121" i="1"/>
  <c r="W121" i="1"/>
  <c r="X121" i="1"/>
  <c r="Y121" i="1"/>
  <c r="V122" i="1"/>
  <c r="W122" i="1"/>
  <c r="X122" i="1"/>
  <c r="Y122" i="1"/>
  <c r="V123" i="1"/>
  <c r="W123" i="1"/>
  <c r="X123" i="1"/>
  <c r="Y123" i="1"/>
  <c r="V124" i="1"/>
  <c r="W124" i="1"/>
  <c r="X124" i="1"/>
  <c r="Y124" i="1"/>
  <c r="V125" i="1"/>
  <c r="W125" i="1"/>
  <c r="X125" i="1"/>
  <c r="Y125" i="1"/>
  <c r="V126" i="1"/>
  <c r="W126" i="1"/>
  <c r="X126" i="1"/>
  <c r="Y126" i="1"/>
  <c r="V127" i="1"/>
  <c r="W127" i="1"/>
  <c r="X127" i="1"/>
  <c r="Y127" i="1"/>
  <c r="V128" i="1"/>
  <c r="W128" i="1"/>
  <c r="X128" i="1"/>
  <c r="Y128" i="1"/>
  <c r="V129" i="1"/>
  <c r="W129" i="1"/>
  <c r="X129" i="1"/>
  <c r="Y129" i="1"/>
  <c r="V130" i="1"/>
  <c r="W130" i="1"/>
  <c r="X130" i="1"/>
  <c r="Y130" i="1"/>
  <c r="V131" i="1"/>
  <c r="W131" i="1"/>
  <c r="X131" i="1"/>
  <c r="Y131" i="1"/>
  <c r="V132" i="1"/>
  <c r="W132" i="1"/>
  <c r="X132" i="1"/>
  <c r="Y132" i="1"/>
  <c r="V133" i="1"/>
  <c r="W133" i="1"/>
  <c r="X133" i="1"/>
  <c r="Y133" i="1"/>
  <c r="V134" i="1"/>
  <c r="W134" i="1"/>
  <c r="X134" i="1"/>
  <c r="Y134" i="1"/>
  <c r="V135" i="1"/>
  <c r="W135" i="1"/>
  <c r="X135" i="1"/>
  <c r="Y135" i="1"/>
  <c r="V136" i="1"/>
  <c r="W136" i="1"/>
  <c r="X136" i="1"/>
  <c r="Y136" i="1"/>
  <c r="V137" i="1"/>
  <c r="W137" i="1"/>
  <c r="X137" i="1"/>
  <c r="Y137" i="1"/>
  <c r="V138" i="1"/>
  <c r="W138" i="1"/>
  <c r="X138" i="1"/>
  <c r="Y138" i="1"/>
  <c r="V139" i="1"/>
  <c r="W139" i="1"/>
  <c r="X139" i="1"/>
  <c r="Y139" i="1"/>
  <c r="Y78" i="1"/>
  <c r="X78" i="1"/>
  <c r="W78" i="1"/>
  <c r="V78" i="1"/>
  <c r="Q78" i="1"/>
  <c r="Q79" i="1" s="1"/>
  <c r="Q80" i="1" s="1"/>
  <c r="Q81" i="1" s="1"/>
  <c r="Q82" i="1" s="1"/>
  <c r="Q83" i="1" s="1"/>
  <c r="Q84" i="1" s="1"/>
  <c r="Q85" i="1" s="1"/>
  <c r="Q86" i="1" s="1"/>
  <c r="Q87" i="1" s="1"/>
  <c r="Q88" i="1" s="1"/>
  <c r="Q89" i="1" s="1"/>
  <c r="Q90" i="1" s="1"/>
  <c r="Q91" i="1" s="1"/>
  <c r="Q92" i="1" s="1"/>
  <c r="Q93" i="1" s="1"/>
  <c r="Q94" i="1" s="1"/>
  <c r="Q95" i="1" s="1"/>
  <c r="Q96" i="1" s="1"/>
  <c r="Q97" i="1" s="1"/>
  <c r="Q98" i="1" s="1"/>
  <c r="Q99" i="1" s="1"/>
  <c r="Q100" i="1" s="1"/>
  <c r="Q101" i="1" s="1"/>
  <c r="Q102" i="1" s="1"/>
  <c r="Q103" i="1" s="1"/>
  <c r="Q104" i="1" s="1"/>
  <c r="Q105" i="1" s="1"/>
  <c r="Q106" i="1" s="1"/>
  <c r="Q107" i="1" s="1"/>
  <c r="Q108" i="1" s="1"/>
  <c r="Q109" i="1" s="1"/>
  <c r="Q110" i="1" s="1"/>
  <c r="Q111" i="1" s="1"/>
  <c r="Q112" i="1" s="1"/>
  <c r="Q113" i="1" s="1"/>
  <c r="Q114" i="1" s="1"/>
  <c r="Q115" i="1" s="1"/>
  <c r="Q116" i="1" s="1"/>
  <c r="Q117" i="1" s="1"/>
  <c r="Q118" i="1" s="1"/>
  <c r="Q119" i="1" s="1"/>
  <c r="Q120" i="1" s="1"/>
  <c r="Q121" i="1" s="1"/>
  <c r="Q122" i="1" s="1"/>
  <c r="Q123" i="1" s="1"/>
  <c r="Q124" i="1" s="1"/>
  <c r="Q125" i="1" s="1"/>
  <c r="Q126" i="1" s="1"/>
  <c r="Q127" i="1" s="1"/>
  <c r="Q128" i="1" s="1"/>
  <c r="Q129" i="1" s="1"/>
  <c r="Q130" i="1" s="1"/>
  <c r="Q131" i="1" s="1"/>
  <c r="Q132" i="1" s="1"/>
  <c r="Q133" i="1" s="1"/>
  <c r="Q134" i="1" s="1"/>
  <c r="Q135" i="1" s="1"/>
  <c r="Q136" i="1" s="1"/>
  <c r="Q137" i="1" s="1"/>
  <c r="Q138" i="1" s="1"/>
  <c r="Q139" i="1" s="1"/>
  <c r="P78" i="1"/>
  <c r="P79" i="1" s="1"/>
  <c r="P80" i="1" s="1"/>
  <c r="P81" i="1" s="1"/>
  <c r="P82" i="1" s="1"/>
  <c r="P83" i="1" s="1"/>
  <c r="P84" i="1" s="1"/>
  <c r="P85" i="1" s="1"/>
  <c r="P86" i="1" s="1"/>
  <c r="P87" i="1" s="1"/>
  <c r="P88" i="1" s="1"/>
  <c r="P89" i="1" s="1"/>
  <c r="P90" i="1" s="1"/>
  <c r="P91" i="1" s="1"/>
  <c r="P92" i="1" s="1"/>
  <c r="P93" i="1" s="1"/>
  <c r="P94" i="1" s="1"/>
  <c r="P95" i="1" s="1"/>
  <c r="P96" i="1" s="1"/>
  <c r="P97" i="1" s="1"/>
  <c r="P98" i="1" s="1"/>
  <c r="P99" i="1" s="1"/>
  <c r="P100" i="1" s="1"/>
  <c r="P101" i="1" s="1"/>
  <c r="P102" i="1" s="1"/>
  <c r="P103" i="1" s="1"/>
  <c r="P104" i="1" s="1"/>
  <c r="P105" i="1" s="1"/>
  <c r="P106" i="1" s="1"/>
  <c r="P107" i="1" s="1"/>
  <c r="P108" i="1" s="1"/>
  <c r="P109" i="1" s="1"/>
  <c r="P110" i="1" s="1"/>
  <c r="P111" i="1" s="1"/>
  <c r="P112" i="1" s="1"/>
  <c r="P113" i="1" s="1"/>
  <c r="P114" i="1" s="1"/>
  <c r="P115" i="1" s="1"/>
  <c r="P116" i="1" s="1"/>
  <c r="P117" i="1" s="1"/>
  <c r="P118" i="1" s="1"/>
  <c r="P119" i="1" s="1"/>
  <c r="P120" i="1" s="1"/>
  <c r="P121" i="1" s="1"/>
  <c r="P122" i="1" s="1"/>
  <c r="P123" i="1" s="1"/>
  <c r="P124" i="1" s="1"/>
  <c r="P125" i="1" s="1"/>
  <c r="P126" i="1" s="1"/>
  <c r="P127" i="1" s="1"/>
  <c r="P128" i="1" s="1"/>
  <c r="P129" i="1" s="1"/>
  <c r="P130" i="1" s="1"/>
  <c r="P131" i="1" s="1"/>
  <c r="P132" i="1" s="1"/>
  <c r="P133" i="1" s="1"/>
  <c r="P134" i="1" s="1"/>
  <c r="P135" i="1" s="1"/>
  <c r="P136" i="1" s="1"/>
  <c r="P137" i="1" s="1"/>
  <c r="P138" i="1" s="1"/>
  <c r="P139" i="1" s="1"/>
  <c r="K78" i="1"/>
  <c r="K79" i="1" s="1"/>
  <c r="K80" i="1" s="1"/>
  <c r="K81" i="1" s="1"/>
  <c r="K82" i="1" s="1"/>
  <c r="K83" i="1" s="1"/>
  <c r="K84" i="1" s="1"/>
  <c r="K85" i="1" s="1"/>
  <c r="K86" i="1" s="1"/>
  <c r="K87" i="1" s="1"/>
  <c r="K88" i="1" s="1"/>
  <c r="K89" i="1" s="1"/>
  <c r="K90" i="1" s="1"/>
  <c r="K91" i="1" s="1"/>
  <c r="K92" i="1" s="1"/>
  <c r="K93" i="1" s="1"/>
  <c r="K94" i="1" s="1"/>
  <c r="K95" i="1" s="1"/>
  <c r="K96" i="1" s="1"/>
  <c r="K97" i="1" s="1"/>
  <c r="K98" i="1" s="1"/>
  <c r="K99" i="1" s="1"/>
  <c r="K100" i="1" s="1"/>
  <c r="K101" i="1" s="1"/>
  <c r="K102" i="1" s="1"/>
  <c r="K103" i="1" s="1"/>
  <c r="K104" i="1" s="1"/>
  <c r="K105" i="1" s="1"/>
  <c r="K106" i="1" s="1"/>
  <c r="K107" i="1" s="1"/>
  <c r="K108" i="1" s="1"/>
  <c r="K109" i="1" s="1"/>
  <c r="K110" i="1" s="1"/>
  <c r="K111" i="1" s="1"/>
  <c r="K112" i="1" s="1"/>
  <c r="K113" i="1" s="1"/>
  <c r="K114" i="1" s="1"/>
  <c r="K115" i="1" s="1"/>
  <c r="K116" i="1" s="1"/>
  <c r="K117" i="1" s="1"/>
  <c r="K118" i="1" s="1"/>
  <c r="K119" i="1" s="1"/>
  <c r="K120" i="1" s="1"/>
  <c r="K121" i="1" s="1"/>
  <c r="K122" i="1" s="1"/>
  <c r="K123" i="1" s="1"/>
  <c r="K124" i="1" s="1"/>
  <c r="K125" i="1" s="1"/>
  <c r="K126" i="1" s="1"/>
  <c r="K127" i="1" s="1"/>
  <c r="K128" i="1" s="1"/>
  <c r="K129" i="1" s="1"/>
  <c r="K130" i="1" s="1"/>
  <c r="K131" i="1" s="1"/>
  <c r="K132" i="1" s="1"/>
  <c r="K133" i="1" s="1"/>
  <c r="K134" i="1" s="1"/>
  <c r="K135" i="1" s="1"/>
  <c r="K136" i="1" s="1"/>
  <c r="K137" i="1" s="1"/>
  <c r="K138" i="1" s="1"/>
  <c r="K139" i="1" s="1"/>
  <c r="J78" i="1"/>
  <c r="J79" i="1" s="1"/>
  <c r="J80" i="1" s="1"/>
  <c r="J81" i="1" s="1"/>
  <c r="J82" i="1" s="1"/>
  <c r="J83" i="1" s="1"/>
  <c r="J84" i="1" s="1"/>
  <c r="J85" i="1" s="1"/>
  <c r="J86" i="1" s="1"/>
  <c r="J87" i="1" s="1"/>
  <c r="J88" i="1" s="1"/>
  <c r="J89" i="1" s="1"/>
  <c r="J90" i="1" s="1"/>
  <c r="J91" i="1" s="1"/>
  <c r="J92" i="1" s="1"/>
  <c r="J93" i="1" s="1"/>
  <c r="J94" i="1" s="1"/>
  <c r="J95" i="1" s="1"/>
  <c r="J96" i="1" s="1"/>
  <c r="J97" i="1" s="1"/>
  <c r="J98" i="1" s="1"/>
  <c r="J99" i="1" s="1"/>
  <c r="J100" i="1" s="1"/>
  <c r="J101" i="1" s="1"/>
  <c r="J102" i="1" s="1"/>
  <c r="J103" i="1" s="1"/>
  <c r="J104" i="1" s="1"/>
  <c r="J105" i="1" s="1"/>
  <c r="J106" i="1" s="1"/>
  <c r="J107" i="1" s="1"/>
  <c r="J108" i="1" s="1"/>
  <c r="J109" i="1" s="1"/>
  <c r="J110" i="1" s="1"/>
  <c r="J111" i="1" s="1"/>
  <c r="J112" i="1" s="1"/>
  <c r="J113" i="1" s="1"/>
  <c r="J114" i="1" s="1"/>
  <c r="J115" i="1" s="1"/>
  <c r="J116" i="1" s="1"/>
  <c r="J117" i="1" s="1"/>
  <c r="J118" i="1" s="1"/>
  <c r="J119" i="1" s="1"/>
  <c r="J120" i="1" s="1"/>
  <c r="J121" i="1" s="1"/>
  <c r="J122" i="1" s="1"/>
  <c r="J123" i="1" s="1"/>
  <c r="J124" i="1" s="1"/>
  <c r="J125" i="1" s="1"/>
  <c r="J126" i="1" s="1"/>
  <c r="J127" i="1" s="1"/>
  <c r="J128" i="1" s="1"/>
  <c r="J129" i="1" s="1"/>
  <c r="J130" i="1" s="1"/>
  <c r="J131" i="1" s="1"/>
  <c r="J132" i="1" s="1"/>
  <c r="J133" i="1" s="1"/>
  <c r="J134" i="1" s="1"/>
  <c r="J135" i="1" s="1"/>
  <c r="J136" i="1" s="1"/>
  <c r="J137" i="1" s="1"/>
  <c r="J138" i="1" s="1"/>
  <c r="J139" i="1" s="1"/>
  <c r="U139" i="1"/>
  <c r="E139" i="1"/>
  <c r="D139" i="1"/>
  <c r="C139" i="1"/>
  <c r="B139" i="1"/>
  <c r="A139" i="1"/>
  <c r="U138" i="1"/>
  <c r="E138" i="1"/>
  <c r="D138" i="1"/>
  <c r="C138" i="1"/>
  <c r="B138" i="1"/>
  <c r="A138" i="1"/>
  <c r="U137" i="1"/>
  <c r="E137" i="1"/>
  <c r="D137" i="1"/>
  <c r="C137" i="1"/>
  <c r="B137" i="1"/>
  <c r="A137" i="1"/>
  <c r="U136" i="1"/>
  <c r="E136" i="1"/>
  <c r="D136" i="1"/>
  <c r="C136" i="1"/>
  <c r="B136" i="1"/>
  <c r="A136" i="1"/>
  <c r="U135" i="1"/>
  <c r="E135" i="1"/>
  <c r="D135" i="1"/>
  <c r="C135" i="1"/>
  <c r="B135" i="1"/>
  <c r="A135" i="1"/>
  <c r="U134" i="1"/>
  <c r="E134" i="1"/>
  <c r="D134" i="1"/>
  <c r="C134" i="1"/>
  <c r="B134" i="1"/>
  <c r="A134" i="1"/>
  <c r="U133" i="1"/>
  <c r="E133" i="1"/>
  <c r="D133" i="1"/>
  <c r="C133" i="1"/>
  <c r="B133" i="1"/>
  <c r="A133" i="1"/>
  <c r="U132" i="1"/>
  <c r="E132" i="1"/>
  <c r="D132" i="1"/>
  <c r="C132" i="1"/>
  <c r="B132" i="1"/>
  <c r="A132" i="1"/>
  <c r="U131" i="1"/>
  <c r="E131" i="1"/>
  <c r="D131" i="1"/>
  <c r="C131" i="1"/>
  <c r="B131" i="1"/>
  <c r="A131" i="1"/>
  <c r="U130" i="1"/>
  <c r="E130" i="1"/>
  <c r="D130" i="1"/>
  <c r="C130" i="1"/>
  <c r="B130" i="1"/>
  <c r="A130" i="1"/>
  <c r="U129" i="1"/>
  <c r="E129" i="1"/>
  <c r="D129" i="1"/>
  <c r="C129" i="1"/>
  <c r="B129" i="1"/>
  <c r="A129" i="1"/>
  <c r="U128" i="1"/>
  <c r="E128" i="1"/>
  <c r="D128" i="1"/>
  <c r="C128" i="1"/>
  <c r="B128" i="1"/>
  <c r="A128" i="1"/>
  <c r="U127" i="1"/>
  <c r="E127" i="1"/>
  <c r="D127" i="1"/>
  <c r="C127" i="1"/>
  <c r="B127" i="1"/>
  <c r="A127" i="1"/>
  <c r="U126" i="1"/>
  <c r="E126" i="1"/>
  <c r="D126" i="1"/>
  <c r="C126" i="1"/>
  <c r="B126" i="1"/>
  <c r="A126" i="1"/>
  <c r="U125" i="1"/>
  <c r="E125" i="1"/>
  <c r="D125" i="1"/>
  <c r="C125" i="1"/>
  <c r="B125" i="1"/>
  <c r="A125" i="1"/>
  <c r="U124" i="1"/>
  <c r="E124" i="1"/>
  <c r="D124" i="1"/>
  <c r="C124" i="1"/>
  <c r="B124" i="1"/>
  <c r="A124" i="1"/>
  <c r="U123" i="1"/>
  <c r="E123" i="1"/>
  <c r="D123" i="1"/>
  <c r="C123" i="1"/>
  <c r="B123" i="1"/>
  <c r="A123" i="1"/>
  <c r="U122" i="1"/>
  <c r="E122" i="1"/>
  <c r="D122" i="1"/>
  <c r="C122" i="1"/>
  <c r="B122" i="1"/>
  <c r="A122" i="1"/>
  <c r="U121" i="1"/>
  <c r="E121" i="1"/>
  <c r="D121" i="1"/>
  <c r="C121" i="1"/>
  <c r="B121" i="1"/>
  <c r="A121" i="1"/>
  <c r="U120" i="1"/>
  <c r="E120" i="1"/>
  <c r="D120" i="1"/>
  <c r="C120" i="1"/>
  <c r="B120" i="1"/>
  <c r="A120" i="1"/>
  <c r="U119" i="1"/>
  <c r="E119" i="1"/>
  <c r="D119" i="1"/>
  <c r="C119" i="1"/>
  <c r="B119" i="1"/>
  <c r="A119" i="1"/>
  <c r="U118" i="1"/>
  <c r="E118" i="1"/>
  <c r="D118" i="1"/>
  <c r="C118" i="1"/>
  <c r="B118" i="1"/>
  <c r="A118" i="1"/>
  <c r="U117" i="1"/>
  <c r="E117" i="1"/>
  <c r="D117" i="1"/>
  <c r="C117" i="1"/>
  <c r="B117" i="1"/>
  <c r="A117" i="1"/>
  <c r="U116" i="1"/>
  <c r="E116" i="1"/>
  <c r="D116" i="1"/>
  <c r="C116" i="1"/>
  <c r="B116" i="1"/>
  <c r="A116" i="1"/>
  <c r="U115" i="1"/>
  <c r="E115" i="1"/>
  <c r="D115" i="1"/>
  <c r="C115" i="1"/>
  <c r="B115" i="1"/>
  <c r="A115" i="1"/>
  <c r="U114" i="1"/>
  <c r="E114" i="1"/>
  <c r="D114" i="1"/>
  <c r="C114" i="1"/>
  <c r="B114" i="1"/>
  <c r="A114" i="1"/>
  <c r="U113" i="1"/>
  <c r="E113" i="1"/>
  <c r="D113" i="1"/>
  <c r="C113" i="1"/>
  <c r="B113" i="1"/>
  <c r="A113" i="1"/>
  <c r="U112" i="1"/>
  <c r="E112" i="1"/>
  <c r="D112" i="1"/>
  <c r="C112" i="1"/>
  <c r="B112" i="1"/>
  <c r="A112" i="1"/>
  <c r="U111" i="1"/>
  <c r="E111" i="1"/>
  <c r="D111" i="1"/>
  <c r="C111" i="1"/>
  <c r="B111" i="1"/>
  <c r="A111" i="1"/>
  <c r="U110" i="1"/>
  <c r="E110" i="1"/>
  <c r="D110" i="1"/>
  <c r="C110" i="1"/>
  <c r="B110" i="1"/>
  <c r="A110" i="1"/>
  <c r="U109" i="1"/>
  <c r="E109" i="1"/>
  <c r="D109" i="1"/>
  <c r="C109" i="1"/>
  <c r="B109" i="1"/>
  <c r="A109" i="1"/>
  <c r="U108" i="1"/>
  <c r="E108" i="1"/>
  <c r="D108" i="1"/>
  <c r="C108" i="1"/>
  <c r="B108" i="1"/>
  <c r="A108" i="1"/>
  <c r="U107" i="1"/>
  <c r="E107" i="1"/>
  <c r="D107" i="1"/>
  <c r="C107" i="1"/>
  <c r="B107" i="1"/>
  <c r="A107" i="1"/>
  <c r="U106" i="1"/>
  <c r="E106" i="1"/>
  <c r="D106" i="1"/>
  <c r="C106" i="1"/>
  <c r="B106" i="1"/>
  <c r="A106" i="1"/>
  <c r="U105" i="1"/>
  <c r="E105" i="1"/>
  <c r="D105" i="1"/>
  <c r="C105" i="1"/>
  <c r="B105" i="1"/>
  <c r="A105" i="1"/>
  <c r="U104" i="1"/>
  <c r="E104" i="1"/>
  <c r="D104" i="1"/>
  <c r="C104" i="1"/>
  <c r="B104" i="1"/>
  <c r="A104" i="1"/>
  <c r="U103" i="1"/>
  <c r="E103" i="1"/>
  <c r="D103" i="1"/>
  <c r="C103" i="1"/>
  <c r="B103" i="1"/>
  <c r="A103" i="1"/>
  <c r="U102" i="1"/>
  <c r="E102" i="1"/>
  <c r="D102" i="1"/>
  <c r="C102" i="1"/>
  <c r="B102" i="1"/>
  <c r="A102" i="1"/>
  <c r="U101" i="1"/>
  <c r="E101" i="1"/>
  <c r="D101" i="1"/>
  <c r="C101" i="1"/>
  <c r="B101" i="1"/>
  <c r="A101" i="1"/>
  <c r="U100" i="1"/>
  <c r="E100" i="1"/>
  <c r="D100" i="1"/>
  <c r="C100" i="1"/>
  <c r="B100" i="1"/>
  <c r="A100" i="1"/>
  <c r="U99" i="1"/>
  <c r="E99" i="1"/>
  <c r="D99" i="1"/>
  <c r="C99" i="1"/>
  <c r="B99" i="1"/>
  <c r="A99" i="1"/>
  <c r="U98" i="1"/>
  <c r="E98" i="1"/>
  <c r="D98" i="1"/>
  <c r="C98" i="1"/>
  <c r="B98" i="1"/>
  <c r="A98" i="1"/>
  <c r="U97" i="1"/>
  <c r="E97" i="1"/>
  <c r="D97" i="1"/>
  <c r="C97" i="1"/>
  <c r="B97" i="1"/>
  <c r="A97" i="1"/>
  <c r="U96" i="1"/>
  <c r="E96" i="1"/>
  <c r="D96" i="1"/>
  <c r="C96" i="1"/>
  <c r="B96" i="1"/>
  <c r="A96" i="1"/>
  <c r="U95" i="1"/>
  <c r="E95" i="1"/>
  <c r="D95" i="1"/>
  <c r="C95" i="1"/>
  <c r="B95" i="1"/>
  <c r="A95" i="1"/>
  <c r="U94" i="1"/>
  <c r="E94" i="1"/>
  <c r="D94" i="1"/>
  <c r="C94" i="1"/>
  <c r="B94" i="1"/>
  <c r="A94" i="1"/>
  <c r="U93" i="1"/>
  <c r="E93" i="1"/>
  <c r="D93" i="1"/>
  <c r="C93" i="1"/>
  <c r="B93" i="1"/>
  <c r="A93" i="1"/>
  <c r="U92" i="1"/>
  <c r="E92" i="1"/>
  <c r="D92" i="1"/>
  <c r="C92" i="1"/>
  <c r="B92" i="1"/>
  <c r="A92" i="1"/>
  <c r="U91" i="1"/>
  <c r="E91" i="1"/>
  <c r="D91" i="1"/>
  <c r="C91" i="1"/>
  <c r="B91" i="1"/>
  <c r="A91" i="1"/>
  <c r="U90" i="1"/>
  <c r="E90" i="1"/>
  <c r="D90" i="1"/>
  <c r="C90" i="1"/>
  <c r="B90" i="1"/>
  <c r="A90" i="1"/>
  <c r="U89" i="1"/>
  <c r="E89" i="1"/>
  <c r="D89" i="1"/>
  <c r="C89" i="1"/>
  <c r="B89" i="1"/>
  <c r="A89" i="1"/>
  <c r="U88" i="1"/>
  <c r="E88" i="1"/>
  <c r="D88" i="1"/>
  <c r="C88" i="1"/>
  <c r="B88" i="1"/>
  <c r="A88" i="1"/>
  <c r="U87" i="1"/>
  <c r="E87" i="1"/>
  <c r="D87" i="1"/>
  <c r="C87" i="1"/>
  <c r="B87" i="1"/>
  <c r="A87" i="1"/>
  <c r="U86" i="1"/>
  <c r="E86" i="1"/>
  <c r="D86" i="1"/>
  <c r="C86" i="1"/>
  <c r="B86" i="1"/>
  <c r="A86" i="1"/>
  <c r="U85" i="1"/>
  <c r="E85" i="1"/>
  <c r="D85" i="1"/>
  <c r="C85" i="1"/>
  <c r="B85" i="1"/>
  <c r="A85" i="1"/>
  <c r="U84" i="1"/>
  <c r="E84" i="1"/>
  <c r="D84" i="1"/>
  <c r="C84" i="1"/>
  <c r="B84" i="1"/>
  <c r="A84" i="1"/>
  <c r="U83" i="1"/>
  <c r="E83" i="1"/>
  <c r="D83" i="1"/>
  <c r="C83" i="1"/>
  <c r="B83" i="1"/>
  <c r="A83" i="1"/>
  <c r="U82" i="1"/>
  <c r="E82" i="1"/>
  <c r="D82" i="1"/>
  <c r="C82" i="1"/>
  <c r="B82" i="1"/>
  <c r="A82" i="1"/>
  <c r="U81" i="1"/>
  <c r="E81" i="1"/>
  <c r="D81" i="1"/>
  <c r="C81" i="1"/>
  <c r="B81" i="1"/>
  <c r="A81" i="1"/>
  <c r="U80" i="1"/>
  <c r="E80" i="1"/>
  <c r="D80" i="1"/>
  <c r="C80" i="1"/>
  <c r="B80" i="1"/>
  <c r="A80" i="1"/>
  <c r="U79" i="1"/>
  <c r="E79" i="1"/>
  <c r="D79" i="1"/>
  <c r="C79" i="1"/>
  <c r="B79" i="1"/>
  <c r="A79" i="1"/>
  <c r="U78" i="1"/>
  <c r="S78" i="1"/>
  <c r="O79" i="1"/>
  <c r="O80" i="1" s="1"/>
  <c r="O81" i="1" s="1"/>
  <c r="O82" i="1" s="1"/>
  <c r="O83" i="1" s="1"/>
  <c r="N79" i="1"/>
  <c r="N80" i="1" s="1"/>
  <c r="N81" i="1" s="1"/>
  <c r="N82" i="1" s="1"/>
  <c r="N83" i="1" s="1"/>
  <c r="N84" i="1" s="1"/>
  <c r="M78" i="1"/>
  <c r="I79" i="1"/>
  <c r="I80" i="1" s="1"/>
  <c r="I81" i="1" s="1"/>
  <c r="I82" i="1" s="1"/>
  <c r="I83" i="1" s="1"/>
  <c r="I84" i="1" s="1"/>
  <c r="I85" i="1" s="1"/>
  <c r="I86" i="1" s="1"/>
  <c r="I87" i="1" s="1"/>
  <c r="I88" i="1" s="1"/>
  <c r="I89" i="1" s="1"/>
  <c r="I90" i="1" s="1"/>
  <c r="I91" i="1" s="1"/>
  <c r="I92" i="1" s="1"/>
  <c r="I93" i="1" s="1"/>
  <c r="I94" i="1" s="1"/>
  <c r="I95" i="1" s="1"/>
  <c r="I96" i="1" s="1"/>
  <c r="I97" i="1" s="1"/>
  <c r="I98" i="1" s="1"/>
  <c r="I99" i="1" s="1"/>
  <c r="I100" i="1" s="1"/>
  <c r="I101" i="1" s="1"/>
  <c r="I102" i="1" s="1"/>
  <c r="I103" i="1" s="1"/>
  <c r="I104" i="1" s="1"/>
  <c r="I105" i="1" s="1"/>
  <c r="I106" i="1" s="1"/>
  <c r="I107" i="1" s="1"/>
  <c r="I108" i="1" s="1"/>
  <c r="I109" i="1" s="1"/>
  <c r="I110" i="1" s="1"/>
  <c r="I111" i="1" s="1"/>
  <c r="I112" i="1" s="1"/>
  <c r="I113" i="1" s="1"/>
  <c r="I114" i="1" s="1"/>
  <c r="I115" i="1" s="1"/>
  <c r="I116" i="1" s="1"/>
  <c r="I117" i="1" s="1"/>
  <c r="I118" i="1" s="1"/>
  <c r="I119" i="1" s="1"/>
  <c r="I120" i="1" s="1"/>
  <c r="I121" i="1" s="1"/>
  <c r="I122" i="1" s="1"/>
  <c r="I123" i="1" s="1"/>
  <c r="I124" i="1" s="1"/>
  <c r="I125" i="1" s="1"/>
  <c r="I126" i="1" s="1"/>
  <c r="I127" i="1" s="1"/>
  <c r="I128" i="1" s="1"/>
  <c r="I129" i="1" s="1"/>
  <c r="I130" i="1" s="1"/>
  <c r="I131" i="1" s="1"/>
  <c r="I132" i="1" s="1"/>
  <c r="I133" i="1" s="1"/>
  <c r="I134" i="1" s="1"/>
  <c r="I135" i="1" s="1"/>
  <c r="I136" i="1" s="1"/>
  <c r="I137" i="1" s="1"/>
  <c r="I138" i="1" s="1"/>
  <c r="I139" i="1" s="1"/>
  <c r="G79" i="1"/>
  <c r="G80" i="1" s="1"/>
  <c r="G81" i="1" s="1"/>
  <c r="G82" i="1" s="1"/>
  <c r="G83" i="1" s="1"/>
  <c r="G84" i="1" s="1"/>
  <c r="G85" i="1" s="1"/>
  <c r="G86" i="1" s="1"/>
  <c r="G87" i="1" s="1"/>
  <c r="G88" i="1" s="1"/>
  <c r="G89" i="1" s="1"/>
  <c r="G90" i="1" s="1"/>
  <c r="G91" i="1" s="1"/>
  <c r="G92" i="1" s="1"/>
  <c r="G93" i="1" s="1"/>
  <c r="G94" i="1" s="1"/>
  <c r="G95" i="1" s="1"/>
  <c r="G96" i="1" s="1"/>
  <c r="G97" i="1" s="1"/>
  <c r="G98" i="1" s="1"/>
  <c r="G99" i="1" s="1"/>
  <c r="G100" i="1" s="1"/>
  <c r="G101" i="1" s="1"/>
  <c r="G102" i="1" s="1"/>
  <c r="G103" i="1" s="1"/>
  <c r="G104" i="1" s="1"/>
  <c r="G105" i="1" s="1"/>
  <c r="G106" i="1" s="1"/>
  <c r="G107" i="1" s="1"/>
  <c r="G108" i="1" s="1"/>
  <c r="G109" i="1" s="1"/>
  <c r="G110" i="1" s="1"/>
  <c r="G111" i="1" s="1"/>
  <c r="G112" i="1" s="1"/>
  <c r="G113" i="1" s="1"/>
  <c r="G114" i="1" s="1"/>
  <c r="G115" i="1" s="1"/>
  <c r="G116" i="1" s="1"/>
  <c r="G117" i="1" s="1"/>
  <c r="G118" i="1" s="1"/>
  <c r="G119" i="1" s="1"/>
  <c r="G120" i="1" s="1"/>
  <c r="G121" i="1" s="1"/>
  <c r="G122" i="1" s="1"/>
  <c r="G123" i="1" s="1"/>
  <c r="G124" i="1" s="1"/>
  <c r="G125" i="1" s="1"/>
  <c r="G126" i="1" s="1"/>
  <c r="G127" i="1" s="1"/>
  <c r="G128" i="1" s="1"/>
  <c r="G129" i="1" s="1"/>
  <c r="G130" i="1" s="1"/>
  <c r="G131" i="1" s="1"/>
  <c r="G132" i="1" s="1"/>
  <c r="G133" i="1" s="1"/>
  <c r="G134" i="1" s="1"/>
  <c r="G135" i="1" s="1"/>
  <c r="G136" i="1" s="1"/>
  <c r="G137" i="1" s="1"/>
  <c r="G138" i="1" s="1"/>
  <c r="G139" i="1" s="1"/>
  <c r="F80" i="1"/>
  <c r="F81" i="1" s="1"/>
  <c r="F82" i="1" s="1"/>
  <c r="F83" i="1" s="1"/>
  <c r="F84" i="1" s="1"/>
  <c r="F85" i="1" s="1"/>
  <c r="F86" i="1" s="1"/>
  <c r="F87" i="1" s="1"/>
  <c r="F88" i="1" s="1"/>
  <c r="F89" i="1" s="1"/>
  <c r="F90" i="1" s="1"/>
  <c r="F91" i="1" s="1"/>
  <c r="F92" i="1" s="1"/>
  <c r="F93" i="1" s="1"/>
  <c r="F94" i="1" s="1"/>
  <c r="F95" i="1" s="1"/>
  <c r="F96" i="1" s="1"/>
  <c r="F97" i="1" s="1"/>
  <c r="F98" i="1" s="1"/>
  <c r="F99" i="1" s="1"/>
  <c r="F100" i="1" s="1"/>
  <c r="F101" i="1" s="1"/>
  <c r="F102" i="1" s="1"/>
  <c r="F103" i="1" s="1"/>
  <c r="F104" i="1" s="1"/>
  <c r="F105" i="1" s="1"/>
  <c r="F106" i="1" s="1"/>
  <c r="F107" i="1" s="1"/>
  <c r="F108" i="1" s="1"/>
  <c r="F109" i="1" s="1"/>
  <c r="F110" i="1" s="1"/>
  <c r="F111" i="1" s="1"/>
  <c r="F112" i="1" s="1"/>
  <c r="F113" i="1" s="1"/>
  <c r="F114" i="1" s="1"/>
  <c r="F115" i="1" s="1"/>
  <c r="F116" i="1" s="1"/>
  <c r="F117" i="1" s="1"/>
  <c r="F118" i="1" s="1"/>
  <c r="F119" i="1" s="1"/>
  <c r="F120" i="1" s="1"/>
  <c r="F121" i="1" s="1"/>
  <c r="F122" i="1" s="1"/>
  <c r="F123" i="1" s="1"/>
  <c r="F124" i="1" s="1"/>
  <c r="F125" i="1" s="1"/>
  <c r="F126" i="1" s="1"/>
  <c r="F127" i="1" s="1"/>
  <c r="F128" i="1" s="1"/>
  <c r="F129" i="1" s="1"/>
  <c r="F130" i="1" s="1"/>
  <c r="F131" i="1" s="1"/>
  <c r="F132" i="1" s="1"/>
  <c r="F133" i="1" s="1"/>
  <c r="F134" i="1" s="1"/>
  <c r="F135" i="1" s="1"/>
  <c r="F136" i="1" s="1"/>
  <c r="F137" i="1" s="1"/>
  <c r="F138" i="1" s="1"/>
  <c r="F139" i="1" s="1"/>
  <c r="AF78" i="2"/>
  <c r="AF79" i="2" s="1"/>
  <c r="AF80" i="2" s="1"/>
  <c r="AF81" i="2" s="1"/>
  <c r="AF82" i="2" s="1"/>
  <c r="AF83" i="2" s="1"/>
  <c r="AF84" i="2" s="1"/>
  <c r="AF85" i="2" s="1"/>
  <c r="AF86" i="2" s="1"/>
  <c r="AF87" i="2" s="1"/>
  <c r="AF88" i="2" s="1"/>
  <c r="AF89" i="2" s="1"/>
  <c r="AF90" i="2" s="1"/>
  <c r="AF91" i="2" s="1"/>
  <c r="AF92" i="2" s="1"/>
  <c r="AF93" i="2" s="1"/>
  <c r="AF94" i="2" s="1"/>
  <c r="AF95" i="2" s="1"/>
  <c r="AF96" i="2" s="1"/>
  <c r="AF97" i="2" s="1"/>
  <c r="AF98" i="2" s="1"/>
  <c r="AF99" i="2" s="1"/>
  <c r="AF100" i="2" s="1"/>
  <c r="AF101" i="2" s="1"/>
  <c r="AF102" i="2" s="1"/>
  <c r="AF103" i="2" s="1"/>
  <c r="AF104" i="2" s="1"/>
  <c r="AF105" i="2" s="1"/>
  <c r="AF106" i="2" s="1"/>
  <c r="AF107" i="2" s="1"/>
  <c r="AF108" i="2" s="1"/>
  <c r="AF109" i="2" s="1"/>
  <c r="AF110" i="2" s="1"/>
  <c r="AF111" i="2" s="1"/>
  <c r="AF112" i="2" s="1"/>
  <c r="AF113" i="2" s="1"/>
  <c r="AF114" i="2" s="1"/>
  <c r="AF115" i="2" s="1"/>
  <c r="AF116" i="2" s="1"/>
  <c r="AF117" i="2" s="1"/>
  <c r="AF118" i="2" s="1"/>
  <c r="AF119" i="2" s="1"/>
  <c r="AF120" i="2" s="1"/>
  <c r="AF121" i="2" s="1"/>
  <c r="AF122" i="2" s="1"/>
  <c r="AF123" i="2" s="1"/>
  <c r="AF124" i="2" s="1"/>
  <c r="AF125" i="2" s="1"/>
  <c r="AF126" i="2" s="1"/>
  <c r="AF127" i="2" s="1"/>
  <c r="AF128" i="2" s="1"/>
  <c r="AF129" i="2" s="1"/>
  <c r="AF130" i="2" s="1"/>
  <c r="AF131" i="2" s="1"/>
  <c r="AF132" i="2" s="1"/>
  <c r="AF133" i="2" s="1"/>
  <c r="AF134" i="2" s="1"/>
  <c r="AF135" i="2" s="1"/>
  <c r="AF136" i="2" s="1"/>
  <c r="AF137" i="2" s="1"/>
  <c r="AF138" i="2" s="1"/>
  <c r="AF139" i="2" s="1"/>
  <c r="AE78" i="2"/>
  <c r="AE79" i="2" s="1"/>
  <c r="AE80" i="2" s="1"/>
  <c r="AE81" i="2" s="1"/>
  <c r="AE82" i="2" s="1"/>
  <c r="AE83" i="2" s="1"/>
  <c r="AE84" i="2" s="1"/>
  <c r="AE85" i="2" s="1"/>
  <c r="AE86" i="2" s="1"/>
  <c r="AE87" i="2" s="1"/>
  <c r="AE88" i="2" s="1"/>
  <c r="AE89" i="2" s="1"/>
  <c r="AE90" i="2" s="1"/>
  <c r="AE91" i="2" s="1"/>
  <c r="AE92" i="2" s="1"/>
  <c r="AE93" i="2" s="1"/>
  <c r="AE94" i="2" s="1"/>
  <c r="AE95" i="2" s="1"/>
  <c r="AE96" i="2" s="1"/>
  <c r="AE97" i="2" s="1"/>
  <c r="AE98" i="2" s="1"/>
  <c r="AE99" i="2" s="1"/>
  <c r="AE100" i="2" s="1"/>
  <c r="AE101" i="2" s="1"/>
  <c r="AE102" i="2" s="1"/>
  <c r="AE103" i="2" s="1"/>
  <c r="AE104" i="2" s="1"/>
  <c r="AE105" i="2" s="1"/>
  <c r="AE106" i="2" s="1"/>
  <c r="AE107" i="2" s="1"/>
  <c r="AE108" i="2" s="1"/>
  <c r="AE109" i="2" s="1"/>
  <c r="AE110" i="2" s="1"/>
  <c r="AE111" i="2" s="1"/>
  <c r="AE112" i="2" s="1"/>
  <c r="AE113" i="2" s="1"/>
  <c r="AE114" i="2" s="1"/>
  <c r="AE115" i="2" s="1"/>
  <c r="AE116" i="2" s="1"/>
  <c r="AE117" i="2" s="1"/>
  <c r="AE118" i="2" s="1"/>
  <c r="AE119" i="2" s="1"/>
  <c r="AE120" i="2" s="1"/>
  <c r="AE121" i="2" s="1"/>
  <c r="AE122" i="2" s="1"/>
  <c r="AE123" i="2" s="1"/>
  <c r="AE124" i="2" s="1"/>
  <c r="AE125" i="2" s="1"/>
  <c r="AE126" i="2" s="1"/>
  <c r="AE127" i="2" s="1"/>
  <c r="AE128" i="2" s="1"/>
  <c r="AE129" i="2" s="1"/>
  <c r="AE130" i="2" s="1"/>
  <c r="AE131" i="2" s="1"/>
  <c r="AE132" i="2" s="1"/>
  <c r="AE133" i="2" s="1"/>
  <c r="AE134" i="2" s="1"/>
  <c r="AE135" i="2" s="1"/>
  <c r="AE136" i="2" s="1"/>
  <c r="AE137" i="2" s="1"/>
  <c r="AE138" i="2" s="1"/>
  <c r="AE139" i="2" s="1"/>
  <c r="AD78" i="2"/>
  <c r="AD79" i="2" s="1"/>
  <c r="AC78" i="2"/>
  <c r="AO78" i="2"/>
  <c r="AO79" i="2" s="1"/>
  <c r="AO80" i="2" s="1"/>
  <c r="AO81" i="2" s="1"/>
  <c r="AO82" i="2" s="1"/>
  <c r="AO83" i="2" s="1"/>
  <c r="AO84" i="2" s="1"/>
  <c r="AO85" i="2" s="1"/>
  <c r="AO86" i="2" s="1"/>
  <c r="AO87" i="2" s="1"/>
  <c r="AO88" i="2" s="1"/>
  <c r="AO89" i="2" s="1"/>
  <c r="AO90" i="2" s="1"/>
  <c r="AO91" i="2" s="1"/>
  <c r="AO92" i="2" s="1"/>
  <c r="AO93" i="2" s="1"/>
  <c r="AO94" i="2" s="1"/>
  <c r="AO95" i="2" s="1"/>
  <c r="AO96" i="2" s="1"/>
  <c r="AO97" i="2" s="1"/>
  <c r="AO98" i="2" s="1"/>
  <c r="AO99" i="2" s="1"/>
  <c r="AO100" i="2" s="1"/>
  <c r="AO101" i="2" s="1"/>
  <c r="AO102" i="2" s="1"/>
  <c r="AO103" i="2" s="1"/>
  <c r="AO104" i="2" s="1"/>
  <c r="AO105" i="2" s="1"/>
  <c r="AO106" i="2" s="1"/>
  <c r="AO107" i="2" s="1"/>
  <c r="AO108" i="2" s="1"/>
  <c r="AO109" i="2" s="1"/>
  <c r="AO110" i="2" s="1"/>
  <c r="AO111" i="2" s="1"/>
  <c r="AO112" i="2" s="1"/>
  <c r="AO113" i="2" s="1"/>
  <c r="AO114" i="2" s="1"/>
  <c r="AO115" i="2" s="1"/>
  <c r="AO116" i="2" s="1"/>
  <c r="AO117" i="2" s="1"/>
  <c r="AO118" i="2" s="1"/>
  <c r="AO119" i="2" s="1"/>
  <c r="AO120" i="2" s="1"/>
  <c r="AO121" i="2" s="1"/>
  <c r="AO122" i="2" s="1"/>
  <c r="AO123" i="2" s="1"/>
  <c r="AO124" i="2" s="1"/>
  <c r="AO125" i="2" s="1"/>
  <c r="AO126" i="2" s="1"/>
  <c r="AO127" i="2" s="1"/>
  <c r="AO128" i="2" s="1"/>
  <c r="AO129" i="2" s="1"/>
  <c r="AO130" i="2" s="1"/>
  <c r="AO131" i="2" s="1"/>
  <c r="AO132" i="2" s="1"/>
  <c r="AO133" i="2" s="1"/>
  <c r="AO134" i="2" s="1"/>
  <c r="AO135" i="2" s="1"/>
  <c r="AO136" i="2" s="1"/>
  <c r="AO137" i="2" s="1"/>
  <c r="AO138" i="2" s="1"/>
  <c r="AO139" i="2" s="1"/>
  <c r="AN78" i="2"/>
  <c r="AN79" i="2" s="1"/>
  <c r="AN80" i="2" s="1"/>
  <c r="AN81" i="2" s="1"/>
  <c r="AN82" i="2" s="1"/>
  <c r="AN83" i="2" s="1"/>
  <c r="AN84" i="2" s="1"/>
  <c r="AN85" i="2" s="1"/>
  <c r="AN86" i="2" s="1"/>
  <c r="AN87" i="2" s="1"/>
  <c r="AN88" i="2" s="1"/>
  <c r="AN89" i="2" s="1"/>
  <c r="AN90" i="2" s="1"/>
  <c r="AN91" i="2" s="1"/>
  <c r="AN92" i="2" s="1"/>
  <c r="AN93" i="2" s="1"/>
  <c r="AN94" i="2" s="1"/>
  <c r="AN95" i="2" s="1"/>
  <c r="AN96" i="2" s="1"/>
  <c r="AN97" i="2" s="1"/>
  <c r="AN98" i="2" s="1"/>
  <c r="AN99" i="2" s="1"/>
  <c r="AN100" i="2" s="1"/>
  <c r="AN101" i="2" s="1"/>
  <c r="AN102" i="2" s="1"/>
  <c r="AN103" i="2" s="1"/>
  <c r="AN104" i="2" s="1"/>
  <c r="AN105" i="2" s="1"/>
  <c r="AN106" i="2" s="1"/>
  <c r="AN107" i="2" s="1"/>
  <c r="AN108" i="2" s="1"/>
  <c r="AN109" i="2" s="1"/>
  <c r="AN110" i="2" s="1"/>
  <c r="AN111" i="2" s="1"/>
  <c r="AN112" i="2" s="1"/>
  <c r="AN113" i="2" s="1"/>
  <c r="AN114" i="2" s="1"/>
  <c r="AN115" i="2" s="1"/>
  <c r="AN116" i="2" s="1"/>
  <c r="AN117" i="2" s="1"/>
  <c r="AN118" i="2" s="1"/>
  <c r="AN119" i="2" s="1"/>
  <c r="AN120" i="2" s="1"/>
  <c r="AN121" i="2" s="1"/>
  <c r="AN122" i="2" s="1"/>
  <c r="AN123" i="2" s="1"/>
  <c r="AN124" i="2" s="1"/>
  <c r="AN125" i="2" s="1"/>
  <c r="AN126" i="2" s="1"/>
  <c r="AN127" i="2" s="1"/>
  <c r="AN128" i="2" s="1"/>
  <c r="AN129" i="2" s="1"/>
  <c r="AN130" i="2" s="1"/>
  <c r="AN131" i="2" s="1"/>
  <c r="AN132" i="2" s="1"/>
  <c r="AN133" i="2" s="1"/>
  <c r="AN134" i="2" s="1"/>
  <c r="AN135" i="2" s="1"/>
  <c r="AN136" i="2" s="1"/>
  <c r="AN137" i="2" s="1"/>
  <c r="AN138" i="2" s="1"/>
  <c r="AN139" i="2" s="1"/>
  <c r="AM78" i="2"/>
  <c r="G3" i="3"/>
  <c r="G4" i="3" s="1"/>
  <c r="G5" i="3" s="1"/>
  <c r="G6" i="3" s="1"/>
  <c r="G7" i="3" s="1"/>
  <c r="G8" i="3" s="1"/>
  <c r="G9" i="3" s="1"/>
  <c r="G10" i="3" s="1"/>
  <c r="G11" i="3" s="1"/>
  <c r="G12" i="3" s="1"/>
  <c r="G13" i="3" s="1"/>
  <c r="G14" i="3" s="1"/>
  <c r="G15" i="3" s="1"/>
  <c r="G16" i="3" s="1"/>
  <c r="G17" i="3" s="1"/>
  <c r="G18" i="3" s="1"/>
  <c r="G19" i="3" s="1"/>
  <c r="G20" i="3" s="1"/>
  <c r="G21" i="3" s="1"/>
  <c r="G22" i="3" s="1"/>
  <c r="G23" i="3" s="1"/>
  <c r="G24" i="3" s="1"/>
  <c r="G25" i="3" s="1"/>
  <c r="G26" i="3" s="1"/>
  <c r="G27" i="3" s="1"/>
  <c r="G28" i="3" s="1"/>
  <c r="G29" i="3" s="1"/>
  <c r="G30" i="3" s="1"/>
  <c r="G31" i="3" s="1"/>
  <c r="G32" i="3" s="1"/>
  <c r="G33" i="3" s="1"/>
  <c r="G34" i="3" s="1"/>
  <c r="G35" i="3" s="1"/>
  <c r="G36" i="3" s="1"/>
  <c r="G37" i="3" s="1"/>
  <c r="G38" i="3" s="1"/>
  <c r="G39" i="3" s="1"/>
  <c r="G40" i="3" s="1"/>
  <c r="G41" i="3" s="1"/>
  <c r="G42" i="3" s="1"/>
  <c r="G43" i="3" s="1"/>
  <c r="G44" i="3" s="1"/>
  <c r="G45" i="3" s="1"/>
  <c r="G46" i="3" s="1"/>
  <c r="G47" i="3" s="1"/>
  <c r="G48" i="3" s="1"/>
  <c r="G49" i="3" s="1"/>
  <c r="G50" i="3" s="1"/>
  <c r="G51" i="3" s="1"/>
  <c r="G52" i="3" s="1"/>
  <c r="G53" i="3" s="1"/>
  <c r="G54" i="3" s="1"/>
  <c r="G55" i="3" s="1"/>
  <c r="G56" i="3" s="1"/>
  <c r="G57" i="3" s="1"/>
  <c r="G58" i="3" s="1"/>
  <c r="G59" i="3" s="1"/>
  <c r="G60" i="3" s="1"/>
  <c r="G61" i="3" s="1"/>
  <c r="G62" i="3" s="1"/>
  <c r="G63" i="3" s="1"/>
  <c r="G64" i="3" s="1"/>
  <c r="AJ80" i="2"/>
  <c r="AJ81" i="2" s="1"/>
  <c r="AJ82" i="2" s="1"/>
  <c r="AJ83" i="2" s="1"/>
  <c r="AJ84" i="2" s="1"/>
  <c r="AJ85" i="2" s="1"/>
  <c r="AJ86" i="2" s="1"/>
  <c r="AJ87" i="2" s="1"/>
  <c r="AJ88" i="2" s="1"/>
  <c r="AJ89" i="2" s="1"/>
  <c r="AJ90" i="2" s="1"/>
  <c r="AJ91" i="2" s="1"/>
  <c r="AJ92" i="2" s="1"/>
  <c r="AJ93" i="2" s="1"/>
  <c r="AJ94" i="2" s="1"/>
  <c r="AJ95" i="2" s="1"/>
  <c r="AJ96" i="2" s="1"/>
  <c r="AJ97" i="2" s="1"/>
  <c r="AJ98" i="2" s="1"/>
  <c r="AJ99" i="2" s="1"/>
  <c r="AJ100" i="2" s="1"/>
  <c r="AJ101" i="2" s="1"/>
  <c r="AJ102" i="2" s="1"/>
  <c r="AJ103" i="2" s="1"/>
  <c r="AJ104" i="2" s="1"/>
  <c r="AJ105" i="2" s="1"/>
  <c r="AJ106" i="2" s="1"/>
  <c r="AJ107" i="2" s="1"/>
  <c r="AJ108" i="2" s="1"/>
  <c r="AJ109" i="2" s="1"/>
  <c r="AJ110" i="2" s="1"/>
  <c r="AJ111" i="2" s="1"/>
  <c r="AJ112" i="2" s="1"/>
  <c r="AJ113" i="2" s="1"/>
  <c r="AJ114" i="2" s="1"/>
  <c r="AJ115" i="2" s="1"/>
  <c r="AJ116" i="2" s="1"/>
  <c r="AJ117" i="2" s="1"/>
  <c r="AJ118" i="2" s="1"/>
  <c r="AJ119" i="2" s="1"/>
  <c r="AJ120" i="2" s="1"/>
  <c r="AJ121" i="2" s="1"/>
  <c r="AJ122" i="2" s="1"/>
  <c r="AJ123" i="2" s="1"/>
  <c r="AJ124" i="2" s="1"/>
  <c r="AJ125" i="2" s="1"/>
  <c r="AJ126" i="2" s="1"/>
  <c r="AJ127" i="2" s="1"/>
  <c r="AJ128" i="2" s="1"/>
  <c r="AJ129" i="2" s="1"/>
  <c r="AJ130" i="2" s="1"/>
  <c r="AJ131" i="2" s="1"/>
  <c r="AJ132" i="2" s="1"/>
  <c r="AJ133" i="2" s="1"/>
  <c r="AJ134" i="2" s="1"/>
  <c r="AJ135" i="2" s="1"/>
  <c r="AJ136" i="2" s="1"/>
  <c r="AJ137" i="2" s="1"/>
  <c r="AJ138" i="2" s="1"/>
  <c r="AJ139" i="2" s="1"/>
  <c r="AI79" i="2"/>
  <c r="X79" i="2"/>
  <c r="Y79" i="2"/>
  <c r="X80" i="2"/>
  <c r="Y80" i="2"/>
  <c r="X81" i="2"/>
  <c r="Y81" i="2"/>
  <c r="X82" i="2"/>
  <c r="Y82" i="2"/>
  <c r="X83" i="2"/>
  <c r="Y83" i="2"/>
  <c r="X84" i="2"/>
  <c r="Y84" i="2"/>
  <c r="X85" i="2"/>
  <c r="Y85" i="2"/>
  <c r="X86" i="2"/>
  <c r="Y86" i="2"/>
  <c r="X87" i="2"/>
  <c r="Y87" i="2"/>
  <c r="X88" i="2"/>
  <c r="Y88" i="2"/>
  <c r="X89" i="2"/>
  <c r="Y89" i="2"/>
  <c r="X90" i="2"/>
  <c r="Y90" i="2"/>
  <c r="X91" i="2"/>
  <c r="Y91" i="2"/>
  <c r="X92" i="2"/>
  <c r="Y92" i="2"/>
  <c r="X93" i="2"/>
  <c r="Y93" i="2"/>
  <c r="X94" i="2"/>
  <c r="Y94" i="2"/>
  <c r="X95" i="2"/>
  <c r="Y95" i="2"/>
  <c r="X96" i="2"/>
  <c r="Y96" i="2"/>
  <c r="X97" i="2"/>
  <c r="Y97" i="2"/>
  <c r="X98" i="2"/>
  <c r="Y98" i="2"/>
  <c r="X99" i="2"/>
  <c r="Y99" i="2"/>
  <c r="X100" i="2"/>
  <c r="Y100" i="2"/>
  <c r="X101" i="2"/>
  <c r="Y101" i="2"/>
  <c r="X102" i="2"/>
  <c r="Y102" i="2"/>
  <c r="X103" i="2"/>
  <c r="Y103" i="2"/>
  <c r="X104" i="2"/>
  <c r="Y104" i="2"/>
  <c r="X105" i="2"/>
  <c r="Y105" i="2"/>
  <c r="X106" i="2"/>
  <c r="X107" i="2"/>
  <c r="Y107" i="2"/>
  <c r="X108" i="2"/>
  <c r="Y108" i="2"/>
  <c r="X109" i="2"/>
  <c r="Y109" i="2"/>
  <c r="X110" i="2"/>
  <c r="Y110" i="2"/>
  <c r="X111" i="2"/>
  <c r="Y111" i="2"/>
  <c r="X112" i="2"/>
  <c r="Y112" i="2"/>
  <c r="X113" i="2"/>
  <c r="Y113" i="2"/>
  <c r="X114" i="2"/>
  <c r="Y114" i="2"/>
  <c r="X115" i="2"/>
  <c r="Y115" i="2"/>
  <c r="X116" i="2"/>
  <c r="Y116" i="2"/>
  <c r="X117" i="2"/>
  <c r="Y117" i="2"/>
  <c r="X118" i="2"/>
  <c r="Y118" i="2"/>
  <c r="X119" i="2"/>
  <c r="Y119" i="2"/>
  <c r="X120" i="2"/>
  <c r="Y120" i="2"/>
  <c r="X121" i="2"/>
  <c r="Y121" i="2"/>
  <c r="X122" i="2"/>
  <c r="Y122" i="2"/>
  <c r="X123" i="2"/>
  <c r="Y123" i="2"/>
  <c r="X124" i="2"/>
  <c r="Y124" i="2"/>
  <c r="X125" i="2"/>
  <c r="Y125" i="2"/>
  <c r="X126" i="2"/>
  <c r="Y126" i="2"/>
  <c r="X127" i="2"/>
  <c r="Y127" i="2"/>
  <c r="X128" i="2"/>
  <c r="Y128" i="2"/>
  <c r="X129" i="2"/>
  <c r="Y129" i="2"/>
  <c r="X130" i="2"/>
  <c r="Y130" i="2"/>
  <c r="X131" i="2"/>
  <c r="Y131" i="2"/>
  <c r="X132" i="2"/>
  <c r="Y132" i="2"/>
  <c r="X133" i="2"/>
  <c r="Y133" i="2"/>
  <c r="X134" i="2"/>
  <c r="Y134" i="2"/>
  <c r="X135" i="2"/>
  <c r="Y135" i="2"/>
  <c r="X136" i="2"/>
  <c r="Y136" i="2"/>
  <c r="X137" i="2"/>
  <c r="Y137" i="2"/>
  <c r="X138" i="2"/>
  <c r="Y138" i="2"/>
  <c r="X139" i="2"/>
  <c r="Y139" i="2"/>
  <c r="AC79" i="2"/>
  <c r="AC80" i="2" s="1"/>
  <c r="AC81" i="2" s="1"/>
  <c r="AC82" i="2" s="1"/>
  <c r="AC83" i="2" s="1"/>
  <c r="AC84" i="2" s="1"/>
  <c r="AC85" i="2" s="1"/>
  <c r="AC86" i="2" s="1"/>
  <c r="AC87" i="2" s="1"/>
  <c r="AC88" i="2" s="1"/>
  <c r="AC89" i="2" s="1"/>
  <c r="AC90" i="2" s="1"/>
  <c r="AC91" i="2" s="1"/>
  <c r="AC92" i="2" s="1"/>
  <c r="AC93" i="2" s="1"/>
  <c r="AC94" i="2" s="1"/>
  <c r="AC95" i="2" s="1"/>
  <c r="AC96" i="2" s="1"/>
  <c r="AC97" i="2" s="1"/>
  <c r="AC98" i="2" s="1"/>
  <c r="AC99" i="2" s="1"/>
  <c r="AC100" i="2" s="1"/>
  <c r="AC101" i="2" s="1"/>
  <c r="AC102" i="2" s="1"/>
  <c r="AC103" i="2" s="1"/>
  <c r="AC104" i="2" s="1"/>
  <c r="AC105" i="2" s="1"/>
  <c r="AC106" i="2" s="1"/>
  <c r="AC107" i="2" s="1"/>
  <c r="AC108" i="2" s="1"/>
  <c r="AC109" i="2" s="1"/>
  <c r="AC110" i="2" s="1"/>
  <c r="AC111" i="2" s="1"/>
  <c r="AC112" i="2" s="1"/>
  <c r="AC113" i="2" s="1"/>
  <c r="AC114" i="2" s="1"/>
  <c r="AC115" i="2" s="1"/>
  <c r="AC116" i="2" s="1"/>
  <c r="AC117" i="2" s="1"/>
  <c r="AC118" i="2" s="1"/>
  <c r="AC119" i="2" s="1"/>
  <c r="AC120" i="2" s="1"/>
  <c r="AC121" i="2" s="1"/>
  <c r="AC122" i="2" s="1"/>
  <c r="AC123" i="2" s="1"/>
  <c r="AC124" i="2" s="1"/>
  <c r="AC125" i="2" s="1"/>
  <c r="AC126" i="2" s="1"/>
  <c r="AC127" i="2" s="1"/>
  <c r="AC128" i="2" s="1"/>
  <c r="AC129" i="2" s="1"/>
  <c r="AC130" i="2" s="1"/>
  <c r="AC131" i="2" s="1"/>
  <c r="AC132" i="2" s="1"/>
  <c r="AC133" i="2" s="1"/>
  <c r="AC134" i="2" s="1"/>
  <c r="AC135" i="2" s="1"/>
  <c r="AC136" i="2" s="1"/>
  <c r="AC137" i="2" s="1"/>
  <c r="AC138" i="2" s="1"/>
  <c r="AC139" i="2" s="1"/>
  <c r="AB79" i="2"/>
  <c r="AB80" i="2" s="1"/>
  <c r="AB81" i="2" s="1"/>
  <c r="AB82" i="2" s="1"/>
  <c r="AB83" i="2" s="1"/>
  <c r="AB84" i="2" s="1"/>
  <c r="AB85" i="2" s="1"/>
  <c r="AB86" i="2" s="1"/>
  <c r="AB87" i="2" s="1"/>
  <c r="AB88" i="2" s="1"/>
  <c r="AB89" i="2" s="1"/>
  <c r="AB90" i="2" s="1"/>
  <c r="AB91" i="2" s="1"/>
  <c r="AB92" i="2" s="1"/>
  <c r="AB93" i="2" s="1"/>
  <c r="AB94" i="2" s="1"/>
  <c r="AB95" i="2" s="1"/>
  <c r="AB96" i="2" s="1"/>
  <c r="AB97" i="2" s="1"/>
  <c r="AB98" i="2" s="1"/>
  <c r="AB99" i="2" s="1"/>
  <c r="AB100" i="2" s="1"/>
  <c r="AB101" i="2" s="1"/>
  <c r="AB102" i="2" s="1"/>
  <c r="AB103" i="2" s="1"/>
  <c r="AB104" i="2" s="1"/>
  <c r="AB105" i="2" s="1"/>
  <c r="AB106" i="2" s="1"/>
  <c r="AB107" i="2" s="1"/>
  <c r="AB108" i="2" s="1"/>
  <c r="AB109" i="2" s="1"/>
  <c r="AB110" i="2" s="1"/>
  <c r="AB111" i="2" s="1"/>
  <c r="AB112" i="2" s="1"/>
  <c r="AB113" i="2" s="1"/>
  <c r="AB114" i="2" s="1"/>
  <c r="AB115" i="2" s="1"/>
  <c r="AB116" i="2" s="1"/>
  <c r="AB117" i="2" s="1"/>
  <c r="AB118" i="2" s="1"/>
  <c r="AB119" i="2" s="1"/>
  <c r="AB120" i="2" s="1"/>
  <c r="AB121" i="2" s="1"/>
  <c r="AB122" i="2" s="1"/>
  <c r="AB123" i="2" s="1"/>
  <c r="AB124" i="2" s="1"/>
  <c r="AB125" i="2" s="1"/>
  <c r="AB126" i="2" s="1"/>
  <c r="AB127" i="2" s="1"/>
  <c r="AB128" i="2" s="1"/>
  <c r="AB129" i="2" s="1"/>
  <c r="AB130" i="2" s="1"/>
  <c r="AB131" i="2" s="1"/>
  <c r="AB132" i="2" s="1"/>
  <c r="AB133" i="2" s="1"/>
  <c r="AB134" i="2" s="1"/>
  <c r="AB135" i="2" s="1"/>
  <c r="AB136" i="2" s="1"/>
  <c r="AB137" i="2" s="1"/>
  <c r="AB138" i="2" s="1"/>
  <c r="AB139" i="2" s="1"/>
  <c r="AB78" i="2"/>
  <c r="AA78" i="2"/>
  <c r="AA79" i="2" s="1"/>
  <c r="AA80" i="2" s="1"/>
  <c r="AA81" i="2" s="1"/>
  <c r="AA82" i="2" s="1"/>
  <c r="AA83" i="2" s="1"/>
  <c r="AA84" i="2" s="1"/>
  <c r="AA85" i="2" s="1"/>
  <c r="AA86" i="2" s="1"/>
  <c r="AA87" i="2" s="1"/>
  <c r="AA88" i="2" s="1"/>
  <c r="AA89" i="2" s="1"/>
  <c r="AA90" i="2" s="1"/>
  <c r="AA91" i="2" s="1"/>
  <c r="AA92" i="2" s="1"/>
  <c r="AA93" i="2" s="1"/>
  <c r="AA94" i="2" s="1"/>
  <c r="AA95" i="2" s="1"/>
  <c r="AA96" i="2" s="1"/>
  <c r="AA97" i="2" s="1"/>
  <c r="AA98" i="2" s="1"/>
  <c r="AA99" i="2" s="1"/>
  <c r="AA100" i="2" s="1"/>
  <c r="AA101" i="2" s="1"/>
  <c r="AA102" i="2" s="1"/>
  <c r="AA103" i="2" s="1"/>
  <c r="AA104" i="2" s="1"/>
  <c r="AA105" i="2" s="1"/>
  <c r="AA106" i="2" s="1"/>
  <c r="AA107" i="2" s="1"/>
  <c r="AA108" i="2" s="1"/>
  <c r="AA109" i="2" s="1"/>
  <c r="AA110" i="2" s="1"/>
  <c r="AA111" i="2" s="1"/>
  <c r="AA112" i="2" s="1"/>
  <c r="AA113" i="2" s="1"/>
  <c r="AA114" i="2" s="1"/>
  <c r="AA115" i="2" s="1"/>
  <c r="AA116" i="2" s="1"/>
  <c r="AA117" i="2" s="1"/>
  <c r="AA118" i="2" s="1"/>
  <c r="AA119" i="2" s="1"/>
  <c r="AA120" i="2" s="1"/>
  <c r="AA121" i="2" s="1"/>
  <c r="AA122" i="2" s="1"/>
  <c r="AA123" i="2" s="1"/>
  <c r="AA124" i="2" s="1"/>
  <c r="AA125" i="2" s="1"/>
  <c r="AA126" i="2" s="1"/>
  <c r="AA127" i="2" s="1"/>
  <c r="AA128" i="2" s="1"/>
  <c r="AA129" i="2" s="1"/>
  <c r="AA130" i="2" s="1"/>
  <c r="AA131" i="2" s="1"/>
  <c r="AA132" i="2" s="1"/>
  <c r="AA133" i="2" s="1"/>
  <c r="AA134" i="2" s="1"/>
  <c r="AA135" i="2" s="1"/>
  <c r="AA136" i="2" s="1"/>
  <c r="AA137" i="2" s="1"/>
  <c r="AA138" i="2" s="1"/>
  <c r="AA139" i="2" s="1"/>
  <c r="Z78" i="2"/>
  <c r="Z79" i="2" s="1"/>
  <c r="Z80" i="2" s="1"/>
  <c r="Z81" i="2" s="1"/>
  <c r="Z82" i="2" s="1"/>
  <c r="Z83" i="2" s="1"/>
  <c r="Z84" i="2" s="1"/>
  <c r="Z85" i="2" s="1"/>
  <c r="Z86" i="2" s="1"/>
  <c r="Z87" i="2" s="1"/>
  <c r="Z88" i="2" s="1"/>
  <c r="Z89" i="2" s="1"/>
  <c r="Z90" i="2" s="1"/>
  <c r="Z91" i="2" s="1"/>
  <c r="Z92" i="2" s="1"/>
  <c r="Z93" i="2" s="1"/>
  <c r="Z94" i="2" s="1"/>
  <c r="Z95" i="2" s="1"/>
  <c r="Z96" i="2" s="1"/>
  <c r="Z97" i="2" s="1"/>
  <c r="Z98" i="2" s="1"/>
  <c r="Z99" i="2" s="1"/>
  <c r="Z100" i="2" s="1"/>
  <c r="Z101" i="2" s="1"/>
  <c r="Z102" i="2" s="1"/>
  <c r="Z103" i="2" s="1"/>
  <c r="Z104" i="2" s="1"/>
  <c r="Z105" i="2" s="1"/>
  <c r="Z106" i="2" s="1"/>
  <c r="Z107" i="2" s="1"/>
  <c r="Z108" i="2" s="1"/>
  <c r="Z109" i="2" s="1"/>
  <c r="Z110" i="2" s="1"/>
  <c r="Z111" i="2" s="1"/>
  <c r="Z112" i="2" s="1"/>
  <c r="Z113" i="2" s="1"/>
  <c r="Z114" i="2" s="1"/>
  <c r="Z115" i="2" s="1"/>
  <c r="Z116" i="2" s="1"/>
  <c r="Z117" i="2" s="1"/>
  <c r="Z118" i="2" s="1"/>
  <c r="Z119" i="2" s="1"/>
  <c r="Z120" i="2" s="1"/>
  <c r="Z121" i="2" s="1"/>
  <c r="Z122" i="2" s="1"/>
  <c r="Z123" i="2" s="1"/>
  <c r="Z124" i="2" s="1"/>
  <c r="Z125" i="2" s="1"/>
  <c r="Z126" i="2" s="1"/>
  <c r="Z127" i="2" s="1"/>
  <c r="Z128" i="2" s="1"/>
  <c r="Z129" i="2" s="1"/>
  <c r="Z130" i="2" s="1"/>
  <c r="Z131" i="2" s="1"/>
  <c r="Z132" i="2" s="1"/>
  <c r="Z133" i="2" s="1"/>
  <c r="Z134" i="2" s="1"/>
  <c r="Z135" i="2" s="1"/>
  <c r="Z136" i="2" s="1"/>
  <c r="Z137" i="2" s="1"/>
  <c r="Z138" i="2" s="1"/>
  <c r="Z139" i="2" s="1"/>
  <c r="Y78" i="2"/>
  <c r="X78" i="2"/>
  <c r="V79" i="2"/>
  <c r="V80" i="2"/>
  <c r="V81" i="2"/>
  <c r="V82" i="2"/>
  <c r="V83" i="2"/>
  <c r="V84" i="2"/>
  <c r="V85" i="2"/>
  <c r="V86" i="2"/>
  <c r="V87" i="2"/>
  <c r="V88" i="2"/>
  <c r="V89" i="2"/>
  <c r="V90" i="2"/>
  <c r="V91" i="2"/>
  <c r="V92" i="2"/>
  <c r="V93" i="2"/>
  <c r="V94" i="2"/>
  <c r="V95" i="2"/>
  <c r="V96" i="2"/>
  <c r="V97" i="2"/>
  <c r="V98" i="2"/>
  <c r="V99" i="2"/>
  <c r="V100" i="2"/>
  <c r="V101" i="2"/>
  <c r="V102" i="2"/>
  <c r="V103" i="2"/>
  <c r="V104" i="2"/>
  <c r="V105" i="2"/>
  <c r="V106" i="2"/>
  <c r="V107" i="2"/>
  <c r="V108" i="2"/>
  <c r="V109" i="2"/>
  <c r="V110" i="2"/>
  <c r="V111" i="2"/>
  <c r="V112" i="2"/>
  <c r="V113" i="2"/>
  <c r="V114" i="2"/>
  <c r="V115" i="2"/>
  <c r="V116" i="2"/>
  <c r="V117" i="2"/>
  <c r="V118" i="2"/>
  <c r="V119" i="2"/>
  <c r="V120" i="2"/>
  <c r="V121" i="2"/>
  <c r="V122" i="2"/>
  <c r="V123" i="2"/>
  <c r="V124" i="2"/>
  <c r="V125" i="2"/>
  <c r="V126" i="2"/>
  <c r="V127" i="2"/>
  <c r="V128" i="2"/>
  <c r="V129" i="2"/>
  <c r="V130" i="2"/>
  <c r="V131" i="2"/>
  <c r="V132" i="2"/>
  <c r="V133" i="2"/>
  <c r="V134" i="2"/>
  <c r="V135" i="2"/>
  <c r="V136" i="2"/>
  <c r="V137" i="2"/>
  <c r="V138" i="2"/>
  <c r="V139" i="2"/>
  <c r="W79" i="2"/>
  <c r="W80" i="2"/>
  <c r="W81" i="2"/>
  <c r="W82" i="2"/>
  <c r="W83" i="2"/>
  <c r="W84" i="2"/>
  <c r="W85" i="2"/>
  <c r="W86" i="2"/>
  <c r="W87" i="2"/>
  <c r="W88" i="2"/>
  <c r="W89" i="2"/>
  <c r="W90" i="2"/>
  <c r="W91" i="2"/>
  <c r="W92" i="2"/>
  <c r="W93" i="2"/>
  <c r="W94" i="2"/>
  <c r="W95" i="2"/>
  <c r="W96" i="2"/>
  <c r="W97" i="2"/>
  <c r="W98" i="2"/>
  <c r="W99" i="2"/>
  <c r="W100" i="2"/>
  <c r="W101" i="2"/>
  <c r="W102" i="2"/>
  <c r="W103" i="2"/>
  <c r="W104" i="2"/>
  <c r="W105" i="2"/>
  <c r="W106" i="2"/>
  <c r="W107" i="2"/>
  <c r="W108" i="2"/>
  <c r="W109" i="2"/>
  <c r="W110" i="2"/>
  <c r="W111" i="2"/>
  <c r="W112" i="2"/>
  <c r="W113" i="2"/>
  <c r="W114" i="2"/>
  <c r="W115" i="2"/>
  <c r="W116" i="2"/>
  <c r="W117" i="2"/>
  <c r="W118" i="2"/>
  <c r="W119" i="2"/>
  <c r="W120" i="2"/>
  <c r="W121" i="2"/>
  <c r="W122" i="2"/>
  <c r="W123" i="2"/>
  <c r="W124" i="2"/>
  <c r="W125" i="2"/>
  <c r="W126" i="2"/>
  <c r="W127" i="2"/>
  <c r="W128" i="2"/>
  <c r="W129" i="2"/>
  <c r="W130" i="2"/>
  <c r="W131" i="2"/>
  <c r="W132" i="2"/>
  <c r="W133" i="2"/>
  <c r="W134" i="2"/>
  <c r="W135" i="2"/>
  <c r="W136" i="2"/>
  <c r="W137" i="2"/>
  <c r="W138" i="2"/>
  <c r="W139" i="2"/>
  <c r="W78" i="2"/>
  <c r="V78" i="2"/>
  <c r="U79" i="2"/>
  <c r="U80" i="2"/>
  <c r="U81" i="2"/>
  <c r="U82" i="2"/>
  <c r="U83" i="2"/>
  <c r="U84" i="2"/>
  <c r="U85" i="2"/>
  <c r="U86" i="2"/>
  <c r="U87" i="2"/>
  <c r="U88" i="2"/>
  <c r="U89" i="2"/>
  <c r="U90" i="2"/>
  <c r="U91" i="2"/>
  <c r="U92" i="2"/>
  <c r="U93" i="2"/>
  <c r="U94" i="2"/>
  <c r="U95" i="2"/>
  <c r="U96" i="2"/>
  <c r="U97" i="2"/>
  <c r="U98" i="2"/>
  <c r="U99" i="2"/>
  <c r="U100" i="2"/>
  <c r="U101" i="2"/>
  <c r="U102" i="2"/>
  <c r="U103" i="2"/>
  <c r="U104" i="2"/>
  <c r="U105" i="2"/>
  <c r="U106" i="2"/>
  <c r="U107" i="2"/>
  <c r="U108" i="2"/>
  <c r="U109" i="2"/>
  <c r="U110" i="2"/>
  <c r="U111" i="2"/>
  <c r="U112" i="2"/>
  <c r="U113" i="2"/>
  <c r="U114" i="2"/>
  <c r="U115" i="2"/>
  <c r="U116" i="2"/>
  <c r="U117" i="2"/>
  <c r="U118" i="2"/>
  <c r="U119" i="2"/>
  <c r="U120" i="2"/>
  <c r="U121" i="2"/>
  <c r="U122" i="2"/>
  <c r="U123" i="2"/>
  <c r="U124" i="2"/>
  <c r="U125" i="2"/>
  <c r="U126" i="2"/>
  <c r="U127" i="2"/>
  <c r="U128" i="2"/>
  <c r="U129" i="2"/>
  <c r="U130" i="2"/>
  <c r="U131" i="2"/>
  <c r="U132" i="2"/>
  <c r="U133" i="2"/>
  <c r="U134" i="2"/>
  <c r="U135" i="2"/>
  <c r="U136" i="2"/>
  <c r="U137" i="2"/>
  <c r="U138" i="2"/>
  <c r="U139" i="2"/>
  <c r="U78" i="2"/>
  <c r="P78" i="2"/>
  <c r="Q78" i="2"/>
  <c r="Q79" i="2" s="1"/>
  <c r="Q80" i="2" s="1"/>
  <c r="Q81" i="2" s="1"/>
  <c r="Q82" i="2" s="1"/>
  <c r="Q83" i="2" s="1"/>
  <c r="Q84" i="2" s="1"/>
  <c r="Q85" i="2" s="1"/>
  <c r="Q86" i="2" s="1"/>
  <c r="Q87" i="2" s="1"/>
  <c r="Q88" i="2" s="1"/>
  <c r="Q89" i="2" s="1"/>
  <c r="Q90" i="2" s="1"/>
  <c r="Q91" i="2" s="1"/>
  <c r="Q92" i="2" s="1"/>
  <c r="Q93" i="2" s="1"/>
  <c r="Q94" i="2" s="1"/>
  <c r="Q95" i="2" s="1"/>
  <c r="Q96" i="2" s="1"/>
  <c r="Q97" i="2" s="1"/>
  <c r="Q98" i="2" s="1"/>
  <c r="Q99" i="2" s="1"/>
  <c r="Q100" i="2" s="1"/>
  <c r="Q101" i="2" s="1"/>
  <c r="Q102" i="2" s="1"/>
  <c r="Q103" i="2" s="1"/>
  <c r="Q104" i="2" s="1"/>
  <c r="Q105" i="2" s="1"/>
  <c r="Q106" i="2" s="1"/>
  <c r="Q107" i="2" s="1"/>
  <c r="Q108" i="2" s="1"/>
  <c r="Q109" i="2" s="1"/>
  <c r="Q110" i="2" s="1"/>
  <c r="Q111" i="2" s="1"/>
  <c r="Q112" i="2" s="1"/>
  <c r="Q113" i="2" s="1"/>
  <c r="Q114" i="2" s="1"/>
  <c r="Q115" i="2" s="1"/>
  <c r="Q116" i="2" s="1"/>
  <c r="Q117" i="2" s="1"/>
  <c r="Q118" i="2" s="1"/>
  <c r="Q119" i="2" s="1"/>
  <c r="Q120" i="2" s="1"/>
  <c r="Q121" i="2" s="1"/>
  <c r="Q122" i="2" s="1"/>
  <c r="Q123" i="2" s="1"/>
  <c r="Q124" i="2" s="1"/>
  <c r="Q125" i="2" s="1"/>
  <c r="Q126" i="2" s="1"/>
  <c r="Q127" i="2" s="1"/>
  <c r="Q128" i="2" s="1"/>
  <c r="Q129" i="2" s="1"/>
  <c r="Q130" i="2" s="1"/>
  <c r="Q131" i="2" s="1"/>
  <c r="Q132" i="2" s="1"/>
  <c r="K78" i="2"/>
  <c r="K79" i="2" s="1"/>
  <c r="K80" i="2" s="1"/>
  <c r="K81" i="2" s="1"/>
  <c r="K82" i="2" s="1"/>
  <c r="K83" i="2" s="1"/>
  <c r="K84" i="2" s="1"/>
  <c r="K85" i="2" s="1"/>
  <c r="K86" i="2" s="1"/>
  <c r="K87" i="2" s="1"/>
  <c r="K88" i="2" s="1"/>
  <c r="K89" i="2" s="1"/>
  <c r="K90" i="2" s="1"/>
  <c r="K91" i="2" s="1"/>
  <c r="K92" i="2" s="1"/>
  <c r="K93" i="2" s="1"/>
  <c r="K94" i="2" s="1"/>
  <c r="K95" i="2" s="1"/>
  <c r="K96" i="2" s="1"/>
  <c r="K97" i="2" s="1"/>
  <c r="K98" i="2" s="1"/>
  <c r="K99" i="2" s="1"/>
  <c r="K100" i="2" s="1"/>
  <c r="K101" i="2" s="1"/>
  <c r="K102" i="2" s="1"/>
  <c r="K103" i="2" s="1"/>
  <c r="K104" i="2" s="1"/>
  <c r="K105" i="2" s="1"/>
  <c r="K106" i="2" s="1"/>
  <c r="K107" i="2" s="1"/>
  <c r="K108" i="2" s="1"/>
  <c r="K109" i="2" s="1"/>
  <c r="K110" i="2" s="1"/>
  <c r="K111" i="2" s="1"/>
  <c r="K112" i="2" s="1"/>
  <c r="K113" i="2" s="1"/>
  <c r="K114" i="2" s="1"/>
  <c r="K115" i="2" s="1"/>
  <c r="K116" i="2" s="1"/>
  <c r="K117" i="2" s="1"/>
  <c r="K118" i="2" s="1"/>
  <c r="K119" i="2" s="1"/>
  <c r="K120" i="2" s="1"/>
  <c r="K121" i="2" s="1"/>
  <c r="K122" i="2" s="1"/>
  <c r="K123" i="2" s="1"/>
  <c r="K124" i="2" s="1"/>
  <c r="K125" i="2" s="1"/>
  <c r="K126" i="2" s="1"/>
  <c r="K127" i="2" s="1"/>
  <c r="K128" i="2" s="1"/>
  <c r="K129" i="2" s="1"/>
  <c r="K130" i="2" s="1"/>
  <c r="K131" i="2" s="1"/>
  <c r="K132" i="2" s="1"/>
  <c r="K133" i="2" s="1"/>
  <c r="K134" i="2" s="1"/>
  <c r="K135" i="2" s="1"/>
  <c r="K136" i="2" s="1"/>
  <c r="K137" i="2" s="1"/>
  <c r="K138" i="2" s="1"/>
  <c r="K139" i="2" s="1"/>
  <c r="J78" i="2"/>
  <c r="J79" i="2" s="1"/>
  <c r="J80" i="2" s="1"/>
  <c r="B80" i="2"/>
  <c r="C80" i="2"/>
  <c r="D80" i="2"/>
  <c r="E80" i="2"/>
  <c r="B81" i="2"/>
  <c r="C81" i="2"/>
  <c r="D81" i="2"/>
  <c r="E81" i="2"/>
  <c r="B82" i="2"/>
  <c r="C82" i="2"/>
  <c r="D82" i="2"/>
  <c r="E82" i="2"/>
  <c r="B83" i="2"/>
  <c r="C83" i="2"/>
  <c r="D83" i="2"/>
  <c r="E83" i="2"/>
  <c r="B84" i="2"/>
  <c r="C84" i="2"/>
  <c r="D84" i="2"/>
  <c r="E84" i="2"/>
  <c r="B85" i="2"/>
  <c r="C85" i="2"/>
  <c r="D85" i="2"/>
  <c r="E85" i="2"/>
  <c r="B86" i="2"/>
  <c r="C86" i="2"/>
  <c r="D86" i="2"/>
  <c r="E86" i="2"/>
  <c r="B87" i="2"/>
  <c r="C87" i="2"/>
  <c r="D87" i="2"/>
  <c r="E87" i="2"/>
  <c r="B88" i="2"/>
  <c r="C88" i="2"/>
  <c r="D88" i="2"/>
  <c r="E88" i="2"/>
  <c r="B89" i="2"/>
  <c r="C89" i="2"/>
  <c r="D89" i="2"/>
  <c r="E89" i="2"/>
  <c r="B90" i="2"/>
  <c r="C90" i="2"/>
  <c r="D90" i="2"/>
  <c r="E90" i="2"/>
  <c r="B91" i="2"/>
  <c r="C91" i="2"/>
  <c r="D91" i="2"/>
  <c r="E91" i="2"/>
  <c r="B92" i="2"/>
  <c r="C92" i="2"/>
  <c r="D92" i="2"/>
  <c r="E92" i="2"/>
  <c r="B93" i="2"/>
  <c r="C93" i="2"/>
  <c r="D93" i="2"/>
  <c r="B94" i="2"/>
  <c r="C94" i="2"/>
  <c r="D94" i="2"/>
  <c r="E94" i="2"/>
  <c r="B95" i="2"/>
  <c r="C95" i="2"/>
  <c r="D95" i="2"/>
  <c r="E95" i="2"/>
  <c r="B96" i="2"/>
  <c r="C96" i="2"/>
  <c r="D96" i="2"/>
  <c r="E96" i="2"/>
  <c r="B97" i="2"/>
  <c r="C97" i="2"/>
  <c r="D97" i="2"/>
  <c r="E97" i="2"/>
  <c r="B98" i="2"/>
  <c r="C98" i="2"/>
  <c r="D98" i="2"/>
  <c r="E98" i="2"/>
  <c r="B99" i="2"/>
  <c r="C99" i="2"/>
  <c r="D99" i="2"/>
  <c r="E99" i="2"/>
  <c r="B100" i="2"/>
  <c r="C100" i="2"/>
  <c r="D100" i="2"/>
  <c r="E100" i="2"/>
  <c r="B101" i="2"/>
  <c r="C101" i="2"/>
  <c r="D101" i="2"/>
  <c r="E101" i="2"/>
  <c r="B102" i="2"/>
  <c r="C102" i="2"/>
  <c r="D102" i="2"/>
  <c r="E102" i="2"/>
  <c r="B103" i="2"/>
  <c r="C103" i="2"/>
  <c r="D103" i="2"/>
  <c r="E103" i="2"/>
  <c r="B104" i="2"/>
  <c r="C104" i="2"/>
  <c r="D104" i="2"/>
  <c r="E104" i="2"/>
  <c r="B105" i="2"/>
  <c r="C105" i="2"/>
  <c r="D105" i="2"/>
  <c r="E105" i="2"/>
  <c r="B106" i="2"/>
  <c r="C106" i="2"/>
  <c r="D106" i="2"/>
  <c r="E106" i="2"/>
  <c r="B107" i="2"/>
  <c r="C107" i="2"/>
  <c r="D107" i="2"/>
  <c r="E107" i="2"/>
  <c r="B108" i="2"/>
  <c r="C108" i="2"/>
  <c r="D108" i="2"/>
  <c r="E108" i="2"/>
  <c r="B109" i="2"/>
  <c r="C109" i="2"/>
  <c r="D109" i="2"/>
  <c r="E109" i="2"/>
  <c r="B110" i="2"/>
  <c r="C110" i="2"/>
  <c r="D110" i="2"/>
  <c r="E110" i="2"/>
  <c r="B111" i="2"/>
  <c r="C111" i="2"/>
  <c r="D111" i="2"/>
  <c r="E111" i="2"/>
  <c r="B112" i="2"/>
  <c r="C112" i="2"/>
  <c r="D112" i="2"/>
  <c r="E112" i="2"/>
  <c r="B113" i="2"/>
  <c r="C113" i="2"/>
  <c r="D113" i="2"/>
  <c r="E113" i="2"/>
  <c r="B114" i="2"/>
  <c r="C114" i="2"/>
  <c r="D114" i="2"/>
  <c r="B115" i="2"/>
  <c r="C115" i="2"/>
  <c r="D115" i="2"/>
  <c r="E115" i="2"/>
  <c r="B116" i="2"/>
  <c r="C116" i="2"/>
  <c r="D116" i="2"/>
  <c r="E116" i="2"/>
  <c r="B117" i="2"/>
  <c r="C117" i="2"/>
  <c r="D117" i="2"/>
  <c r="E117" i="2"/>
  <c r="B118" i="2"/>
  <c r="C118" i="2"/>
  <c r="D118" i="2"/>
  <c r="E118" i="2"/>
  <c r="B119" i="2"/>
  <c r="C119" i="2"/>
  <c r="D119" i="2"/>
  <c r="E119" i="2"/>
  <c r="B120" i="2"/>
  <c r="C120" i="2"/>
  <c r="D120" i="2"/>
  <c r="E120" i="2"/>
  <c r="B121" i="2"/>
  <c r="C121" i="2"/>
  <c r="D121" i="2"/>
  <c r="E121" i="2"/>
  <c r="B122" i="2"/>
  <c r="C122" i="2"/>
  <c r="D122" i="2"/>
  <c r="E122" i="2"/>
  <c r="B123" i="2"/>
  <c r="C123" i="2"/>
  <c r="D123" i="2"/>
  <c r="E123" i="2"/>
  <c r="B124" i="2"/>
  <c r="C124" i="2"/>
  <c r="D124" i="2"/>
  <c r="E124" i="2"/>
  <c r="B125" i="2"/>
  <c r="C125" i="2"/>
  <c r="D125" i="2"/>
  <c r="E125" i="2"/>
  <c r="B126" i="2"/>
  <c r="C126" i="2"/>
  <c r="D126" i="2"/>
  <c r="E126" i="2"/>
  <c r="B127" i="2"/>
  <c r="C127" i="2"/>
  <c r="D127" i="2"/>
  <c r="E127" i="2"/>
  <c r="B128" i="2"/>
  <c r="C128" i="2"/>
  <c r="D128" i="2"/>
  <c r="E128" i="2"/>
  <c r="B129" i="2"/>
  <c r="C129" i="2"/>
  <c r="D129" i="2"/>
  <c r="E129" i="2"/>
  <c r="B130" i="2"/>
  <c r="C130" i="2"/>
  <c r="D130" i="2"/>
  <c r="E130" i="2"/>
  <c r="B131" i="2"/>
  <c r="C131" i="2"/>
  <c r="D131" i="2"/>
  <c r="E131" i="2"/>
  <c r="B132" i="2"/>
  <c r="C132" i="2"/>
  <c r="D132" i="2"/>
  <c r="E132" i="2"/>
  <c r="B133" i="2"/>
  <c r="C133" i="2"/>
  <c r="D133" i="2"/>
  <c r="E133" i="2"/>
  <c r="B134" i="2"/>
  <c r="C134" i="2"/>
  <c r="D134" i="2"/>
  <c r="E134" i="2"/>
  <c r="B135" i="2"/>
  <c r="C135" i="2"/>
  <c r="D135" i="2"/>
  <c r="E135" i="2"/>
  <c r="B136" i="2"/>
  <c r="C136" i="2"/>
  <c r="D136" i="2"/>
  <c r="B137" i="2"/>
  <c r="C137" i="2"/>
  <c r="D137" i="2"/>
  <c r="E137" i="2"/>
  <c r="B138" i="2"/>
  <c r="C138" i="2"/>
  <c r="D138" i="2"/>
  <c r="E138" i="2"/>
  <c r="B139" i="2"/>
  <c r="C139" i="2"/>
  <c r="D139" i="2"/>
  <c r="E139" i="2"/>
  <c r="B79" i="2"/>
  <c r="C79" i="2"/>
  <c r="D79" i="2"/>
  <c r="E79" i="2"/>
  <c r="O79" i="2"/>
  <c r="O80" i="2" s="1"/>
  <c r="O81" i="2" s="1"/>
  <c r="O82" i="2" s="1"/>
  <c r="O83" i="2" s="1"/>
  <c r="O84" i="2" s="1"/>
  <c r="O85" i="2" s="1"/>
  <c r="O86" i="2" s="1"/>
  <c r="O87" i="2" s="1"/>
  <c r="O88" i="2" s="1"/>
  <c r="O89" i="2" s="1"/>
  <c r="O90" i="2" s="1"/>
  <c r="O91" i="2" s="1"/>
  <c r="O92" i="2" s="1"/>
  <c r="O93" i="2" s="1"/>
  <c r="O94" i="2" s="1"/>
  <c r="O95" i="2" s="1"/>
  <c r="O96" i="2" s="1"/>
  <c r="O97" i="2" s="1"/>
  <c r="O98" i="2" s="1"/>
  <c r="O99" i="2" s="1"/>
  <c r="O100" i="2" s="1"/>
  <c r="O101" i="2" s="1"/>
  <c r="O102" i="2" s="1"/>
  <c r="O103" i="2" s="1"/>
  <c r="O104" i="2" s="1"/>
  <c r="O105" i="2" s="1"/>
  <c r="O106" i="2" s="1"/>
  <c r="O107" i="2" s="1"/>
  <c r="O108" i="2" s="1"/>
  <c r="O109" i="2" s="1"/>
  <c r="O110" i="2" s="1"/>
  <c r="O111" i="2" s="1"/>
  <c r="O112" i="2" s="1"/>
  <c r="O113" i="2" s="1"/>
  <c r="O114" i="2" s="1"/>
  <c r="O115" i="2" s="1"/>
  <c r="O116" i="2" s="1"/>
  <c r="O117" i="2" s="1"/>
  <c r="O118" i="2" s="1"/>
  <c r="O119" i="2" s="1"/>
  <c r="O120" i="2" s="1"/>
  <c r="O121" i="2" s="1"/>
  <c r="O122" i="2" s="1"/>
  <c r="O123" i="2" s="1"/>
  <c r="O124" i="2" s="1"/>
  <c r="O125" i="2" s="1"/>
  <c r="O126" i="2" s="1"/>
  <c r="O127" i="2" s="1"/>
  <c r="O128" i="2" s="1"/>
  <c r="O129" i="2" s="1"/>
  <c r="O130" i="2" s="1"/>
  <c r="O131" i="2" s="1"/>
  <c r="O132" i="2" s="1"/>
  <c r="O133" i="2" s="1"/>
  <c r="O134" i="2" s="1"/>
  <c r="O135" i="2" s="1"/>
  <c r="O136" i="2" s="1"/>
  <c r="O137" i="2" s="1"/>
  <c r="O138" i="2" s="1"/>
  <c r="O139" i="2" s="1"/>
  <c r="I78" i="2"/>
  <c r="I79" i="2" s="1"/>
  <c r="I80" i="2" s="1"/>
  <c r="I81" i="2" s="1"/>
  <c r="I82" i="2" s="1"/>
  <c r="I83" i="2" s="1"/>
  <c r="I84" i="2" s="1"/>
  <c r="I85" i="2" s="1"/>
  <c r="I86" i="2" s="1"/>
  <c r="I87" i="2" s="1"/>
  <c r="I88" i="2" s="1"/>
  <c r="I89" i="2" s="1"/>
  <c r="I90" i="2" s="1"/>
  <c r="I91" i="2" s="1"/>
  <c r="I92" i="2" s="1"/>
  <c r="I93" i="2" s="1"/>
  <c r="I94" i="2" s="1"/>
  <c r="I95" i="2" s="1"/>
  <c r="I96" i="2" s="1"/>
  <c r="I97" i="2" s="1"/>
  <c r="I98" i="2" s="1"/>
  <c r="I99" i="2" s="1"/>
  <c r="I100" i="2" s="1"/>
  <c r="I101" i="2" s="1"/>
  <c r="I102" i="2" s="1"/>
  <c r="I103" i="2" s="1"/>
  <c r="I104" i="2" s="1"/>
  <c r="I105" i="2" s="1"/>
  <c r="I106" i="2" s="1"/>
  <c r="I107" i="2" s="1"/>
  <c r="I108" i="2" s="1"/>
  <c r="I109" i="2" s="1"/>
  <c r="I110" i="2" s="1"/>
  <c r="I111" i="2" s="1"/>
  <c r="I112" i="2" s="1"/>
  <c r="I113" i="2" s="1"/>
  <c r="I114" i="2" s="1"/>
  <c r="I115" i="2" s="1"/>
  <c r="I116" i="2" s="1"/>
  <c r="I117" i="2" s="1"/>
  <c r="I118" i="2" s="1"/>
  <c r="I119" i="2" s="1"/>
  <c r="I120" i="2" s="1"/>
  <c r="I121" i="2" s="1"/>
  <c r="I122" i="2" s="1"/>
  <c r="I123" i="2" s="1"/>
  <c r="I124" i="2" s="1"/>
  <c r="I125" i="2" s="1"/>
  <c r="I126" i="2" s="1"/>
  <c r="I127" i="2" s="1"/>
  <c r="I128" i="2" s="1"/>
  <c r="I129" i="2" s="1"/>
  <c r="I130" i="2" s="1"/>
  <c r="I131" i="2" s="1"/>
  <c r="I132" i="2" s="1"/>
  <c r="I133" i="2" s="1"/>
  <c r="I134" i="2" s="1"/>
  <c r="I135" i="2" s="1"/>
  <c r="I136" i="2" s="1"/>
  <c r="I137" i="2" s="1"/>
  <c r="I138" i="2" s="1"/>
  <c r="I139" i="2" s="1"/>
  <c r="G78" i="2"/>
  <c r="G79" i="2" s="1"/>
  <c r="G80" i="2" s="1"/>
  <c r="G81" i="2" s="1"/>
  <c r="G82" i="2" s="1"/>
  <c r="G83" i="2" s="1"/>
  <c r="G84" i="2" s="1"/>
  <c r="G85" i="2" s="1"/>
  <c r="G86" i="2" s="1"/>
  <c r="G87" i="2" s="1"/>
  <c r="G88" i="2" s="1"/>
  <c r="G89" i="2" s="1"/>
  <c r="G90" i="2" s="1"/>
  <c r="G91" i="2" s="1"/>
  <c r="G92" i="2" s="1"/>
  <c r="G93" i="2" s="1"/>
  <c r="G94" i="2" s="1"/>
  <c r="G95" i="2" s="1"/>
  <c r="G96" i="2" s="1"/>
  <c r="G97" i="2" s="1"/>
  <c r="G98" i="2" s="1"/>
  <c r="G99" i="2" s="1"/>
  <c r="G100" i="2" s="1"/>
  <c r="G101" i="2" s="1"/>
  <c r="G102" i="2" s="1"/>
  <c r="G103" i="2" s="1"/>
  <c r="G104" i="2" s="1"/>
  <c r="G105" i="2" s="1"/>
  <c r="G106" i="2" s="1"/>
  <c r="G107" i="2" s="1"/>
  <c r="G108" i="2" s="1"/>
  <c r="G109" i="2" s="1"/>
  <c r="G110" i="2" s="1"/>
  <c r="G111" i="2" s="1"/>
  <c r="G112" i="2" s="1"/>
  <c r="G113" i="2" s="1"/>
  <c r="G114" i="2" s="1"/>
  <c r="G115" i="2" s="1"/>
  <c r="G116" i="2" s="1"/>
  <c r="G117" i="2" s="1"/>
  <c r="G118" i="2" s="1"/>
  <c r="G119" i="2" s="1"/>
  <c r="G120" i="2" s="1"/>
  <c r="G121" i="2" s="1"/>
  <c r="G122" i="2" s="1"/>
  <c r="G123" i="2" s="1"/>
  <c r="G124" i="2" s="1"/>
  <c r="G125" i="2" s="1"/>
  <c r="G126" i="2" s="1"/>
  <c r="G127" i="2" s="1"/>
  <c r="G128" i="2" s="1"/>
  <c r="G129" i="2" s="1"/>
  <c r="G130" i="2" s="1"/>
  <c r="G131" i="2" s="1"/>
  <c r="G132" i="2" s="1"/>
  <c r="G133" i="2" s="1"/>
  <c r="G134" i="2" s="1"/>
  <c r="G135" i="2" s="1"/>
  <c r="G136" i="2" s="1"/>
  <c r="G137" i="2" s="1"/>
  <c r="G138" i="2" s="1"/>
  <c r="G139" i="2" s="1"/>
  <c r="H78" i="2"/>
  <c r="H79" i="2" s="1"/>
  <c r="N78" i="2"/>
  <c r="N79" i="2" s="1"/>
  <c r="N80" i="2" s="1"/>
  <c r="N81" i="2" s="1"/>
  <c r="N82" i="2" s="1"/>
  <c r="N83" i="2" s="1"/>
  <c r="N84" i="2" s="1"/>
  <c r="N85" i="2" s="1"/>
  <c r="N86" i="2" s="1"/>
  <c r="N87" i="2" s="1"/>
  <c r="N88" i="2" s="1"/>
  <c r="N89" i="2" s="1"/>
  <c r="N90" i="2" s="1"/>
  <c r="N91" i="2" s="1"/>
  <c r="N92" i="2" s="1"/>
  <c r="N93" i="2" s="1"/>
  <c r="N94" i="2" s="1"/>
  <c r="N95" i="2" s="1"/>
  <c r="N96" i="2" s="1"/>
  <c r="N97" i="2" s="1"/>
  <c r="N98" i="2" s="1"/>
  <c r="N99" i="2" s="1"/>
  <c r="N100" i="2" s="1"/>
  <c r="N101" i="2" s="1"/>
  <c r="N102" i="2" s="1"/>
  <c r="N103" i="2" s="1"/>
  <c r="N104" i="2" s="1"/>
  <c r="N105" i="2" s="1"/>
  <c r="N106" i="2" s="1"/>
  <c r="N107" i="2" s="1"/>
  <c r="N108" i="2" s="1"/>
  <c r="N109" i="2" s="1"/>
  <c r="N110" i="2" s="1"/>
  <c r="N111" i="2" s="1"/>
  <c r="N112" i="2" s="1"/>
  <c r="N113" i="2" s="1"/>
  <c r="N114" i="2" s="1"/>
  <c r="N115" i="2" s="1"/>
  <c r="N116" i="2" s="1"/>
  <c r="N117" i="2" s="1"/>
  <c r="N118" i="2" s="1"/>
  <c r="N119" i="2" s="1"/>
  <c r="N120" i="2" s="1"/>
  <c r="N121" i="2" s="1"/>
  <c r="N122" i="2" s="1"/>
  <c r="N123" i="2" s="1"/>
  <c r="N124" i="2" s="1"/>
  <c r="N125" i="2" s="1"/>
  <c r="N126" i="2" s="1"/>
  <c r="N127" i="2" s="1"/>
  <c r="N128" i="2" s="1"/>
  <c r="N129" i="2" s="1"/>
  <c r="N130" i="2" s="1"/>
  <c r="N131" i="2" s="1"/>
  <c r="N132" i="2" s="1"/>
  <c r="N133" i="2" s="1"/>
  <c r="N134" i="2" s="1"/>
  <c r="N135" i="2" s="1"/>
  <c r="N136" i="2" s="1"/>
  <c r="N137" i="2" s="1"/>
  <c r="N138" i="2" s="1"/>
  <c r="N139" i="2" s="1"/>
  <c r="F78" i="2"/>
  <c r="F79" i="2" s="1"/>
  <c r="F80" i="2" s="1"/>
  <c r="F81" i="2" s="1"/>
  <c r="F82" i="2" s="1"/>
  <c r="F83" i="2" s="1"/>
  <c r="F84" i="2" s="1"/>
  <c r="F85" i="2" s="1"/>
  <c r="F86" i="2" s="1"/>
  <c r="F87" i="2" s="1"/>
  <c r="F88" i="2" s="1"/>
  <c r="F89" i="2" s="1"/>
  <c r="F90" i="2" s="1"/>
  <c r="F91" i="2" s="1"/>
  <c r="F92" i="2" s="1"/>
  <c r="F93" i="2" s="1"/>
  <c r="F94" i="2" s="1"/>
  <c r="F95" i="2" s="1"/>
  <c r="F96" i="2" s="1"/>
  <c r="F97" i="2" s="1"/>
  <c r="F98" i="2" s="1"/>
  <c r="F99" i="2" s="1"/>
  <c r="F100" i="2" s="1"/>
  <c r="F101" i="2" s="1"/>
  <c r="F102" i="2" s="1"/>
  <c r="F103" i="2" s="1"/>
  <c r="F104" i="2" s="1"/>
  <c r="F105" i="2" s="1"/>
  <c r="F106" i="2" s="1"/>
  <c r="F107" i="2" s="1"/>
  <c r="F108" i="2" s="1"/>
  <c r="F109" i="2" s="1"/>
  <c r="F110" i="2" s="1"/>
  <c r="F111" i="2" s="1"/>
  <c r="F112" i="2" s="1"/>
  <c r="F113" i="2" s="1"/>
  <c r="F114" i="2" s="1"/>
  <c r="F115" i="2" s="1"/>
  <c r="F116" i="2" s="1"/>
  <c r="F117" i="2" s="1"/>
  <c r="F118" i="2" s="1"/>
  <c r="F119" i="2" s="1"/>
  <c r="F120" i="2" s="1"/>
  <c r="F121" i="2" s="1"/>
  <c r="F122" i="2" s="1"/>
  <c r="F123" i="2" s="1"/>
  <c r="F124" i="2" s="1"/>
  <c r="F125" i="2" s="1"/>
  <c r="F126" i="2" s="1"/>
  <c r="F127" i="2" s="1"/>
  <c r="F128" i="2" s="1"/>
  <c r="F129" i="2" s="1"/>
  <c r="F130" i="2" s="1"/>
  <c r="F131" i="2" s="1"/>
  <c r="F132" i="2" s="1"/>
  <c r="F133" i="2" s="1"/>
  <c r="F134" i="2" s="1"/>
  <c r="F135" i="2" s="1"/>
  <c r="F136" i="2" s="1"/>
  <c r="F137" i="2" s="1"/>
  <c r="F138" i="2" s="1"/>
  <c r="F139" i="2" s="1"/>
  <c r="E78" i="2"/>
  <c r="D78" i="2"/>
  <c r="C78" i="2"/>
  <c r="B78" i="2"/>
  <c r="A126" i="2"/>
  <c r="A127" i="2"/>
  <c r="A128" i="2"/>
  <c r="A129" i="2"/>
  <c r="A130" i="2"/>
  <c r="A131" i="2"/>
  <c r="A132" i="2"/>
  <c r="A133" i="2"/>
  <c r="A134" i="2"/>
  <c r="A135" i="2"/>
  <c r="A136" i="2"/>
  <c r="A137" i="2"/>
  <c r="A138" i="2"/>
  <c r="A139" i="2"/>
  <c r="A110" i="2"/>
  <c r="A111" i="2"/>
  <c r="A112" i="2"/>
  <c r="A113" i="2"/>
  <c r="A114" i="2"/>
  <c r="A115" i="2"/>
  <c r="A116" i="2"/>
  <c r="A117" i="2"/>
  <c r="A118" i="2"/>
  <c r="A119" i="2"/>
  <c r="A120" i="2"/>
  <c r="A121" i="2"/>
  <c r="A122" i="2"/>
  <c r="A123" i="2"/>
  <c r="A124" i="2"/>
  <c r="A125" i="2"/>
  <c r="A86" i="2"/>
  <c r="A87" i="2"/>
  <c r="A88" i="2"/>
  <c r="A89" i="2"/>
  <c r="A90" i="2"/>
  <c r="A91" i="2"/>
  <c r="A92" i="2"/>
  <c r="A93" i="2"/>
  <c r="A94" i="2"/>
  <c r="A95" i="2"/>
  <c r="A96" i="2"/>
  <c r="A97" i="2"/>
  <c r="A98" i="2"/>
  <c r="A99" i="2"/>
  <c r="A100" i="2"/>
  <c r="A101" i="2"/>
  <c r="A102" i="2"/>
  <c r="A103" i="2"/>
  <c r="A104" i="2"/>
  <c r="A105" i="2"/>
  <c r="A106" i="2"/>
  <c r="A107" i="2"/>
  <c r="A108" i="2"/>
  <c r="A109" i="2"/>
  <c r="A79" i="2"/>
  <c r="A80" i="2"/>
  <c r="A81" i="2"/>
  <c r="A82" i="2"/>
  <c r="A83" i="2"/>
  <c r="A84" i="2"/>
  <c r="A85" i="2"/>
  <c r="A78" i="2"/>
  <c r="AG78" i="1" l="1"/>
  <c r="M78" i="2"/>
  <c r="AH78" i="1"/>
  <c r="AD79" i="1"/>
  <c r="AD80" i="1" s="1"/>
  <c r="AD81" i="1" s="1"/>
  <c r="AD82" i="1" s="1"/>
  <c r="AD83" i="1" s="1"/>
  <c r="AD84" i="1" s="1"/>
  <c r="AD85" i="1" s="1"/>
  <c r="AD86" i="1" s="1"/>
  <c r="AO78" i="1"/>
  <c r="AE80" i="1"/>
  <c r="AE81" i="1" s="1"/>
  <c r="AE82" i="1" s="1"/>
  <c r="AE83" i="1" s="1"/>
  <c r="AE84" i="1" s="1"/>
  <c r="AE85" i="1" s="1"/>
  <c r="AE86" i="1" s="1"/>
  <c r="AE87" i="1" s="1"/>
  <c r="AE88" i="1" s="1"/>
  <c r="AE89" i="1" s="1"/>
  <c r="AE90" i="1" s="1"/>
  <c r="AE91" i="1" s="1"/>
  <c r="AE92" i="1" s="1"/>
  <c r="AE93" i="1" s="1"/>
  <c r="AE94" i="1" s="1"/>
  <c r="AE95" i="1" s="1"/>
  <c r="AE96" i="1" s="1"/>
  <c r="AE97" i="1" s="1"/>
  <c r="AE98" i="1" s="1"/>
  <c r="AE99" i="1" s="1"/>
  <c r="AE100" i="1" s="1"/>
  <c r="AE101" i="1" s="1"/>
  <c r="AE102" i="1" s="1"/>
  <c r="AE103" i="1" s="1"/>
  <c r="AE104" i="1" s="1"/>
  <c r="AE105" i="1" s="1"/>
  <c r="AE106" i="1" s="1"/>
  <c r="AE107" i="1" s="1"/>
  <c r="AE108" i="1" s="1"/>
  <c r="AE109" i="1" s="1"/>
  <c r="AE110" i="1" s="1"/>
  <c r="AE111" i="1" s="1"/>
  <c r="AE112" i="1" s="1"/>
  <c r="AE113" i="1" s="1"/>
  <c r="AE114" i="1" s="1"/>
  <c r="AE115" i="1" s="1"/>
  <c r="AE116" i="1" s="1"/>
  <c r="AE117" i="1" s="1"/>
  <c r="AE118" i="1" s="1"/>
  <c r="AE119" i="1" s="1"/>
  <c r="AE120" i="1" s="1"/>
  <c r="AE121" i="1" s="1"/>
  <c r="AE122" i="1" s="1"/>
  <c r="AE123" i="1" s="1"/>
  <c r="AE124" i="1" s="1"/>
  <c r="AE125" i="1" s="1"/>
  <c r="AE126" i="1" s="1"/>
  <c r="AE127" i="1" s="1"/>
  <c r="AE128" i="1" s="1"/>
  <c r="AE129" i="1" s="1"/>
  <c r="AE130" i="1" s="1"/>
  <c r="AE131" i="1" s="1"/>
  <c r="AE132" i="1" s="1"/>
  <c r="AE133" i="1" s="1"/>
  <c r="AE134" i="1" s="1"/>
  <c r="AE135" i="1" s="1"/>
  <c r="AE136" i="1" s="1"/>
  <c r="AE137" i="1" s="1"/>
  <c r="AE138" i="1" s="1"/>
  <c r="AE139" i="1" s="1"/>
  <c r="AH79" i="1"/>
  <c r="Z107" i="1"/>
  <c r="Z108" i="1" s="1"/>
  <c r="Z109" i="1" s="1"/>
  <c r="Z110" i="1" s="1"/>
  <c r="AA107" i="1"/>
  <c r="AA108" i="1" s="1"/>
  <c r="AA109" i="1" s="1"/>
  <c r="AA110" i="1" s="1"/>
  <c r="AG80" i="1"/>
  <c r="AH80" i="1"/>
  <c r="N85" i="1"/>
  <c r="N86" i="1" s="1"/>
  <c r="N87" i="1" s="1"/>
  <c r="N88" i="1" s="1"/>
  <c r="N89" i="1" s="1"/>
  <c r="N90" i="1" s="1"/>
  <c r="N91" i="1" s="1"/>
  <c r="N92" i="1" s="1"/>
  <c r="N93" i="1" s="1"/>
  <c r="N94" i="1" s="1"/>
  <c r="N95" i="1" s="1"/>
  <c r="N96" i="1" s="1"/>
  <c r="N97" i="1" s="1"/>
  <c r="N98" i="1" s="1"/>
  <c r="N99" i="1" s="1"/>
  <c r="N100" i="1" s="1"/>
  <c r="N101" i="1" s="1"/>
  <c r="N102" i="1" s="1"/>
  <c r="N103" i="1" s="1"/>
  <c r="N104" i="1" s="1"/>
  <c r="N105" i="1" s="1"/>
  <c r="N106" i="1" s="1"/>
  <c r="N107" i="1" s="1"/>
  <c r="N108" i="1" s="1"/>
  <c r="N109" i="1" s="1"/>
  <c r="N110" i="1" s="1"/>
  <c r="N111" i="1" s="1"/>
  <c r="N112" i="1" s="1"/>
  <c r="N113" i="1" s="1"/>
  <c r="N114" i="1" s="1"/>
  <c r="N115" i="1" s="1"/>
  <c r="N116" i="1" s="1"/>
  <c r="N117" i="1" s="1"/>
  <c r="N118" i="1" s="1"/>
  <c r="N119" i="1" s="1"/>
  <c r="N120" i="1" s="1"/>
  <c r="N121" i="1" s="1"/>
  <c r="N122" i="1" s="1"/>
  <c r="N123" i="1" s="1"/>
  <c r="N124" i="1" s="1"/>
  <c r="N125" i="1" s="1"/>
  <c r="N126" i="1" s="1"/>
  <c r="N127" i="1" s="1"/>
  <c r="N128" i="1" s="1"/>
  <c r="N129" i="1" s="1"/>
  <c r="N130" i="1" s="1"/>
  <c r="N131" i="1" s="1"/>
  <c r="N132" i="1" s="1"/>
  <c r="N133" i="1" s="1"/>
  <c r="N134" i="1" s="1"/>
  <c r="N135" i="1" s="1"/>
  <c r="N136" i="1" s="1"/>
  <c r="N137" i="1" s="1"/>
  <c r="N138" i="1" s="1"/>
  <c r="N139" i="1" s="1"/>
  <c r="O84" i="1"/>
  <c r="O85" i="1" s="1"/>
  <c r="O86" i="1" s="1"/>
  <c r="O87" i="1" s="1"/>
  <c r="O88" i="1" s="1"/>
  <c r="O89" i="1" s="1"/>
  <c r="O90" i="1" s="1"/>
  <c r="O91" i="1" s="1"/>
  <c r="O92" i="1" s="1"/>
  <c r="O93" i="1" s="1"/>
  <c r="O94" i="1" s="1"/>
  <c r="O95" i="1" s="1"/>
  <c r="O96" i="1" s="1"/>
  <c r="O97" i="1" s="1"/>
  <c r="O98" i="1" s="1"/>
  <c r="O99" i="1" s="1"/>
  <c r="O100" i="1" s="1"/>
  <c r="O101" i="1" s="1"/>
  <c r="O102" i="1" s="1"/>
  <c r="O103" i="1" s="1"/>
  <c r="O104" i="1" s="1"/>
  <c r="O105" i="1" s="1"/>
  <c r="O106" i="1" s="1"/>
  <c r="O107" i="1" s="1"/>
  <c r="O108" i="1" s="1"/>
  <c r="O109" i="1" s="1"/>
  <c r="O110" i="1" s="1"/>
  <c r="O111" i="1" s="1"/>
  <c r="O112" i="1" s="1"/>
  <c r="O113" i="1" s="1"/>
  <c r="O114" i="1" s="1"/>
  <c r="O115" i="1" s="1"/>
  <c r="Q133" i="2"/>
  <c r="Q134" i="2" s="1"/>
  <c r="Q135" i="2" s="1"/>
  <c r="Q136" i="2" s="1"/>
  <c r="Q137" i="2" s="1"/>
  <c r="Q138" i="2" s="1"/>
  <c r="Q139" i="2" s="1"/>
  <c r="L80" i="2"/>
  <c r="M80" i="2"/>
  <c r="J81" i="2"/>
  <c r="L79" i="2"/>
  <c r="M79" i="2"/>
  <c r="S78" i="2"/>
  <c r="P79" i="2"/>
  <c r="P80" i="2" s="1"/>
  <c r="P81" i="2" s="1"/>
  <c r="P82" i="2" s="1"/>
  <c r="P83" i="2" s="1"/>
  <c r="P84" i="2" s="1"/>
  <c r="P85" i="2" s="1"/>
  <c r="P86" i="2" s="1"/>
  <c r="P87" i="2" s="1"/>
  <c r="P88" i="2" s="1"/>
  <c r="P89" i="2" s="1"/>
  <c r="P90" i="2" s="1"/>
  <c r="P91" i="2" s="1"/>
  <c r="P92" i="2" s="1"/>
  <c r="P93" i="2" s="1"/>
  <c r="P94" i="2" s="1"/>
  <c r="P95" i="2" s="1"/>
  <c r="P96" i="2" s="1"/>
  <c r="P97" i="2" s="1"/>
  <c r="P98" i="2" s="1"/>
  <c r="P99" i="2" s="1"/>
  <c r="P100" i="2" s="1"/>
  <c r="P101" i="2" s="1"/>
  <c r="P102" i="2" s="1"/>
  <c r="P103" i="2" s="1"/>
  <c r="P104" i="2" s="1"/>
  <c r="P105" i="2" s="1"/>
  <c r="P106" i="2" s="1"/>
  <c r="P107" i="2" s="1"/>
  <c r="P108" i="2" s="1"/>
  <c r="P109" i="2" s="1"/>
  <c r="P110" i="2" s="1"/>
  <c r="P111" i="2" s="1"/>
  <c r="P112" i="2" s="1"/>
  <c r="P113" i="2" s="1"/>
  <c r="P114" i="2" s="1"/>
  <c r="P115" i="2" s="1"/>
  <c r="P116" i="2" s="1"/>
  <c r="P117" i="2" s="1"/>
  <c r="P118" i="2" s="1"/>
  <c r="P119" i="2" s="1"/>
  <c r="P120" i="2" s="1"/>
  <c r="P121" i="2" s="1"/>
  <c r="P122" i="2" s="1"/>
  <c r="P123" i="2" s="1"/>
  <c r="P124" i="2" s="1"/>
  <c r="P125" i="2" s="1"/>
  <c r="P126" i="2" s="1"/>
  <c r="P127" i="2" s="1"/>
  <c r="P128" i="2" s="1"/>
  <c r="P129" i="2" s="1"/>
  <c r="P130" i="2" s="1"/>
  <c r="P131" i="2" s="1"/>
  <c r="P132" i="2" s="1"/>
  <c r="P133" i="2" s="1"/>
  <c r="P134" i="2" s="1"/>
  <c r="P135" i="2" s="1"/>
  <c r="P136" i="2" s="1"/>
  <c r="P137" i="2" s="1"/>
  <c r="P138" i="2" s="1"/>
  <c r="P139" i="2" s="1"/>
  <c r="L78" i="2"/>
  <c r="R78" i="2"/>
  <c r="AG79" i="2"/>
  <c r="AD80" i="2"/>
  <c r="AH79" i="2"/>
  <c r="AG78" i="2"/>
  <c r="AH78" i="2"/>
  <c r="AM79" i="1"/>
  <c r="AO79" i="1" s="1"/>
  <c r="AQ78" i="2"/>
  <c r="AN87" i="1"/>
  <c r="AN88" i="1" s="1"/>
  <c r="AN89" i="1" s="1"/>
  <c r="AN90" i="1" s="1"/>
  <c r="AN91" i="1" s="1"/>
  <c r="AN92" i="1" s="1"/>
  <c r="AN93" i="1" s="1"/>
  <c r="AN94" i="1" s="1"/>
  <c r="AN95" i="1" s="1"/>
  <c r="AN96" i="1" s="1"/>
  <c r="AN97" i="1" s="1"/>
  <c r="AN98" i="1" s="1"/>
  <c r="AN99" i="1" s="1"/>
  <c r="AN100" i="1" s="1"/>
  <c r="AN101" i="1" s="1"/>
  <c r="AN102" i="1" s="1"/>
  <c r="AN103" i="1" s="1"/>
  <c r="AN104" i="1" s="1"/>
  <c r="AN105" i="1" s="1"/>
  <c r="AN106" i="1" s="1"/>
  <c r="AN107" i="1" s="1"/>
  <c r="AN108" i="1" s="1"/>
  <c r="AN109" i="1" s="1"/>
  <c r="AN110" i="1" s="1"/>
  <c r="AN111" i="1" s="1"/>
  <c r="AN112" i="1" s="1"/>
  <c r="AN113" i="1" s="1"/>
  <c r="AN114" i="1" s="1"/>
  <c r="AN115" i="1" s="1"/>
  <c r="AN116" i="1" s="1"/>
  <c r="AN117" i="1" s="1"/>
  <c r="AN118" i="1" s="1"/>
  <c r="AN119" i="1" s="1"/>
  <c r="AN120" i="1" s="1"/>
  <c r="AN121" i="1" s="1"/>
  <c r="AN122" i="1" s="1"/>
  <c r="AN123" i="1" s="1"/>
  <c r="AN124" i="1" s="1"/>
  <c r="AN125" i="1" s="1"/>
  <c r="AN126" i="1" s="1"/>
  <c r="AN127" i="1" s="1"/>
  <c r="AN128" i="1" s="1"/>
  <c r="AN129" i="1" s="1"/>
  <c r="AN130" i="1" s="1"/>
  <c r="AN131" i="1" s="1"/>
  <c r="AN132" i="1" s="1"/>
  <c r="AN133" i="1" s="1"/>
  <c r="AN134" i="1" s="1"/>
  <c r="AN135" i="1" s="1"/>
  <c r="AN136" i="1" s="1"/>
  <c r="AN137" i="1" s="1"/>
  <c r="AN138" i="1" s="1"/>
  <c r="AN139" i="1" s="1"/>
  <c r="AP78" i="2"/>
  <c r="AP78" i="1"/>
  <c r="AM79" i="2"/>
  <c r="AP79" i="2" s="1"/>
  <c r="AJ87" i="1"/>
  <c r="AJ88" i="1" s="1"/>
  <c r="AJ89" i="1" s="1"/>
  <c r="AJ90" i="1" s="1"/>
  <c r="AJ91" i="1" s="1"/>
  <c r="AJ92" i="1" s="1"/>
  <c r="AJ93" i="1" s="1"/>
  <c r="AJ94" i="1" s="1"/>
  <c r="AJ95" i="1" s="1"/>
  <c r="AJ96" i="1" s="1"/>
  <c r="AJ97" i="1" s="1"/>
  <c r="AJ98" i="1" s="1"/>
  <c r="AJ99" i="1" s="1"/>
  <c r="AJ100" i="1" s="1"/>
  <c r="AJ101" i="1" s="1"/>
  <c r="AJ102" i="1" s="1"/>
  <c r="AJ103" i="1" s="1"/>
  <c r="AJ104" i="1" s="1"/>
  <c r="AJ105" i="1" s="1"/>
  <c r="AJ106" i="1" s="1"/>
  <c r="AJ107" i="1" s="1"/>
  <c r="AJ108" i="1" s="1"/>
  <c r="AJ109" i="1" s="1"/>
  <c r="AJ110" i="1" s="1"/>
  <c r="AJ111" i="1" s="1"/>
  <c r="AJ112" i="1" s="1"/>
  <c r="AJ113" i="1" s="1"/>
  <c r="AJ114" i="1" s="1"/>
  <c r="AJ115" i="1" s="1"/>
  <c r="AJ116" i="1" s="1"/>
  <c r="AJ117" i="1" s="1"/>
  <c r="AJ118" i="1" s="1"/>
  <c r="AJ119" i="1" s="1"/>
  <c r="AJ120" i="1" s="1"/>
  <c r="AJ121" i="1" s="1"/>
  <c r="AJ122" i="1" s="1"/>
  <c r="AJ123" i="1" s="1"/>
  <c r="AJ124" i="1" s="1"/>
  <c r="AJ125" i="1" s="1"/>
  <c r="AJ126" i="1" s="1"/>
  <c r="AJ127" i="1" s="1"/>
  <c r="AJ128" i="1" s="1"/>
  <c r="AJ129" i="1" s="1"/>
  <c r="AJ130" i="1" s="1"/>
  <c r="AJ131" i="1" s="1"/>
  <c r="AJ132" i="1" s="1"/>
  <c r="AJ133" i="1" s="1"/>
  <c r="AJ134" i="1" s="1"/>
  <c r="AJ135" i="1" s="1"/>
  <c r="AJ136" i="1" s="1"/>
  <c r="AJ137" i="1" s="1"/>
  <c r="AJ138" i="1" s="1"/>
  <c r="AJ139" i="1" s="1"/>
  <c r="AI87" i="1"/>
  <c r="AI88" i="1" s="1"/>
  <c r="AI89" i="1" s="1"/>
  <c r="AI90" i="1" s="1"/>
  <c r="AI91" i="1" s="1"/>
  <c r="AI92" i="1" s="1"/>
  <c r="AI93" i="1" s="1"/>
  <c r="AI94" i="1" s="1"/>
  <c r="AI95" i="1" s="1"/>
  <c r="AI96" i="1" s="1"/>
  <c r="AI97" i="1" s="1"/>
  <c r="AI98" i="1" s="1"/>
  <c r="AI99" i="1" s="1"/>
  <c r="AI100" i="1" s="1"/>
  <c r="AI101" i="1" s="1"/>
  <c r="AI102" i="1" s="1"/>
  <c r="AI103" i="1" s="1"/>
  <c r="AI104" i="1" s="1"/>
  <c r="AI105" i="1" s="1"/>
  <c r="AI106" i="1" s="1"/>
  <c r="AI107" i="1" s="1"/>
  <c r="AI108" i="1" s="1"/>
  <c r="AI109" i="1" s="1"/>
  <c r="AI110" i="1" s="1"/>
  <c r="AI111" i="1" s="1"/>
  <c r="AI112" i="1" s="1"/>
  <c r="AI113" i="1" s="1"/>
  <c r="AI114" i="1" s="1"/>
  <c r="AI115" i="1" s="1"/>
  <c r="AI116" i="1" s="1"/>
  <c r="AI117" i="1" s="1"/>
  <c r="AI118" i="1" s="1"/>
  <c r="AI119" i="1" s="1"/>
  <c r="AI120" i="1" s="1"/>
  <c r="AI121" i="1" s="1"/>
  <c r="AI122" i="1" s="1"/>
  <c r="AI123" i="1" s="1"/>
  <c r="AI124" i="1" s="1"/>
  <c r="AI125" i="1" s="1"/>
  <c r="AI126" i="1" s="1"/>
  <c r="AI127" i="1" s="1"/>
  <c r="AI128" i="1" s="1"/>
  <c r="AI129" i="1" s="1"/>
  <c r="AI130" i="1" s="1"/>
  <c r="AI131" i="1" s="1"/>
  <c r="AI132" i="1" s="1"/>
  <c r="AI133" i="1" s="1"/>
  <c r="AI134" i="1" s="1"/>
  <c r="AI135" i="1" s="1"/>
  <c r="AI136" i="1" s="1"/>
  <c r="AI137" i="1" s="1"/>
  <c r="AI138" i="1" s="1"/>
  <c r="AI139" i="1" s="1"/>
  <c r="AM80" i="1"/>
  <c r="S79" i="1"/>
  <c r="R78" i="1"/>
  <c r="L78" i="1"/>
  <c r="AI80" i="2"/>
  <c r="S79" i="2"/>
  <c r="H80" i="2"/>
  <c r="AG83" i="1" l="1"/>
  <c r="AQ79" i="2"/>
  <c r="AH81" i="1"/>
  <c r="AG84" i="1"/>
  <c r="AG81" i="1"/>
  <c r="AG82" i="1"/>
  <c r="AD87" i="1"/>
  <c r="AH86" i="1"/>
  <c r="AG86" i="1"/>
  <c r="AG79" i="1"/>
  <c r="AP79" i="1"/>
  <c r="AG85" i="1"/>
  <c r="AH82" i="1"/>
  <c r="AH83" i="1"/>
  <c r="AH85" i="1"/>
  <c r="AH84" i="1"/>
  <c r="Z111" i="1"/>
  <c r="Z112" i="1" s="1"/>
  <c r="Z113" i="1" s="1"/>
  <c r="Z114" i="1" s="1"/>
  <c r="Z115" i="1" s="1"/>
  <c r="Z116" i="1" s="1"/>
  <c r="Z117" i="1" s="1"/>
  <c r="Z118" i="1" s="1"/>
  <c r="Z119" i="1" s="1"/>
  <c r="Z120" i="1" s="1"/>
  <c r="Z121" i="1" s="1"/>
  <c r="Z122" i="1" s="1"/>
  <c r="Z123" i="1" s="1"/>
  <c r="Z124" i="1" s="1"/>
  <c r="Z125" i="1" s="1"/>
  <c r="Z126" i="1" s="1"/>
  <c r="Z127" i="1" s="1"/>
  <c r="Z128" i="1" s="1"/>
  <c r="Z129" i="1" s="1"/>
  <c r="Z130" i="1" s="1"/>
  <c r="Z131" i="1" s="1"/>
  <c r="Z132" i="1" s="1"/>
  <c r="Z133" i="1" s="1"/>
  <c r="Z134" i="1" s="1"/>
  <c r="Z135" i="1" s="1"/>
  <c r="Z136" i="1" s="1"/>
  <c r="Z137" i="1" s="1"/>
  <c r="Z138" i="1" s="1"/>
  <c r="Z139" i="1" s="1"/>
  <c r="AA111" i="1"/>
  <c r="AA112" i="1" s="1"/>
  <c r="AA113" i="1" s="1"/>
  <c r="AA114" i="1" s="1"/>
  <c r="AA115" i="1" s="1"/>
  <c r="AA116" i="1" s="1"/>
  <c r="AA117" i="1" s="1"/>
  <c r="AA118" i="1" s="1"/>
  <c r="AA119" i="1" s="1"/>
  <c r="AA120" i="1" s="1"/>
  <c r="AA121" i="1" s="1"/>
  <c r="AA122" i="1" s="1"/>
  <c r="AA123" i="1" s="1"/>
  <c r="AA124" i="1" s="1"/>
  <c r="AA125" i="1" s="1"/>
  <c r="AA126" i="1" s="1"/>
  <c r="AA127" i="1" s="1"/>
  <c r="AA128" i="1" s="1"/>
  <c r="AA129" i="1" s="1"/>
  <c r="AA130" i="1" s="1"/>
  <c r="AA131" i="1" s="1"/>
  <c r="AA132" i="1" s="1"/>
  <c r="AA133" i="1" s="1"/>
  <c r="AA134" i="1" s="1"/>
  <c r="AA135" i="1" s="1"/>
  <c r="AA136" i="1" s="1"/>
  <c r="AA137" i="1" s="1"/>
  <c r="AA138" i="1" s="1"/>
  <c r="AA139" i="1" s="1"/>
  <c r="O116" i="1"/>
  <c r="O117" i="1" s="1"/>
  <c r="O118" i="1" s="1"/>
  <c r="O119" i="1" s="1"/>
  <c r="O120" i="1" s="1"/>
  <c r="O121" i="1" s="1"/>
  <c r="O122" i="1" s="1"/>
  <c r="O123" i="1" s="1"/>
  <c r="O124" i="1" s="1"/>
  <c r="O125" i="1" s="1"/>
  <c r="O126" i="1" s="1"/>
  <c r="O127" i="1" s="1"/>
  <c r="O128" i="1" s="1"/>
  <c r="O129" i="1" s="1"/>
  <c r="O130" i="1" s="1"/>
  <c r="O131" i="1" s="1"/>
  <c r="O132" i="1" s="1"/>
  <c r="O133" i="1" s="1"/>
  <c r="O134" i="1" s="1"/>
  <c r="O135" i="1" s="1"/>
  <c r="O136" i="1" s="1"/>
  <c r="O137" i="1" s="1"/>
  <c r="O138" i="1" s="1"/>
  <c r="O139" i="1" s="1"/>
  <c r="AD81" i="2"/>
  <c r="AG80" i="2"/>
  <c r="AH80" i="2"/>
  <c r="R79" i="2"/>
  <c r="S133" i="2"/>
  <c r="J82" i="2"/>
  <c r="L81" i="2"/>
  <c r="M81" i="2"/>
  <c r="AM80" i="2"/>
  <c r="AM81" i="2" s="1"/>
  <c r="AO80" i="1"/>
  <c r="AM81" i="1"/>
  <c r="AP80" i="1"/>
  <c r="R79" i="1"/>
  <c r="L79" i="1"/>
  <c r="M79" i="1"/>
  <c r="S80" i="1"/>
  <c r="R80" i="1"/>
  <c r="AI81" i="2"/>
  <c r="S80" i="2"/>
  <c r="R80" i="2"/>
  <c r="H81" i="2"/>
  <c r="H82" i="2" s="1"/>
  <c r="H83" i="2" s="1"/>
  <c r="H84" i="2" s="1"/>
  <c r="H85" i="2" s="1"/>
  <c r="H86" i="2" s="1"/>
  <c r="H87" i="2" s="1"/>
  <c r="H88" i="2" s="1"/>
  <c r="H89" i="2" s="1"/>
  <c r="H90" i="2" s="1"/>
  <c r="H91" i="2" s="1"/>
  <c r="H92" i="2" s="1"/>
  <c r="H93" i="2" s="1"/>
  <c r="H94" i="2" s="1"/>
  <c r="H95" i="2" s="1"/>
  <c r="H96" i="2" s="1"/>
  <c r="H97" i="2" s="1"/>
  <c r="H98" i="2" s="1"/>
  <c r="H99" i="2" s="1"/>
  <c r="H100" i="2" s="1"/>
  <c r="H101" i="2" s="1"/>
  <c r="H102" i="2" s="1"/>
  <c r="H103" i="2" s="1"/>
  <c r="H104" i="2" s="1"/>
  <c r="H105" i="2" s="1"/>
  <c r="H106" i="2" s="1"/>
  <c r="H107" i="2" s="1"/>
  <c r="H108" i="2" s="1"/>
  <c r="H109" i="2" s="1"/>
  <c r="H110" i="2" s="1"/>
  <c r="H111" i="2" s="1"/>
  <c r="H112" i="2" s="1"/>
  <c r="H113" i="2" s="1"/>
  <c r="H114" i="2" s="1"/>
  <c r="H115" i="2" s="1"/>
  <c r="H116" i="2" s="1"/>
  <c r="H117" i="2" s="1"/>
  <c r="H118" i="2" s="1"/>
  <c r="H119" i="2" s="1"/>
  <c r="H120" i="2" s="1"/>
  <c r="H121" i="2" s="1"/>
  <c r="H122" i="2" s="1"/>
  <c r="AQ80" i="2" l="1"/>
  <c r="AP80" i="2"/>
  <c r="AD88" i="1"/>
  <c r="AH87" i="1"/>
  <c r="AG87" i="1"/>
  <c r="J83" i="2"/>
  <c r="L82" i="2"/>
  <c r="M82" i="2"/>
  <c r="AD82" i="2"/>
  <c r="AG81" i="2"/>
  <c r="AH81" i="2"/>
  <c r="AM82" i="1"/>
  <c r="AO81" i="1"/>
  <c r="AP81" i="1"/>
  <c r="R81" i="1"/>
  <c r="S81" i="1"/>
  <c r="M80" i="1"/>
  <c r="L80" i="1"/>
  <c r="AI82" i="2"/>
  <c r="AM82" i="2"/>
  <c r="AP81" i="2"/>
  <c r="AQ81" i="2"/>
  <c r="S81" i="2"/>
  <c r="R81" i="2"/>
  <c r="H123" i="2"/>
  <c r="AD89" i="1" l="1"/>
  <c r="AG88" i="1"/>
  <c r="AH88" i="1"/>
  <c r="AD83" i="2"/>
  <c r="AG82" i="2"/>
  <c r="AH82" i="2"/>
  <c r="J84" i="2"/>
  <c r="L83" i="2"/>
  <c r="M83" i="2"/>
  <c r="AM83" i="1"/>
  <c r="AP82" i="1"/>
  <c r="AO82" i="1"/>
  <c r="S82" i="1"/>
  <c r="R82" i="1"/>
  <c r="M81" i="1"/>
  <c r="L81" i="1"/>
  <c r="AM83" i="2"/>
  <c r="AP82" i="2"/>
  <c r="AQ82" i="2"/>
  <c r="AI83" i="2"/>
  <c r="S82" i="2"/>
  <c r="R82" i="2"/>
  <c r="H124" i="2"/>
  <c r="AD90" i="1" l="1"/>
  <c r="AH89" i="1"/>
  <c r="AG89" i="1"/>
  <c r="J85" i="2"/>
  <c r="L84" i="2"/>
  <c r="M84" i="2"/>
  <c r="AD84" i="2"/>
  <c r="AG83" i="2"/>
  <c r="AH83" i="2"/>
  <c r="AM84" i="1"/>
  <c r="AP83" i="1"/>
  <c r="AO83" i="1"/>
  <c r="M82" i="1"/>
  <c r="L82" i="1"/>
  <c r="S83" i="1"/>
  <c r="R83" i="1"/>
  <c r="AI84" i="2"/>
  <c r="AM84" i="2"/>
  <c r="AP83" i="2"/>
  <c r="AQ83" i="2"/>
  <c r="S83" i="2"/>
  <c r="R83" i="2"/>
  <c r="H125" i="2"/>
  <c r="AD91" i="1" l="1"/>
  <c r="AH90" i="1"/>
  <c r="AG90" i="1"/>
  <c r="AD85" i="2"/>
  <c r="AG84" i="2"/>
  <c r="AH84" i="2"/>
  <c r="J86" i="2"/>
  <c r="M85" i="2"/>
  <c r="L85" i="2"/>
  <c r="AM85" i="1"/>
  <c r="AO84" i="1"/>
  <c r="AP84" i="1"/>
  <c r="L83" i="1"/>
  <c r="M83" i="1"/>
  <c r="S84" i="1"/>
  <c r="R84" i="1"/>
  <c r="AM85" i="2"/>
  <c r="AP84" i="2"/>
  <c r="AQ84" i="2"/>
  <c r="AI85" i="2"/>
  <c r="S84" i="2"/>
  <c r="R84" i="2"/>
  <c r="H126" i="2"/>
  <c r="AD92" i="1" l="1"/>
  <c r="AH91" i="1"/>
  <c r="AG91" i="1"/>
  <c r="J87" i="2"/>
  <c r="L86" i="2"/>
  <c r="M86" i="2"/>
  <c r="AD86" i="2"/>
  <c r="AG85" i="2"/>
  <c r="AH85" i="2"/>
  <c r="AM86" i="1"/>
  <c r="AM87" i="1" s="1"/>
  <c r="AM88" i="1" s="1"/>
  <c r="AM89" i="1" s="1"/>
  <c r="AO85" i="1"/>
  <c r="AP85" i="1"/>
  <c r="R85" i="1"/>
  <c r="S85" i="1"/>
  <c r="M84" i="1"/>
  <c r="L84" i="1"/>
  <c r="AI86" i="2"/>
  <c r="AM86" i="2"/>
  <c r="AP85" i="2"/>
  <c r="AQ85" i="2"/>
  <c r="S85" i="2"/>
  <c r="R85" i="2"/>
  <c r="H127" i="2"/>
  <c r="AD93" i="1" l="1"/>
  <c r="AH92" i="1"/>
  <c r="AG92" i="1"/>
  <c r="AD87" i="2"/>
  <c r="AG86" i="2"/>
  <c r="AH86" i="2"/>
  <c r="J88" i="2"/>
  <c r="M87" i="2"/>
  <c r="L87" i="2"/>
  <c r="AP86" i="1"/>
  <c r="AO86" i="1"/>
  <c r="M85" i="1"/>
  <c r="L85" i="1"/>
  <c r="S86" i="1"/>
  <c r="R86" i="1"/>
  <c r="AM87" i="2"/>
  <c r="AP86" i="2"/>
  <c r="AQ86" i="2"/>
  <c r="AI87" i="2"/>
  <c r="S86" i="2"/>
  <c r="R86" i="2"/>
  <c r="H128" i="2"/>
  <c r="AD94" i="1" l="1"/>
  <c r="AH93" i="1"/>
  <c r="AG93" i="1"/>
  <c r="J89" i="2"/>
  <c r="L88" i="2"/>
  <c r="M88" i="2"/>
  <c r="AD88" i="2"/>
  <c r="AG87" i="2"/>
  <c r="AH87" i="2"/>
  <c r="AP87" i="1"/>
  <c r="AO87" i="1"/>
  <c r="S87" i="1"/>
  <c r="R87" i="1"/>
  <c r="M86" i="1"/>
  <c r="L86" i="1"/>
  <c r="AI88" i="2"/>
  <c r="AM88" i="2"/>
  <c r="AP87" i="2"/>
  <c r="AQ87" i="2"/>
  <c r="S87" i="2"/>
  <c r="R87" i="2"/>
  <c r="H129" i="2"/>
  <c r="AD95" i="1" l="1"/>
  <c r="AG94" i="1"/>
  <c r="AH94" i="1"/>
  <c r="AD89" i="2"/>
  <c r="AG88" i="2"/>
  <c r="AH88" i="2"/>
  <c r="J90" i="2"/>
  <c r="M89" i="2"/>
  <c r="L89" i="2"/>
  <c r="AO88" i="1"/>
  <c r="AP88" i="1"/>
  <c r="S88" i="1"/>
  <c r="R88" i="1"/>
  <c r="L87" i="1"/>
  <c r="M87" i="1"/>
  <c r="AI89" i="2"/>
  <c r="AM89" i="2"/>
  <c r="AP88" i="2"/>
  <c r="AQ88" i="2"/>
  <c r="S88" i="2"/>
  <c r="R88" i="2"/>
  <c r="H130" i="2"/>
  <c r="AD96" i="1" l="1"/>
  <c r="AH95" i="1"/>
  <c r="AG95" i="1"/>
  <c r="J91" i="2"/>
  <c r="L90" i="2"/>
  <c r="M90" i="2"/>
  <c r="AD90" i="2"/>
  <c r="AG89" i="2"/>
  <c r="AH89" i="2"/>
  <c r="AM90" i="1"/>
  <c r="AO89" i="1"/>
  <c r="AP89" i="1"/>
  <c r="M88" i="1"/>
  <c r="L88" i="1"/>
  <c r="R89" i="1"/>
  <c r="S89" i="1"/>
  <c r="AM90" i="2"/>
  <c r="AP89" i="2"/>
  <c r="AQ89" i="2"/>
  <c r="AI90" i="2"/>
  <c r="S89" i="2"/>
  <c r="R89" i="2"/>
  <c r="H131" i="2"/>
  <c r="AD97" i="1" l="1"/>
  <c r="AH96" i="1"/>
  <c r="AG96" i="1"/>
  <c r="AD91" i="2"/>
  <c r="AG90" i="2"/>
  <c r="AH90" i="2"/>
  <c r="J92" i="2"/>
  <c r="L91" i="2"/>
  <c r="M91" i="2"/>
  <c r="AM91" i="1"/>
  <c r="AP90" i="1"/>
  <c r="AO90" i="1"/>
  <c r="S90" i="1"/>
  <c r="R90" i="1"/>
  <c r="M89" i="1"/>
  <c r="L89" i="1"/>
  <c r="AI91" i="2"/>
  <c r="AM91" i="2"/>
  <c r="AP90" i="2"/>
  <c r="AQ90" i="2"/>
  <c r="S90" i="2"/>
  <c r="R90" i="2"/>
  <c r="H132" i="2"/>
  <c r="AD98" i="1" l="1"/>
  <c r="AH97" i="1"/>
  <c r="AG97" i="1"/>
  <c r="J93" i="2"/>
  <c r="L92" i="2"/>
  <c r="M92" i="2"/>
  <c r="AD92" i="2"/>
  <c r="AG91" i="2"/>
  <c r="AH91" i="2"/>
  <c r="AM92" i="1"/>
  <c r="AP91" i="1"/>
  <c r="AO91" i="1"/>
  <c r="M90" i="1"/>
  <c r="L90" i="1"/>
  <c r="S91" i="1"/>
  <c r="R91" i="1"/>
  <c r="AM92" i="2"/>
  <c r="AP91" i="2"/>
  <c r="AQ91" i="2"/>
  <c r="AI92" i="2"/>
  <c r="S91" i="2"/>
  <c r="R91" i="2"/>
  <c r="H133" i="2"/>
  <c r="AD99" i="1" l="1"/>
  <c r="AH98" i="1"/>
  <c r="AG98" i="1"/>
  <c r="AD93" i="2"/>
  <c r="AG92" i="2"/>
  <c r="AH92" i="2"/>
  <c r="J94" i="2"/>
  <c r="M93" i="2"/>
  <c r="L93" i="2"/>
  <c r="AM93" i="1"/>
  <c r="AO92" i="1"/>
  <c r="AP92" i="1"/>
  <c r="L91" i="1"/>
  <c r="M91" i="1"/>
  <c r="S92" i="1"/>
  <c r="R92" i="1"/>
  <c r="AI93" i="2"/>
  <c r="AM93" i="2"/>
  <c r="AP92" i="2"/>
  <c r="AQ92" i="2"/>
  <c r="S92" i="2"/>
  <c r="R92" i="2"/>
  <c r="H134" i="2"/>
  <c r="AD100" i="1" l="1"/>
  <c r="AG99" i="1"/>
  <c r="AH99" i="1"/>
  <c r="J95" i="2"/>
  <c r="L94" i="2"/>
  <c r="M94" i="2"/>
  <c r="AD94" i="2"/>
  <c r="AG93" i="2"/>
  <c r="AH93" i="2"/>
  <c r="AM94" i="1"/>
  <c r="AO93" i="1"/>
  <c r="AP93" i="1"/>
  <c r="M92" i="1"/>
  <c r="L92" i="1"/>
  <c r="R93" i="1"/>
  <c r="S93" i="1"/>
  <c r="AM94" i="2"/>
  <c r="AP93" i="2"/>
  <c r="AQ93" i="2"/>
  <c r="AI94" i="2"/>
  <c r="S93" i="2"/>
  <c r="R93" i="2"/>
  <c r="H135" i="2"/>
  <c r="AD101" i="1" l="1"/>
  <c r="AG100" i="1"/>
  <c r="AH100" i="1"/>
  <c r="AD95" i="2"/>
  <c r="AG94" i="2"/>
  <c r="AH94" i="2"/>
  <c r="J96" i="2"/>
  <c r="L95" i="2"/>
  <c r="M95" i="2"/>
  <c r="AM95" i="1"/>
  <c r="AP94" i="1"/>
  <c r="AO94" i="1"/>
  <c r="S94" i="1"/>
  <c r="R94" i="1"/>
  <c r="M93" i="1"/>
  <c r="L93" i="1"/>
  <c r="AI95" i="2"/>
  <c r="AM95" i="2"/>
  <c r="AP94" i="2"/>
  <c r="AQ94" i="2"/>
  <c r="S94" i="2"/>
  <c r="R94" i="2"/>
  <c r="H136" i="2"/>
  <c r="H137" i="2" s="1"/>
  <c r="H138" i="2" s="1"/>
  <c r="H139" i="2" s="1"/>
  <c r="AD102" i="1" l="1"/>
  <c r="AG101" i="1"/>
  <c r="AH101" i="1"/>
  <c r="J97" i="2"/>
  <c r="L96" i="2"/>
  <c r="M96" i="2"/>
  <c r="AD96" i="2"/>
  <c r="AG95" i="2"/>
  <c r="AH95" i="2"/>
  <c r="AM96" i="1"/>
  <c r="AP95" i="1"/>
  <c r="AO95" i="1"/>
  <c r="M94" i="1"/>
  <c r="L94" i="1"/>
  <c r="S95" i="1"/>
  <c r="R95" i="1"/>
  <c r="AM96" i="2"/>
  <c r="AP95" i="2"/>
  <c r="AQ95" i="2"/>
  <c r="AI96" i="2"/>
  <c r="S95" i="2"/>
  <c r="R95" i="2"/>
  <c r="AD103" i="1" l="1"/>
  <c r="AH102" i="1"/>
  <c r="AG102" i="1"/>
  <c r="AD97" i="2"/>
  <c r="AG96" i="2"/>
  <c r="AH96" i="2"/>
  <c r="J98" i="2"/>
  <c r="M97" i="2"/>
  <c r="L97" i="2"/>
  <c r="AM97" i="1"/>
  <c r="AO96" i="1"/>
  <c r="AP96" i="1"/>
  <c r="L95" i="1"/>
  <c r="M95" i="1"/>
  <c r="R96" i="1"/>
  <c r="S96" i="1"/>
  <c r="AI97" i="2"/>
  <c r="AM97" i="2"/>
  <c r="AP96" i="2"/>
  <c r="AQ96" i="2"/>
  <c r="S96" i="2"/>
  <c r="R96" i="2"/>
  <c r="AD104" i="1" l="1"/>
  <c r="AG103" i="1"/>
  <c r="AH103" i="1"/>
  <c r="J99" i="2"/>
  <c r="L98" i="2"/>
  <c r="M98" i="2"/>
  <c r="AD98" i="2"/>
  <c r="AG97" i="2"/>
  <c r="AH97" i="2"/>
  <c r="AM98" i="1"/>
  <c r="AO97" i="1"/>
  <c r="AP97" i="1"/>
  <c r="S97" i="1"/>
  <c r="R97" i="1"/>
  <c r="M96" i="1"/>
  <c r="L96" i="1"/>
  <c r="AM98" i="2"/>
  <c r="AP97" i="2"/>
  <c r="AQ97" i="2"/>
  <c r="AI98" i="2"/>
  <c r="S97" i="2"/>
  <c r="R97" i="2"/>
  <c r="AD105" i="1" l="1"/>
  <c r="AG104" i="1"/>
  <c r="AH104" i="1"/>
  <c r="AD99" i="2"/>
  <c r="AG98" i="2"/>
  <c r="AH98" i="2"/>
  <c r="J100" i="2"/>
  <c r="L99" i="2"/>
  <c r="M99" i="2"/>
  <c r="AM99" i="1"/>
  <c r="AP98" i="1"/>
  <c r="AO98" i="1"/>
  <c r="S98" i="1"/>
  <c r="R98" i="1"/>
  <c r="L97" i="1"/>
  <c r="M97" i="1"/>
  <c r="AI99" i="2"/>
  <c r="AM99" i="2"/>
  <c r="AP98" i="2"/>
  <c r="AQ98" i="2"/>
  <c r="S98" i="2"/>
  <c r="R98" i="2"/>
  <c r="AD106" i="1" l="1"/>
  <c r="AH105" i="1"/>
  <c r="AG105" i="1"/>
  <c r="J101" i="2"/>
  <c r="L100" i="2"/>
  <c r="M100" i="2"/>
  <c r="AD100" i="2"/>
  <c r="AG99" i="2"/>
  <c r="AH99" i="2"/>
  <c r="AM100" i="1"/>
  <c r="AP99" i="1"/>
  <c r="AO99" i="1"/>
  <c r="M98" i="1"/>
  <c r="L98" i="1"/>
  <c r="R99" i="1"/>
  <c r="S99" i="1"/>
  <c r="AM100" i="2"/>
  <c r="AP99" i="2"/>
  <c r="AQ99" i="2"/>
  <c r="AI100" i="2"/>
  <c r="S99" i="2"/>
  <c r="R99" i="2"/>
  <c r="AD107" i="1" l="1"/>
  <c r="AH106" i="1"/>
  <c r="AG106" i="1"/>
  <c r="AD101" i="2"/>
  <c r="AG100" i="2"/>
  <c r="AH100" i="2"/>
  <c r="J102" i="2"/>
  <c r="M101" i="2"/>
  <c r="L101" i="2"/>
  <c r="AM101" i="1"/>
  <c r="AO100" i="1"/>
  <c r="AP100" i="1"/>
  <c r="M99" i="1"/>
  <c r="L99" i="1"/>
  <c r="S100" i="1"/>
  <c r="R100" i="1"/>
  <c r="AI101" i="2"/>
  <c r="AM101" i="2"/>
  <c r="AP100" i="2"/>
  <c r="AQ100" i="2"/>
  <c r="S100" i="2"/>
  <c r="R100" i="2"/>
  <c r="AD108" i="1" l="1"/>
  <c r="AH107" i="1"/>
  <c r="AG107" i="1"/>
  <c r="J103" i="2"/>
  <c r="L102" i="2"/>
  <c r="M102" i="2"/>
  <c r="AD102" i="2"/>
  <c r="AG101" i="2"/>
  <c r="AH101" i="2"/>
  <c r="AM102" i="1"/>
  <c r="AO101" i="1"/>
  <c r="AP101" i="1"/>
  <c r="S101" i="1"/>
  <c r="R101" i="1"/>
  <c r="M100" i="1"/>
  <c r="L100" i="1"/>
  <c r="AM102" i="2"/>
  <c r="AP101" i="2"/>
  <c r="AQ101" i="2"/>
  <c r="AI102" i="2"/>
  <c r="S101" i="2"/>
  <c r="R101" i="2"/>
  <c r="AD109" i="1" l="1"/>
  <c r="AG108" i="1"/>
  <c r="AH108" i="1"/>
  <c r="AD103" i="2"/>
  <c r="AG102" i="2"/>
  <c r="AH102" i="2"/>
  <c r="J104" i="2"/>
  <c r="L103" i="2"/>
  <c r="M103" i="2"/>
  <c r="AM103" i="1"/>
  <c r="AP102" i="1"/>
  <c r="AO102" i="1"/>
  <c r="L101" i="1"/>
  <c r="M101" i="1"/>
  <c r="S102" i="1"/>
  <c r="R102" i="1"/>
  <c r="AI103" i="2"/>
  <c r="AM103" i="2"/>
  <c r="AP102" i="2"/>
  <c r="AQ102" i="2"/>
  <c r="S102" i="2"/>
  <c r="R102" i="2"/>
  <c r="AD110" i="1" l="1"/>
  <c r="AH109" i="1"/>
  <c r="AG109" i="1"/>
  <c r="J105" i="2"/>
  <c r="L104" i="2"/>
  <c r="M104" i="2"/>
  <c r="AD104" i="2"/>
  <c r="AG103" i="2"/>
  <c r="AH103" i="2"/>
  <c r="AM104" i="1"/>
  <c r="AP103" i="1"/>
  <c r="AO103" i="1"/>
  <c r="M102" i="1"/>
  <c r="L102" i="1"/>
  <c r="R103" i="1"/>
  <c r="S103" i="1"/>
  <c r="AM104" i="2"/>
  <c r="AP103" i="2"/>
  <c r="AQ103" i="2"/>
  <c r="AI104" i="2"/>
  <c r="S103" i="2"/>
  <c r="R103" i="2"/>
  <c r="AD111" i="1" l="1"/>
  <c r="AG110" i="1"/>
  <c r="AH110" i="1"/>
  <c r="AD105" i="2"/>
  <c r="AG104" i="2"/>
  <c r="AH104" i="2"/>
  <c r="J106" i="2"/>
  <c r="M105" i="2"/>
  <c r="L105" i="2"/>
  <c r="AM105" i="1"/>
  <c r="AO104" i="1"/>
  <c r="AP104" i="1"/>
  <c r="S104" i="1"/>
  <c r="R104" i="1"/>
  <c r="M103" i="1"/>
  <c r="L103" i="1"/>
  <c r="AI105" i="2"/>
  <c r="AM105" i="2"/>
  <c r="AP104" i="2"/>
  <c r="AQ104" i="2"/>
  <c r="S104" i="2"/>
  <c r="R104" i="2"/>
  <c r="AD112" i="1" l="1"/>
  <c r="AH111" i="1"/>
  <c r="AG111" i="1"/>
  <c r="J107" i="2"/>
  <c r="L106" i="2"/>
  <c r="M106" i="2"/>
  <c r="AD106" i="2"/>
  <c r="AG105" i="2"/>
  <c r="AH105" i="2"/>
  <c r="AM106" i="1"/>
  <c r="AO105" i="1"/>
  <c r="AP105" i="1"/>
  <c r="M104" i="1"/>
  <c r="L104" i="1"/>
  <c r="S105" i="1"/>
  <c r="R105" i="1"/>
  <c r="AM106" i="2"/>
  <c r="AP105" i="2"/>
  <c r="AQ105" i="2"/>
  <c r="AI106" i="2"/>
  <c r="S105" i="2"/>
  <c r="R105" i="2"/>
  <c r="AD113" i="1" l="1"/>
  <c r="AH112" i="1"/>
  <c r="AG112" i="1"/>
  <c r="AD107" i="2"/>
  <c r="AG106" i="2"/>
  <c r="AH106" i="2"/>
  <c r="J108" i="2"/>
  <c r="L107" i="2"/>
  <c r="M107" i="2"/>
  <c r="AM107" i="1"/>
  <c r="AP106" i="1"/>
  <c r="AO106" i="1"/>
  <c r="S106" i="1"/>
  <c r="R106" i="1"/>
  <c r="L105" i="1"/>
  <c r="M105" i="1"/>
  <c r="AI107" i="2"/>
  <c r="AM107" i="2"/>
  <c r="AP106" i="2"/>
  <c r="AQ106" i="2"/>
  <c r="S106" i="2"/>
  <c r="R106" i="2"/>
  <c r="AD114" i="1" l="1"/>
  <c r="AH113" i="1"/>
  <c r="AG113" i="1"/>
  <c r="J109" i="2"/>
  <c r="L108" i="2"/>
  <c r="M108" i="2"/>
  <c r="AD108" i="2"/>
  <c r="AG107" i="2"/>
  <c r="AH107" i="2"/>
  <c r="AM108" i="1"/>
  <c r="AP107" i="1"/>
  <c r="AO107" i="1"/>
  <c r="L106" i="1"/>
  <c r="M106" i="1"/>
  <c r="R107" i="1"/>
  <c r="S107" i="1"/>
  <c r="AM108" i="2"/>
  <c r="AP107" i="2"/>
  <c r="AQ107" i="2"/>
  <c r="AI108" i="2"/>
  <c r="S107" i="2"/>
  <c r="R107" i="2"/>
  <c r="AD115" i="1" l="1"/>
  <c r="AG114" i="1"/>
  <c r="AH114" i="1"/>
  <c r="AD109" i="2"/>
  <c r="AG108" i="2"/>
  <c r="AH108" i="2"/>
  <c r="J110" i="2"/>
  <c r="M109" i="2"/>
  <c r="L109" i="2"/>
  <c r="AM109" i="1"/>
  <c r="AO108" i="1"/>
  <c r="AP108" i="1"/>
  <c r="S108" i="1"/>
  <c r="R108" i="1"/>
  <c r="M107" i="1"/>
  <c r="L107" i="1"/>
  <c r="AI109" i="2"/>
  <c r="AM109" i="2"/>
  <c r="AP108" i="2"/>
  <c r="AQ108" i="2"/>
  <c r="S108" i="2"/>
  <c r="R108" i="2"/>
  <c r="AD116" i="1" l="1"/>
  <c r="AG115" i="1"/>
  <c r="AH115" i="1"/>
  <c r="J111" i="2"/>
  <c r="L110" i="2"/>
  <c r="M110" i="2"/>
  <c r="AD110" i="2"/>
  <c r="AG109" i="2"/>
  <c r="AH109" i="2"/>
  <c r="AM110" i="1"/>
  <c r="AO109" i="1"/>
  <c r="AP109" i="1"/>
  <c r="M108" i="1"/>
  <c r="L108" i="1"/>
  <c r="S109" i="1"/>
  <c r="R109" i="1"/>
  <c r="AM110" i="2"/>
  <c r="AP109" i="2"/>
  <c r="AQ109" i="2"/>
  <c r="AI110" i="2"/>
  <c r="S109" i="2"/>
  <c r="R109" i="2"/>
  <c r="AD117" i="1" l="1"/>
  <c r="AH116" i="1"/>
  <c r="AG116" i="1"/>
  <c r="AD111" i="2"/>
  <c r="AG110" i="2"/>
  <c r="AH110" i="2"/>
  <c r="J112" i="2"/>
  <c r="L111" i="2"/>
  <c r="M111" i="2"/>
  <c r="AM111" i="1"/>
  <c r="AP110" i="1"/>
  <c r="AO110" i="1"/>
  <c r="L109" i="1"/>
  <c r="M109" i="1"/>
  <c r="S110" i="1"/>
  <c r="R110" i="1"/>
  <c r="AI111" i="2"/>
  <c r="AM111" i="2"/>
  <c r="AP110" i="2"/>
  <c r="AQ110" i="2"/>
  <c r="S110" i="2"/>
  <c r="R110" i="2"/>
  <c r="AD118" i="1" l="1"/>
  <c r="AG117" i="1"/>
  <c r="AH117" i="1"/>
  <c r="J113" i="2"/>
  <c r="L112" i="2"/>
  <c r="M112" i="2"/>
  <c r="AD112" i="2"/>
  <c r="AG111" i="2"/>
  <c r="AH111" i="2"/>
  <c r="AM112" i="1"/>
  <c r="AP111" i="1"/>
  <c r="AO111" i="1"/>
  <c r="M110" i="1"/>
  <c r="L110" i="1"/>
  <c r="R111" i="1"/>
  <c r="S111" i="1"/>
  <c r="AM112" i="2"/>
  <c r="AP111" i="2"/>
  <c r="AQ111" i="2"/>
  <c r="AI112" i="2"/>
  <c r="S111" i="2"/>
  <c r="R111" i="2"/>
  <c r="AD119" i="1" l="1"/>
  <c r="AH118" i="1"/>
  <c r="AG118" i="1"/>
  <c r="AD113" i="2"/>
  <c r="AG112" i="2"/>
  <c r="AH112" i="2"/>
  <c r="J114" i="2"/>
  <c r="M113" i="2"/>
  <c r="L113" i="2"/>
  <c r="AM113" i="1"/>
  <c r="AO112" i="1"/>
  <c r="AP112" i="1"/>
  <c r="S112" i="1"/>
  <c r="R112" i="1"/>
  <c r="M111" i="1"/>
  <c r="L111" i="1"/>
  <c r="AI113" i="2"/>
  <c r="AM113" i="2"/>
  <c r="AP112" i="2"/>
  <c r="AQ112" i="2"/>
  <c r="S112" i="2"/>
  <c r="R112" i="2"/>
  <c r="AD120" i="1" l="1"/>
  <c r="AG119" i="1"/>
  <c r="AH119" i="1"/>
  <c r="J115" i="2"/>
  <c r="L114" i="2"/>
  <c r="M114" i="2"/>
  <c r="AD114" i="2"/>
  <c r="AG113" i="2"/>
  <c r="AH113" i="2"/>
  <c r="AM114" i="1"/>
  <c r="AO113" i="1"/>
  <c r="AP113" i="1"/>
  <c r="M112" i="1"/>
  <c r="L112" i="1"/>
  <c r="S113" i="1"/>
  <c r="R113" i="1"/>
  <c r="AM114" i="2"/>
  <c r="AP113" i="2"/>
  <c r="AQ113" i="2"/>
  <c r="AI114" i="2"/>
  <c r="S113" i="2"/>
  <c r="R113" i="2"/>
  <c r="AD121" i="1" l="1"/>
  <c r="AH120" i="1"/>
  <c r="AG120" i="1"/>
  <c r="AD115" i="2"/>
  <c r="AG114" i="2"/>
  <c r="AH114" i="2"/>
  <c r="J116" i="2"/>
  <c r="L115" i="2"/>
  <c r="M115" i="2"/>
  <c r="AM115" i="1"/>
  <c r="AP114" i="1"/>
  <c r="AO114" i="1"/>
  <c r="L113" i="1"/>
  <c r="M113" i="1"/>
  <c r="S114" i="1"/>
  <c r="R114" i="1"/>
  <c r="AI115" i="2"/>
  <c r="AM115" i="2"/>
  <c r="AP114" i="2"/>
  <c r="AQ114" i="2"/>
  <c r="S114" i="2"/>
  <c r="R114" i="2"/>
  <c r="AD122" i="1" l="1"/>
  <c r="AH121" i="1"/>
  <c r="AG121" i="1"/>
  <c r="J117" i="2"/>
  <c r="L116" i="2"/>
  <c r="M116" i="2"/>
  <c r="AD116" i="2"/>
  <c r="AG115" i="2"/>
  <c r="AH115" i="2"/>
  <c r="AM116" i="1"/>
  <c r="AP115" i="1"/>
  <c r="AO115" i="1"/>
  <c r="R115" i="1"/>
  <c r="S115" i="1"/>
  <c r="M114" i="1"/>
  <c r="L114" i="1"/>
  <c r="AM116" i="2"/>
  <c r="AP115" i="2"/>
  <c r="AQ115" i="2"/>
  <c r="AI116" i="2"/>
  <c r="S115" i="2"/>
  <c r="R115" i="2"/>
  <c r="AD123" i="1" l="1"/>
  <c r="AG122" i="1"/>
  <c r="AH122" i="1"/>
  <c r="AD117" i="2"/>
  <c r="AG116" i="2"/>
  <c r="AH116" i="2"/>
  <c r="J118" i="2"/>
  <c r="M117" i="2"/>
  <c r="L117" i="2"/>
  <c r="AM117" i="1"/>
  <c r="AO116" i="1"/>
  <c r="AP116" i="1"/>
  <c r="S116" i="1"/>
  <c r="R116" i="1"/>
  <c r="M115" i="1"/>
  <c r="L115" i="1"/>
  <c r="AI117" i="2"/>
  <c r="AM117" i="2"/>
  <c r="AP116" i="2"/>
  <c r="AQ116" i="2"/>
  <c r="S116" i="2"/>
  <c r="R116" i="2"/>
  <c r="AD124" i="1" l="1"/>
  <c r="AH123" i="1"/>
  <c r="AG123" i="1"/>
  <c r="J119" i="2"/>
  <c r="L118" i="2"/>
  <c r="M118" i="2"/>
  <c r="AD118" i="2"/>
  <c r="AG117" i="2"/>
  <c r="AH117" i="2"/>
  <c r="AM118" i="1"/>
  <c r="AO117" i="1"/>
  <c r="AP117" i="1"/>
  <c r="M116" i="1"/>
  <c r="L116" i="1"/>
  <c r="S117" i="1"/>
  <c r="R117" i="1"/>
  <c r="AM118" i="2"/>
  <c r="AP117" i="2"/>
  <c r="AQ117" i="2"/>
  <c r="AI118" i="2"/>
  <c r="S117" i="2"/>
  <c r="R117" i="2"/>
  <c r="AD125" i="1" l="1"/>
  <c r="AH124" i="1"/>
  <c r="AG124" i="1"/>
  <c r="AD119" i="2"/>
  <c r="AG118" i="2"/>
  <c r="AH118" i="2"/>
  <c r="J120" i="2"/>
  <c r="M119" i="2"/>
  <c r="L119" i="2"/>
  <c r="AM119" i="1"/>
  <c r="AP118" i="1"/>
  <c r="AO118" i="1"/>
  <c r="L117" i="1"/>
  <c r="M117" i="1"/>
  <c r="S118" i="1"/>
  <c r="R118" i="1"/>
  <c r="AI119" i="2"/>
  <c r="AM119" i="2"/>
  <c r="AP118" i="2"/>
  <c r="AQ118" i="2"/>
  <c r="S118" i="2"/>
  <c r="R118" i="2"/>
  <c r="AD126" i="1" l="1"/>
  <c r="AG125" i="1"/>
  <c r="AH125" i="1"/>
  <c r="J121" i="2"/>
  <c r="L120" i="2"/>
  <c r="M120" i="2"/>
  <c r="AD120" i="2"/>
  <c r="AG119" i="2"/>
  <c r="AH119" i="2"/>
  <c r="AM120" i="1"/>
  <c r="AP119" i="1"/>
  <c r="AO119" i="1"/>
  <c r="R119" i="1"/>
  <c r="S119" i="1"/>
  <c r="M118" i="1"/>
  <c r="L118" i="1"/>
  <c r="AM120" i="2"/>
  <c r="AP119" i="2"/>
  <c r="AQ119" i="2"/>
  <c r="AI120" i="2"/>
  <c r="S119" i="2"/>
  <c r="R119" i="2"/>
  <c r="AD127" i="1" l="1"/>
  <c r="AG126" i="1"/>
  <c r="AH126" i="1"/>
  <c r="AD121" i="2"/>
  <c r="AG120" i="2"/>
  <c r="AH120" i="2"/>
  <c r="J122" i="2"/>
  <c r="L121" i="2"/>
  <c r="M121" i="2"/>
  <c r="AM121" i="1"/>
  <c r="AP121" i="1" s="1"/>
  <c r="AO120" i="1"/>
  <c r="AP120" i="1"/>
  <c r="S120" i="1"/>
  <c r="R120" i="1"/>
  <c r="M119" i="1"/>
  <c r="L119" i="1"/>
  <c r="AI121" i="2"/>
  <c r="AM121" i="2"/>
  <c r="AP120" i="2"/>
  <c r="AQ120" i="2"/>
  <c r="S120" i="2"/>
  <c r="R120" i="2"/>
  <c r="AD128" i="1" l="1"/>
  <c r="AG127" i="1"/>
  <c r="AH127" i="1"/>
  <c r="J123" i="2"/>
  <c r="L122" i="2"/>
  <c r="M122" i="2"/>
  <c r="AD122" i="2"/>
  <c r="AG121" i="2"/>
  <c r="AH121" i="2"/>
  <c r="AM122" i="1"/>
  <c r="AO121" i="1"/>
  <c r="M120" i="1"/>
  <c r="L120" i="1"/>
  <c r="S121" i="1"/>
  <c r="R121" i="1"/>
  <c r="AM122" i="2"/>
  <c r="AP121" i="2"/>
  <c r="AQ121" i="2"/>
  <c r="AI122" i="2"/>
  <c r="S121" i="2"/>
  <c r="R121" i="2"/>
  <c r="AD129" i="1" l="1"/>
  <c r="AH128" i="1"/>
  <c r="AG128" i="1"/>
  <c r="AD123" i="2"/>
  <c r="AG122" i="2"/>
  <c r="AH122" i="2"/>
  <c r="J124" i="2"/>
  <c r="M123" i="2"/>
  <c r="L123" i="2"/>
  <c r="AM123" i="1"/>
  <c r="AP122" i="1"/>
  <c r="AO122" i="1"/>
  <c r="S122" i="1"/>
  <c r="R122" i="1"/>
  <c r="L121" i="1"/>
  <c r="M121" i="1"/>
  <c r="AI123" i="2"/>
  <c r="AM123" i="2"/>
  <c r="AP122" i="2"/>
  <c r="AQ122" i="2"/>
  <c r="S122" i="2"/>
  <c r="R122" i="2"/>
  <c r="AD130" i="1" l="1"/>
  <c r="AG129" i="1"/>
  <c r="AH129" i="1"/>
  <c r="J125" i="2"/>
  <c r="L124" i="2"/>
  <c r="M124" i="2"/>
  <c r="AD124" i="2"/>
  <c r="AG123" i="2"/>
  <c r="AH123" i="2"/>
  <c r="AM124" i="1"/>
  <c r="AP123" i="1"/>
  <c r="AO123" i="1"/>
  <c r="M122" i="1"/>
  <c r="L122" i="1"/>
  <c r="R123" i="1"/>
  <c r="S123" i="1"/>
  <c r="AM124" i="2"/>
  <c r="AP123" i="2"/>
  <c r="AQ123" i="2"/>
  <c r="AI124" i="2"/>
  <c r="S123" i="2"/>
  <c r="R123" i="2"/>
  <c r="AD131" i="1" l="1"/>
  <c r="AH130" i="1"/>
  <c r="AG130" i="1"/>
  <c r="AD125" i="2"/>
  <c r="AG124" i="2"/>
  <c r="AH124" i="2"/>
  <c r="J126" i="2"/>
  <c r="L125" i="2"/>
  <c r="M125" i="2"/>
  <c r="AM125" i="1"/>
  <c r="AO124" i="1"/>
  <c r="AP124" i="1"/>
  <c r="M123" i="1"/>
  <c r="L123" i="1"/>
  <c r="S124" i="1"/>
  <c r="R124" i="1"/>
  <c r="AI125" i="2"/>
  <c r="AM125" i="2"/>
  <c r="AP124" i="2"/>
  <c r="AQ124" i="2"/>
  <c r="S124" i="2"/>
  <c r="R124" i="2"/>
  <c r="AD132" i="1" l="1"/>
  <c r="AH131" i="1"/>
  <c r="AG131" i="1"/>
  <c r="J127" i="2"/>
  <c r="L126" i="2"/>
  <c r="M126" i="2"/>
  <c r="AD126" i="2"/>
  <c r="AG125" i="2"/>
  <c r="AH125" i="2"/>
  <c r="AM126" i="1"/>
  <c r="AO125" i="1"/>
  <c r="AP125" i="1"/>
  <c r="S125" i="1"/>
  <c r="R125" i="1"/>
  <c r="M124" i="1"/>
  <c r="L124" i="1"/>
  <c r="AM126" i="2"/>
  <c r="AP125" i="2"/>
  <c r="AQ125" i="2"/>
  <c r="AI126" i="2"/>
  <c r="S125" i="2"/>
  <c r="R125" i="2"/>
  <c r="AD133" i="1" l="1"/>
  <c r="AH132" i="1"/>
  <c r="AG132" i="1"/>
  <c r="AD127" i="2"/>
  <c r="AG126" i="2"/>
  <c r="AH126" i="2"/>
  <c r="J128" i="2"/>
  <c r="M127" i="2"/>
  <c r="L127" i="2"/>
  <c r="AM127" i="1"/>
  <c r="AP126" i="1"/>
  <c r="AO126" i="1"/>
  <c r="L125" i="1"/>
  <c r="M125" i="1"/>
  <c r="S126" i="1"/>
  <c r="R126" i="1"/>
  <c r="AI127" i="2"/>
  <c r="AM127" i="2"/>
  <c r="AP126" i="2"/>
  <c r="AQ126" i="2"/>
  <c r="S126" i="2"/>
  <c r="R126" i="2"/>
  <c r="AD134" i="1" l="1"/>
  <c r="AH133" i="1"/>
  <c r="AG133" i="1"/>
  <c r="J129" i="2"/>
  <c r="L128" i="2"/>
  <c r="M128" i="2"/>
  <c r="AD128" i="2"/>
  <c r="AG127" i="2"/>
  <c r="AH127" i="2"/>
  <c r="AM128" i="1"/>
  <c r="AP127" i="1"/>
  <c r="AO127" i="1"/>
  <c r="R127" i="1"/>
  <c r="S127" i="1"/>
  <c r="M126" i="1"/>
  <c r="L126" i="1"/>
  <c r="AM128" i="2"/>
  <c r="AP127" i="2"/>
  <c r="AQ127" i="2"/>
  <c r="AI128" i="2"/>
  <c r="S127" i="2"/>
  <c r="R127" i="2"/>
  <c r="AD135" i="1" l="1"/>
  <c r="AH134" i="1"/>
  <c r="AG134" i="1"/>
  <c r="AD129" i="2"/>
  <c r="AG128" i="2"/>
  <c r="AH128" i="2"/>
  <c r="J130" i="2"/>
  <c r="L129" i="2"/>
  <c r="M129" i="2"/>
  <c r="AM129" i="1"/>
  <c r="AO128" i="1"/>
  <c r="AP128" i="1"/>
  <c r="S128" i="1"/>
  <c r="R128" i="1"/>
  <c r="M127" i="1"/>
  <c r="L127" i="1"/>
  <c r="AI129" i="2"/>
  <c r="AM129" i="2"/>
  <c r="AP128" i="2"/>
  <c r="AQ128" i="2"/>
  <c r="S128" i="2"/>
  <c r="R128" i="2"/>
  <c r="AD136" i="1" l="1"/>
  <c r="AG135" i="1"/>
  <c r="AH135" i="1"/>
  <c r="J131" i="2"/>
  <c r="L130" i="2"/>
  <c r="M130" i="2"/>
  <c r="AD130" i="2"/>
  <c r="AG129" i="2"/>
  <c r="AH129" i="2"/>
  <c r="AM130" i="1"/>
  <c r="AO129" i="1"/>
  <c r="AP129" i="1"/>
  <c r="S129" i="1"/>
  <c r="R129" i="1"/>
  <c r="M128" i="1"/>
  <c r="L128" i="1"/>
  <c r="AM130" i="2"/>
  <c r="AP129" i="2"/>
  <c r="AQ129" i="2"/>
  <c r="AI130" i="2"/>
  <c r="S129" i="2"/>
  <c r="R129" i="2"/>
  <c r="AD137" i="1" l="1"/>
  <c r="AG136" i="1"/>
  <c r="AH136" i="1"/>
  <c r="AD131" i="2"/>
  <c r="AG130" i="2"/>
  <c r="AH130" i="2"/>
  <c r="J132" i="2"/>
  <c r="M131" i="2"/>
  <c r="L131" i="2"/>
  <c r="AM131" i="1"/>
  <c r="AP130" i="1"/>
  <c r="AO130" i="1"/>
  <c r="M129" i="1"/>
  <c r="L129" i="1"/>
  <c r="R130" i="1"/>
  <c r="S130" i="1"/>
  <c r="AI131" i="2"/>
  <c r="AM131" i="2"/>
  <c r="AP130" i="2"/>
  <c r="AQ130" i="2"/>
  <c r="S130" i="2"/>
  <c r="R130" i="2"/>
  <c r="AD138" i="1" l="1"/>
  <c r="AH137" i="1"/>
  <c r="AG137" i="1"/>
  <c r="J133" i="2"/>
  <c r="L132" i="2"/>
  <c r="M132" i="2"/>
  <c r="AD132" i="2"/>
  <c r="AG131" i="2"/>
  <c r="AH131" i="2"/>
  <c r="AM132" i="1"/>
  <c r="AP131" i="1"/>
  <c r="AO131" i="1"/>
  <c r="S131" i="1"/>
  <c r="R131" i="1"/>
  <c r="M130" i="1"/>
  <c r="L130" i="1"/>
  <c r="AM132" i="2"/>
  <c r="AP131" i="2"/>
  <c r="AQ131" i="2"/>
  <c r="AI132" i="2"/>
  <c r="S131" i="2"/>
  <c r="R131" i="2"/>
  <c r="AD139" i="1" l="1"/>
  <c r="AG138" i="1"/>
  <c r="AH138" i="1"/>
  <c r="AD133" i="2"/>
  <c r="AG132" i="2"/>
  <c r="AH132" i="2"/>
  <c r="J134" i="2"/>
  <c r="L133" i="2"/>
  <c r="M133" i="2"/>
  <c r="AM133" i="1"/>
  <c r="AO132" i="1"/>
  <c r="AP132" i="1"/>
  <c r="M131" i="1"/>
  <c r="L131" i="1"/>
  <c r="S132" i="1"/>
  <c r="R132" i="1"/>
  <c r="AI133" i="2"/>
  <c r="AM133" i="2"/>
  <c r="AP132" i="2"/>
  <c r="AQ132" i="2"/>
  <c r="S132" i="2"/>
  <c r="R132" i="2"/>
  <c r="AH139" i="1" l="1"/>
  <c r="AG139" i="1"/>
  <c r="J135" i="2"/>
  <c r="L134" i="2"/>
  <c r="M134" i="2"/>
  <c r="AD134" i="2"/>
  <c r="AG133" i="2"/>
  <c r="AH133" i="2"/>
  <c r="AM134" i="1"/>
  <c r="AO133" i="1"/>
  <c r="AP133" i="1"/>
  <c r="L132" i="1"/>
  <c r="M132" i="1"/>
  <c r="S133" i="1"/>
  <c r="R133" i="1"/>
  <c r="AM134" i="2"/>
  <c r="AP133" i="2"/>
  <c r="AQ133" i="2"/>
  <c r="AI134" i="2"/>
  <c r="R133" i="2"/>
  <c r="AD135" i="2" l="1"/>
  <c r="AG134" i="2"/>
  <c r="AH134" i="2"/>
  <c r="J136" i="2"/>
  <c r="M135" i="2"/>
  <c r="L135" i="2"/>
  <c r="AM135" i="1"/>
  <c r="AP134" i="1"/>
  <c r="AO134" i="1"/>
  <c r="R134" i="1"/>
  <c r="S134" i="1"/>
  <c r="M133" i="1"/>
  <c r="L133" i="1"/>
  <c r="AI135" i="2"/>
  <c r="AM135" i="2"/>
  <c r="AP134" i="2"/>
  <c r="AQ134" i="2"/>
  <c r="S134" i="2"/>
  <c r="R134" i="2"/>
  <c r="J137" i="2" l="1"/>
  <c r="L136" i="2"/>
  <c r="M136" i="2"/>
  <c r="AD136" i="2"/>
  <c r="AG135" i="2"/>
  <c r="AH135" i="2"/>
  <c r="AM136" i="1"/>
  <c r="AP135" i="1"/>
  <c r="AO135" i="1"/>
  <c r="S135" i="1"/>
  <c r="R135" i="1"/>
  <c r="M134" i="1"/>
  <c r="L134" i="1"/>
  <c r="AM136" i="2"/>
  <c r="AP135" i="2"/>
  <c r="AQ135" i="2"/>
  <c r="AI136" i="2"/>
  <c r="S135" i="2"/>
  <c r="R135" i="2"/>
  <c r="AD137" i="2" l="1"/>
  <c r="AG136" i="2"/>
  <c r="AH136" i="2"/>
  <c r="J138" i="2"/>
  <c r="L137" i="2"/>
  <c r="M137" i="2"/>
  <c r="AM137" i="1"/>
  <c r="AO136" i="1"/>
  <c r="AP136" i="1"/>
  <c r="M135" i="1"/>
  <c r="L135" i="1"/>
  <c r="S136" i="1"/>
  <c r="R136" i="1"/>
  <c r="AI137" i="2"/>
  <c r="AM137" i="2"/>
  <c r="AP136" i="2"/>
  <c r="AQ136" i="2"/>
  <c r="S136" i="2"/>
  <c r="R136" i="2"/>
  <c r="J139" i="2" l="1"/>
  <c r="L138" i="2"/>
  <c r="M138" i="2"/>
  <c r="AD138" i="2"/>
  <c r="AG137" i="2"/>
  <c r="AH137" i="2"/>
  <c r="AM138" i="1"/>
  <c r="AO137" i="1"/>
  <c r="AP137" i="1"/>
  <c r="L136" i="1"/>
  <c r="M136" i="1"/>
  <c r="S137" i="1"/>
  <c r="R137" i="1"/>
  <c r="AM138" i="2"/>
  <c r="AP137" i="2"/>
  <c r="AQ137" i="2"/>
  <c r="AI138" i="2"/>
  <c r="S137" i="2"/>
  <c r="R137" i="2"/>
  <c r="AD139" i="2" l="1"/>
  <c r="AG138" i="2"/>
  <c r="AH138" i="2"/>
  <c r="M139" i="2"/>
  <c r="L139" i="2"/>
  <c r="AM139" i="1"/>
  <c r="AP138" i="1"/>
  <c r="AO138" i="1"/>
  <c r="M137" i="1"/>
  <c r="L137" i="1"/>
  <c r="R138" i="1"/>
  <c r="S138" i="1"/>
  <c r="AI139" i="2"/>
  <c r="AM139" i="2"/>
  <c r="AP138" i="2"/>
  <c r="AQ138" i="2"/>
  <c r="S138" i="2"/>
  <c r="R138" i="2"/>
  <c r="AG139" i="2" l="1"/>
  <c r="AH139" i="2"/>
  <c r="AP139" i="1"/>
  <c r="AO139" i="1"/>
  <c r="S139" i="1"/>
  <c r="R139" i="1"/>
  <c r="M138" i="1"/>
  <c r="L138" i="1"/>
  <c r="AP139" i="2"/>
  <c r="AQ139" i="2"/>
  <c r="S139" i="2"/>
  <c r="R139" i="2"/>
  <c r="M139" i="1" l="1"/>
  <c r="L139" i="1"/>
</calcChain>
</file>

<file path=xl/sharedStrings.xml><?xml version="1.0" encoding="utf-8"?>
<sst xmlns="http://schemas.openxmlformats.org/spreadsheetml/2006/main" count="216" uniqueCount="65">
  <si>
    <t>Week</t>
  </si>
  <si>
    <t xml:space="preserve">pH </t>
  </si>
  <si>
    <t>Redox (mV)</t>
  </si>
  <si>
    <t>Column 1  - Sample D water-fed</t>
  </si>
  <si>
    <t>Column 2 - Sample D water-fed</t>
  </si>
  <si>
    <t>Column 3 - Sample D acid-fed</t>
  </si>
  <si>
    <t>Column 6 - Sample D acid-fed</t>
  </si>
  <si>
    <t>Column 4  - Sample C water-fed</t>
  </si>
  <si>
    <t>Column 5 - Sample C water-fed</t>
  </si>
  <si>
    <t>Column 7 - Sample C acid-fed</t>
  </si>
  <si>
    <t>Column 8 - Sample C acid-fed</t>
  </si>
  <si>
    <t>Column 9 - Sample C acid-fed</t>
  </si>
  <si>
    <t>Acid</t>
  </si>
  <si>
    <t>Sample C</t>
  </si>
  <si>
    <t>Sample D</t>
  </si>
  <si>
    <t>g/L</t>
  </si>
  <si>
    <t>Sulfur</t>
  </si>
  <si>
    <t>Iron</t>
  </si>
  <si>
    <t>MEAN</t>
  </si>
  <si>
    <t>Day</t>
  </si>
  <si>
    <t>Cumulaive</t>
  </si>
  <si>
    <t>Sample C - Water-fed</t>
  </si>
  <si>
    <t>Sample C - Acid-fed</t>
  </si>
  <si>
    <r>
      <t>H</t>
    </r>
    <r>
      <rPr>
        <b/>
        <vertAlign val="subscript"/>
        <sz val="16"/>
        <color theme="1"/>
        <rFont val="Calibri (Body)"/>
      </rPr>
      <t>2</t>
    </r>
    <r>
      <rPr>
        <b/>
        <sz val="16"/>
        <color theme="1"/>
        <rFont val="Calibri"/>
        <family val="2"/>
        <scheme val="minor"/>
      </rPr>
      <t>O</t>
    </r>
  </si>
  <si>
    <r>
      <t>SO</t>
    </r>
    <r>
      <rPr>
        <b/>
        <vertAlign val="subscript"/>
        <sz val="11"/>
        <color theme="1"/>
        <rFont val="Calibri (Body)"/>
      </rPr>
      <t>4</t>
    </r>
    <r>
      <rPr>
        <b/>
        <vertAlign val="superscript"/>
        <sz val="11"/>
        <color theme="1"/>
        <rFont val="Calibri (Body)"/>
      </rPr>
      <t>2-</t>
    </r>
    <r>
      <rPr>
        <b/>
        <sz val="11"/>
        <color theme="1"/>
        <rFont val="Calibri"/>
        <family val="2"/>
        <scheme val="minor"/>
      </rPr>
      <t xml:space="preserve"> [g/L]</t>
    </r>
  </si>
  <si>
    <r>
      <t>H</t>
    </r>
    <r>
      <rPr>
        <b/>
        <vertAlign val="subscript"/>
        <sz val="11"/>
        <color theme="1"/>
        <rFont val="Calibri (Body)"/>
      </rPr>
      <t>2</t>
    </r>
    <r>
      <rPr>
        <b/>
        <sz val="11"/>
        <color theme="1"/>
        <rFont val="Calibri"/>
        <family val="2"/>
        <scheme val="minor"/>
      </rPr>
      <t>O in</t>
    </r>
  </si>
  <si>
    <r>
      <t>H</t>
    </r>
    <r>
      <rPr>
        <b/>
        <vertAlign val="subscript"/>
        <sz val="11"/>
        <color theme="1"/>
        <rFont val="Calibri (Body)"/>
      </rPr>
      <t>2</t>
    </r>
    <r>
      <rPr>
        <b/>
        <sz val="11"/>
        <color theme="1"/>
        <rFont val="Calibri"/>
        <family val="2"/>
        <scheme val="minor"/>
      </rPr>
      <t>O out</t>
    </r>
  </si>
  <si>
    <r>
      <t>Fe</t>
    </r>
    <r>
      <rPr>
        <b/>
        <vertAlign val="superscript"/>
        <sz val="11"/>
        <color theme="1"/>
        <rFont val="Calibri (Body)"/>
      </rPr>
      <t>Total</t>
    </r>
    <r>
      <rPr>
        <b/>
        <sz val="11"/>
        <color theme="1"/>
        <rFont val="Calibri"/>
        <family val="2"/>
        <scheme val="minor"/>
      </rPr>
      <t xml:space="preserve"> (g/L)</t>
    </r>
  </si>
  <si>
    <r>
      <t>Fe</t>
    </r>
    <r>
      <rPr>
        <b/>
        <vertAlign val="superscript"/>
        <sz val="11"/>
        <color theme="1"/>
        <rFont val="Calibri (Body)"/>
      </rPr>
      <t>2+</t>
    </r>
    <r>
      <rPr>
        <b/>
        <sz val="11"/>
        <color theme="1"/>
        <rFont val="Calibri"/>
        <family val="2"/>
        <scheme val="minor"/>
      </rPr>
      <t xml:space="preserve"> (g/L)</t>
    </r>
  </si>
  <si>
    <r>
      <t>SO</t>
    </r>
    <r>
      <rPr>
        <b/>
        <vertAlign val="subscript"/>
        <sz val="11"/>
        <color theme="1"/>
        <rFont val="Calibri (Body)"/>
      </rPr>
      <t>4</t>
    </r>
    <r>
      <rPr>
        <b/>
        <vertAlign val="superscript"/>
        <sz val="11"/>
        <color theme="1"/>
        <rFont val="Calibri (Body)"/>
      </rPr>
      <t>2-</t>
    </r>
    <r>
      <rPr>
        <b/>
        <sz val="11"/>
        <color theme="1"/>
        <rFont val="Calibri"/>
        <family val="2"/>
        <scheme val="minor"/>
      </rPr>
      <t xml:space="preserve"> (g/L)</t>
    </r>
  </si>
  <si>
    <t>Ave. pH</t>
  </si>
  <si>
    <r>
      <t>σ</t>
    </r>
    <r>
      <rPr>
        <b/>
        <vertAlign val="subscript"/>
        <sz val="11"/>
        <color rgb="FF000000"/>
        <rFont val="Calibri (Body)"/>
      </rPr>
      <t>pH</t>
    </r>
  </si>
  <si>
    <t>Ave. Redox (mV)</t>
  </si>
  <si>
    <r>
      <t>σ</t>
    </r>
    <r>
      <rPr>
        <b/>
        <vertAlign val="subscript"/>
        <sz val="11"/>
        <color rgb="FF000000"/>
        <rFont val="Calibri (Body)"/>
      </rPr>
      <t>Redox</t>
    </r>
  </si>
  <si>
    <r>
      <t>Ave. Fe</t>
    </r>
    <r>
      <rPr>
        <b/>
        <vertAlign val="superscript"/>
        <sz val="11"/>
        <color rgb="FF000000"/>
        <rFont val="Calibri (Body)"/>
      </rPr>
      <t xml:space="preserve">2+ </t>
    </r>
    <r>
      <rPr>
        <b/>
        <sz val="11"/>
        <color rgb="FF000000"/>
        <rFont val="Calibri (Body)"/>
      </rPr>
      <t>(g/L)</t>
    </r>
  </si>
  <si>
    <r>
      <t>σ</t>
    </r>
    <r>
      <rPr>
        <b/>
        <vertAlign val="subscript"/>
        <sz val="11"/>
        <color rgb="FF000000"/>
        <rFont val="Calibri (Body)"/>
      </rPr>
      <t>Ferrous</t>
    </r>
  </si>
  <si>
    <r>
      <t>Ave. Fe</t>
    </r>
    <r>
      <rPr>
        <b/>
        <vertAlign val="superscript"/>
        <sz val="11"/>
        <color rgb="FF000000"/>
        <rFont val="Calibri"/>
        <family val="2"/>
        <scheme val="minor"/>
      </rPr>
      <t xml:space="preserve">Total </t>
    </r>
    <r>
      <rPr>
        <b/>
        <sz val="11"/>
        <color rgb="FF000000"/>
        <rFont val="Calibri"/>
        <family val="2"/>
        <scheme val="minor"/>
      </rPr>
      <t>(g/L)</t>
    </r>
  </si>
  <si>
    <r>
      <t>σ</t>
    </r>
    <r>
      <rPr>
        <b/>
        <vertAlign val="subscript"/>
        <sz val="11"/>
        <color rgb="FF000000"/>
        <rFont val="Calibri (Body)"/>
      </rPr>
      <t>Fe-Total</t>
    </r>
  </si>
  <si>
    <r>
      <t>Ave. SO</t>
    </r>
    <r>
      <rPr>
        <b/>
        <vertAlign val="subscript"/>
        <sz val="11"/>
        <color rgb="FF000000"/>
        <rFont val="Calibri"/>
        <family val="2"/>
        <scheme val="minor"/>
      </rPr>
      <t>4</t>
    </r>
    <r>
      <rPr>
        <b/>
        <vertAlign val="superscript"/>
        <sz val="11"/>
        <color rgb="FF000000"/>
        <rFont val="Calibri"/>
        <family val="2"/>
        <scheme val="minor"/>
      </rPr>
      <t xml:space="preserve">2- </t>
    </r>
    <r>
      <rPr>
        <b/>
        <sz val="11"/>
        <color rgb="FF000000"/>
        <rFont val="Calibri"/>
        <family val="2"/>
        <scheme val="minor"/>
      </rPr>
      <t>(g/L)</t>
    </r>
  </si>
  <si>
    <r>
      <t>σ</t>
    </r>
    <r>
      <rPr>
        <b/>
        <vertAlign val="subscript"/>
        <sz val="11"/>
        <color rgb="FF000000"/>
        <rFont val="Calibri (Body)"/>
      </rPr>
      <t>Sulfate</t>
    </r>
  </si>
  <si>
    <t>Iron Extraction</t>
  </si>
  <si>
    <r>
      <t>σ</t>
    </r>
    <r>
      <rPr>
        <b/>
        <vertAlign val="subscript"/>
        <sz val="11"/>
        <color rgb="FF000000"/>
        <rFont val="Calibri (Body)"/>
      </rPr>
      <t>Fe-Ext.</t>
    </r>
  </si>
  <si>
    <t>Fe-Ext.1</t>
  </si>
  <si>
    <t>Fe-Ext.2</t>
  </si>
  <si>
    <t>Ave. Fe-Ext</t>
  </si>
  <si>
    <t>Sulfur Extraction</t>
  </si>
  <si>
    <t>S-Ext.1</t>
  </si>
  <si>
    <t>S-Ext.2</t>
  </si>
  <si>
    <t>Ave. S-Ext.</t>
  </si>
  <si>
    <r>
      <t>σ</t>
    </r>
    <r>
      <rPr>
        <b/>
        <vertAlign val="subscript"/>
        <sz val="11"/>
        <color rgb="FF000000"/>
        <rFont val="Calibri (Body)"/>
      </rPr>
      <t>S-Ext.</t>
    </r>
  </si>
  <si>
    <t>Fe-Ext.3</t>
  </si>
  <si>
    <r>
      <t>SO</t>
    </r>
    <r>
      <rPr>
        <b/>
        <vertAlign val="subscript"/>
        <sz val="11"/>
        <color theme="1"/>
        <rFont val="Calibri (Body)"/>
      </rPr>
      <t>4</t>
    </r>
    <r>
      <rPr>
        <b/>
        <vertAlign val="superscript"/>
        <sz val="11"/>
        <color theme="1"/>
        <rFont val="Calibri (Body)"/>
      </rPr>
      <t>2-</t>
    </r>
    <r>
      <rPr>
        <b/>
        <sz val="11"/>
        <color theme="1"/>
        <rFont val="Calibri"/>
        <family val="2"/>
        <scheme val="minor"/>
      </rPr>
      <t xml:space="preserve"> (g/L) - Acid</t>
    </r>
  </si>
  <si>
    <r>
      <t>σ</t>
    </r>
    <r>
      <rPr>
        <b/>
        <vertAlign val="subscript"/>
        <sz val="11"/>
        <color rgb="FF000000"/>
        <rFont val="Calibri (Body)"/>
      </rPr>
      <t>Sulfate-Acid</t>
    </r>
  </si>
  <si>
    <t>S-Ext.3</t>
  </si>
  <si>
    <t>Sample D - Water-fed</t>
  </si>
  <si>
    <t>Sample D - Acid-fed</t>
  </si>
  <si>
    <t>Sulfur and Iron Extraction</t>
  </si>
  <si>
    <t>Table of Contents</t>
  </si>
  <si>
    <t>Description</t>
  </si>
  <si>
    <t>Sheet #</t>
  </si>
  <si>
    <t xml:space="preserve">This sheet provides the ph, redox potential and sulfate concentration data for the water and acid feed to the humidity cells. </t>
  </si>
  <si>
    <t>Test plots pertaning to the humidity cell test data in sheets #2 and #3.</t>
  </si>
  <si>
    <t xml:space="preserve">This workbook provides the data, calculations and associated charts for the water-fed and acid-fed  prediction tests (humidity cell tests) for samples C and D over 40 weeks. Data include the pH, redox potential and sulfate concentrations for the water and acid feed, as well as the feed volume, leachate volume, pH, redox potential, total iron concentration, ferrous iron concentration, sulfate concentration, and the iron and sulfur extraction. Calculations for the iron and sulfur extraction are provided as well. Raw data are presented at the top of the sheet, while the extaction data, averaged values, and calculations are provided underneath the raw data. Charts for the abovementined data are provided in sheet #4. </t>
  </si>
  <si>
    <t xml:space="preserve">Results of water-fed and acid-fed humidity cell tests for sample C. Raw data for the experiments are provided at the top of the sheet, while averaged values and iron and sulfur extraction calculations are presented below the raw data. </t>
  </si>
  <si>
    <t xml:space="preserve">Results of water-fed and acid-fed humidity cell tests for sample D. Raw data for the experiments are provided at the top of the sheet, while averaged values and iron and sulfur extraction calculations are presented below the raw data.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</si>
</sst>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000%"/>
    <numFmt numFmtId="166" formatCode="0.000"/>
    <numFmt numFmtId="167" formatCode="0.000000"/>
    <numFmt numFmtId="168" formatCode="0.0"/>
  </numFmts>
  <fonts count="14">
    <font>
      <sz val="11"/>
      <color theme="1"/>
      <name val="Calibri"/>
      <family val="2"/>
      <scheme val="minor"/>
    </font>
    <font>
      <b/>
      <sz val="11"/>
      <color theme="1"/>
      <name val="Calibri"/>
      <family val="2"/>
      <scheme val="minor"/>
    </font>
    <font>
      <b/>
      <sz val="16"/>
      <color theme="1"/>
      <name val="Calibri"/>
      <family val="2"/>
      <scheme val="minor"/>
    </font>
    <font>
      <sz val="11"/>
      <color theme="1"/>
      <name val="Calibri"/>
      <family val="2"/>
      <scheme val="minor"/>
    </font>
    <font>
      <sz val="10"/>
      <color indexed="8"/>
      <name val="Arial"/>
      <family val="2"/>
    </font>
    <font>
      <b/>
      <vertAlign val="subscript"/>
      <sz val="16"/>
      <color theme="1"/>
      <name val="Calibri (Body)"/>
    </font>
    <font>
      <b/>
      <vertAlign val="subscript"/>
      <sz val="11"/>
      <color theme="1"/>
      <name val="Calibri (Body)"/>
    </font>
    <font>
      <b/>
      <vertAlign val="superscript"/>
      <sz val="11"/>
      <color theme="1"/>
      <name val="Calibri (Body)"/>
    </font>
    <font>
      <b/>
      <sz val="11"/>
      <color rgb="FF000000"/>
      <name val="Calibri"/>
      <family val="2"/>
      <scheme val="minor"/>
    </font>
    <font>
      <b/>
      <vertAlign val="subscript"/>
      <sz val="11"/>
      <color rgb="FF000000"/>
      <name val="Calibri (Body)"/>
    </font>
    <font>
      <b/>
      <vertAlign val="superscript"/>
      <sz val="11"/>
      <color rgb="FF000000"/>
      <name val="Calibri (Body)"/>
    </font>
    <font>
      <b/>
      <sz val="11"/>
      <color rgb="FF000000"/>
      <name val="Calibri (Body)"/>
    </font>
    <font>
      <b/>
      <vertAlign val="superscript"/>
      <sz val="11"/>
      <color rgb="FF000000"/>
      <name val="Calibri"/>
      <family val="2"/>
      <scheme val="minor"/>
    </font>
    <font>
      <b/>
      <vertAlign val="subscript"/>
      <sz val="11"/>
      <color rgb="FF000000"/>
      <name val="Calibri"/>
      <family val="2"/>
      <scheme val="minor"/>
    </font>
  </fonts>
  <fills count="2">
    <fill>
      <patternFill patternType="none"/>
    </fill>
    <fill>
      <patternFill patternType="gray125"/>
    </fill>
  </fills>
  <borders count="36">
    <border>
      <left/>
      <right/>
      <top/>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style="medium">
        <color indexed="64"/>
      </left>
      <right/>
      <top style="thin">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s>
  <cellStyleXfs count="2">
    <xf numFmtId="0" fontId="0" fillId="0" borderId="0"/>
    <xf numFmtId="9" fontId="3" fillId="0" borderId="0" applyFont="0" applyFill="0" applyBorder="0" applyAlignment="0" applyProtection="0"/>
  </cellStyleXfs>
  <cellXfs count="121">
    <xf numFmtId="0" fontId="0" fillId="0" borderId="0" xfId="0"/>
    <xf numFmtId="0" fontId="0" fillId="0" borderId="0" xfId="0" applyBorder="1"/>
    <xf numFmtId="2" fontId="0" fillId="0" borderId="0" xfId="0" applyNumberFormat="1" applyBorder="1"/>
    <xf numFmtId="9" fontId="0" fillId="0" borderId="0" xfId="1" applyFont="1" applyBorder="1"/>
    <xf numFmtId="165" fontId="4" fillId="0" borderId="0" xfId="1" applyNumberFormat="1" applyFont="1" applyFill="1" applyBorder="1" applyAlignment="1" applyProtection="1"/>
    <xf numFmtId="10" fontId="0" fillId="0" borderId="0" xfId="1" quotePrefix="1" applyNumberFormat="1" applyFont="1" applyBorder="1"/>
    <xf numFmtId="10" fontId="0" fillId="0" borderId="0" xfId="1" applyNumberFormat="1" applyFont="1" applyBorder="1"/>
    <xf numFmtId="164" fontId="0" fillId="0" borderId="0" xfId="0" applyNumberFormat="1" applyBorder="1"/>
    <xf numFmtId="10" fontId="0" fillId="0" borderId="0" xfId="0" applyNumberFormat="1" applyBorder="1"/>
    <xf numFmtId="1" fontId="0" fillId="0" borderId="0" xfId="0" applyNumberFormat="1" applyBorder="1"/>
    <xf numFmtId="0" fontId="0" fillId="0" borderId="0" xfId="0" applyBorder="1" applyAlignment="1"/>
    <xf numFmtId="10" fontId="0" fillId="0" borderId="0" xfId="0" applyNumberFormat="1" applyBorder="1" applyAlignment="1"/>
    <xf numFmtId="2" fontId="0" fillId="0" borderId="0" xfId="0" applyNumberFormat="1" applyBorder="1" applyAlignment="1"/>
    <xf numFmtId="0" fontId="0" fillId="0" borderId="12" xfId="0" applyBorder="1" applyAlignment="1">
      <alignment horizontal="center" vertical="center"/>
    </xf>
    <xf numFmtId="0" fontId="0" fillId="0" borderId="0" xfId="0" applyBorder="1" applyAlignment="1">
      <alignment horizontal="center" vertical="center"/>
    </xf>
    <xf numFmtId="0" fontId="1" fillId="0" borderId="20"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1" fillId="0" borderId="21" xfId="0" applyFont="1" applyFill="1" applyBorder="1" applyAlignment="1">
      <alignment horizontal="center" vertical="center" wrapText="1"/>
    </xf>
    <xf numFmtId="0" fontId="0" fillId="0" borderId="0" xfId="0" applyFill="1" applyAlignment="1">
      <alignment horizontal="center" vertical="center"/>
    </xf>
    <xf numFmtId="0" fontId="0" fillId="0" borderId="16" xfId="0" applyBorder="1" applyAlignment="1">
      <alignment horizontal="center" vertical="center"/>
    </xf>
    <xf numFmtId="2" fontId="0" fillId="0" borderId="4" xfId="0" applyNumberFormat="1" applyBorder="1" applyAlignment="1">
      <alignment horizontal="center" vertical="center"/>
    </xf>
    <xf numFmtId="0" fontId="0" fillId="0" borderId="17" xfId="0" applyBorder="1" applyAlignment="1">
      <alignment horizontal="center" vertical="center"/>
    </xf>
    <xf numFmtId="0" fontId="0" fillId="0" borderId="0" xfId="0" applyAlignment="1">
      <alignment horizontal="center" vertical="center"/>
    </xf>
    <xf numFmtId="0" fontId="0" fillId="0" borderId="15" xfId="0" applyBorder="1" applyAlignment="1">
      <alignment horizontal="center" vertical="center"/>
    </xf>
    <xf numFmtId="0" fontId="0" fillId="0" borderId="7" xfId="0" applyBorder="1" applyAlignment="1">
      <alignment horizontal="center" vertical="center"/>
    </xf>
    <xf numFmtId="2" fontId="0" fillId="0" borderId="6" xfId="0" applyNumberFormat="1" applyBorder="1" applyAlignment="1">
      <alignment horizontal="center" vertical="center"/>
    </xf>
    <xf numFmtId="0" fontId="0" fillId="0" borderId="18" xfId="0" applyBorder="1" applyAlignment="1">
      <alignment horizontal="center" vertical="center"/>
    </xf>
    <xf numFmtId="0" fontId="0" fillId="0" borderId="4" xfId="0" applyBorder="1" applyAlignment="1">
      <alignment horizontal="center" vertical="center"/>
    </xf>
    <xf numFmtId="0" fontId="0" fillId="0" borderId="3" xfId="0" applyFill="1" applyBorder="1" applyAlignment="1">
      <alignment horizontal="center" vertical="center"/>
    </xf>
    <xf numFmtId="0" fontId="0" fillId="0" borderId="0" xfId="0" applyFill="1" applyBorder="1" applyAlignment="1">
      <alignment horizontal="center" vertical="center"/>
    </xf>
    <xf numFmtId="0" fontId="2" fillId="0" borderId="0" xfId="0" applyFont="1" applyFill="1" applyBorder="1" applyAlignment="1">
      <alignment horizontal="center" vertical="center"/>
    </xf>
    <xf numFmtId="0" fontId="1" fillId="0" borderId="6"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0" fillId="0" borderId="4" xfId="0" applyFill="1" applyBorder="1" applyAlignment="1">
      <alignment horizontal="center" vertical="center"/>
    </xf>
    <xf numFmtId="2" fontId="0" fillId="0" borderId="3" xfId="0" applyNumberFormat="1" applyFill="1" applyBorder="1" applyAlignment="1">
      <alignment horizontal="center" vertical="center"/>
    </xf>
    <xf numFmtId="2" fontId="0" fillId="0" borderId="4" xfId="0" applyNumberFormat="1" applyFill="1" applyBorder="1" applyAlignment="1">
      <alignment horizontal="center" vertical="center"/>
    </xf>
    <xf numFmtId="2" fontId="0" fillId="0" borderId="0" xfId="0" applyNumberFormat="1" applyFill="1" applyBorder="1" applyAlignment="1">
      <alignment horizontal="center" vertical="center"/>
    </xf>
    <xf numFmtId="10" fontId="0" fillId="0" borderId="0" xfId="1" quotePrefix="1" applyNumberFormat="1" applyFont="1" applyFill="1" applyBorder="1" applyAlignment="1">
      <alignment horizontal="center" vertical="center"/>
    </xf>
    <xf numFmtId="10" fontId="0" fillId="0" borderId="0" xfId="1" applyNumberFormat="1" applyFont="1" applyFill="1" applyBorder="1" applyAlignment="1">
      <alignment horizontal="center" vertical="center"/>
    </xf>
    <xf numFmtId="165" fontId="4" fillId="0" borderId="0" xfId="1" applyNumberFormat="1" applyFont="1" applyFill="1" applyBorder="1" applyAlignment="1" applyProtection="1">
      <alignment horizontal="center" vertical="center"/>
    </xf>
    <xf numFmtId="164" fontId="0" fillId="0" borderId="0" xfId="0" applyNumberFormat="1" applyFill="1" applyAlignment="1">
      <alignment horizontal="center" vertical="center"/>
    </xf>
    <xf numFmtId="0" fontId="1" fillId="0" borderId="0" xfId="0" applyFont="1" applyFill="1" applyBorder="1" applyAlignment="1">
      <alignment horizontal="center" vertical="center"/>
    </xf>
    <xf numFmtId="164" fontId="0" fillId="0" borderId="0" xfId="0" applyNumberFormat="1" applyFill="1" applyBorder="1" applyAlignment="1">
      <alignment horizontal="center" vertical="center"/>
    </xf>
    <xf numFmtId="1" fontId="0" fillId="0" borderId="0" xfId="0" applyNumberFormat="1" applyFill="1" applyBorder="1" applyAlignment="1">
      <alignment horizontal="center" vertical="center"/>
    </xf>
    <xf numFmtId="165" fontId="0" fillId="0" borderId="0" xfId="1" applyNumberFormat="1" applyFont="1" applyFill="1" applyBorder="1" applyAlignment="1">
      <alignment horizontal="center" vertical="center"/>
    </xf>
    <xf numFmtId="165" fontId="0" fillId="0" borderId="0" xfId="0" applyNumberFormat="1" applyFill="1" applyBorder="1" applyAlignment="1">
      <alignment horizontal="center" vertical="center"/>
    </xf>
    <xf numFmtId="166" fontId="0" fillId="0" borderId="0" xfId="0" applyNumberFormat="1" applyFill="1" applyBorder="1" applyAlignment="1">
      <alignment horizontal="center" vertical="center"/>
    </xf>
    <xf numFmtId="164" fontId="0" fillId="0" borderId="5" xfId="0" applyNumberFormat="1" applyFill="1" applyBorder="1" applyAlignment="1">
      <alignment horizontal="center" vertical="center"/>
    </xf>
    <xf numFmtId="164" fontId="0" fillId="0" borderId="3" xfId="0" applyNumberFormat="1" applyFill="1" applyBorder="1" applyAlignment="1">
      <alignment horizontal="center" vertical="center"/>
    </xf>
    <xf numFmtId="167" fontId="0" fillId="0" borderId="0" xfId="0" applyNumberFormat="1" applyFill="1" applyBorder="1" applyAlignment="1">
      <alignment horizontal="center" vertical="center"/>
    </xf>
    <xf numFmtId="168" fontId="0" fillId="0" borderId="0" xfId="0" applyNumberFormat="1" applyFill="1" applyBorder="1" applyAlignment="1">
      <alignment horizontal="center" vertical="center"/>
    </xf>
    <xf numFmtId="0" fontId="1" fillId="0" borderId="11" xfId="0" applyFont="1" applyFill="1" applyBorder="1" applyAlignment="1">
      <alignment horizontal="center" vertical="center"/>
    </xf>
    <xf numFmtId="0" fontId="0" fillId="0" borderId="16" xfId="0" applyFill="1" applyBorder="1" applyAlignment="1">
      <alignment horizontal="center" vertical="center"/>
    </xf>
    <xf numFmtId="165" fontId="0" fillId="0" borderId="17" xfId="1" applyNumberFormat="1" applyFont="1" applyFill="1" applyBorder="1" applyAlignment="1">
      <alignment horizontal="center" vertical="center"/>
    </xf>
    <xf numFmtId="0" fontId="0" fillId="0" borderId="15" xfId="0" applyFill="1" applyBorder="1" applyAlignment="1">
      <alignment horizontal="center" vertical="center"/>
    </xf>
    <xf numFmtId="2" fontId="0" fillId="0" borderId="7" xfId="0" applyNumberFormat="1" applyFill="1" applyBorder="1" applyAlignment="1">
      <alignment horizontal="center" vertical="center"/>
    </xf>
    <xf numFmtId="166" fontId="0" fillId="0" borderId="7" xfId="0" applyNumberFormat="1" applyFill="1" applyBorder="1" applyAlignment="1">
      <alignment horizontal="center" vertical="center"/>
    </xf>
    <xf numFmtId="1" fontId="0" fillId="0" borderId="7" xfId="0" applyNumberFormat="1" applyFill="1" applyBorder="1" applyAlignment="1">
      <alignment horizontal="center" vertical="center"/>
    </xf>
    <xf numFmtId="168" fontId="0" fillId="0" borderId="7" xfId="0" applyNumberFormat="1" applyFill="1" applyBorder="1" applyAlignment="1">
      <alignment horizontal="center" vertical="center"/>
    </xf>
    <xf numFmtId="167" fontId="0" fillId="0" borderId="7" xfId="0" applyNumberFormat="1" applyFill="1" applyBorder="1" applyAlignment="1">
      <alignment horizontal="center" vertical="center"/>
    </xf>
    <xf numFmtId="165" fontId="0" fillId="0" borderId="7" xfId="1" applyNumberFormat="1" applyFont="1" applyFill="1" applyBorder="1" applyAlignment="1">
      <alignment horizontal="center" vertical="center"/>
    </xf>
    <xf numFmtId="165" fontId="0" fillId="0" borderId="7" xfId="0" applyNumberFormat="1" applyFill="1" applyBorder="1" applyAlignment="1">
      <alignment horizontal="center" vertical="center"/>
    </xf>
    <xf numFmtId="165" fontId="0" fillId="0" borderId="18" xfId="1" applyNumberFormat="1" applyFont="1" applyFill="1" applyBorder="1" applyAlignment="1">
      <alignment horizontal="center" vertical="center"/>
    </xf>
    <xf numFmtId="164" fontId="0" fillId="0" borderId="7" xfId="0" applyNumberFormat="1" applyFill="1" applyBorder="1" applyAlignment="1">
      <alignment horizontal="center" vertical="center"/>
    </xf>
    <xf numFmtId="0" fontId="0" fillId="0" borderId="7" xfId="0" applyFill="1" applyBorder="1" applyAlignment="1">
      <alignment horizontal="center" vertical="center"/>
    </xf>
    <xf numFmtId="0" fontId="8" fillId="0" borderId="11" xfId="0" applyFont="1" applyBorder="1" applyAlignment="1">
      <alignment horizontal="center" vertical="center"/>
    </xf>
    <xf numFmtId="0" fontId="8" fillId="0" borderId="21" xfId="0" applyFont="1" applyBorder="1" applyAlignment="1">
      <alignment horizontal="center" vertical="center"/>
    </xf>
    <xf numFmtId="0" fontId="1" fillId="0" borderId="16" xfId="0" applyFont="1" applyFill="1" applyBorder="1" applyAlignment="1">
      <alignment horizontal="center" vertical="center"/>
    </xf>
    <xf numFmtId="166" fontId="0" fillId="0" borderId="17" xfId="0" applyNumberFormat="1" applyFill="1" applyBorder="1" applyAlignment="1">
      <alignment horizontal="center" vertical="center"/>
    </xf>
    <xf numFmtId="166" fontId="0" fillId="0" borderId="18" xfId="0" applyNumberFormat="1" applyFill="1" applyBorder="1" applyAlignment="1">
      <alignment horizontal="center" vertical="center"/>
    </xf>
    <xf numFmtId="0" fontId="0" fillId="0" borderId="17" xfId="0" applyFill="1" applyBorder="1" applyAlignment="1">
      <alignment horizontal="center" vertical="center"/>
    </xf>
    <xf numFmtId="10" fontId="0" fillId="0" borderId="0" xfId="0" applyNumberFormat="1" applyFill="1" applyBorder="1" applyAlignment="1">
      <alignment horizontal="center" vertical="center"/>
    </xf>
    <xf numFmtId="0" fontId="0" fillId="0" borderId="18" xfId="0" applyFill="1" applyBorder="1" applyAlignment="1">
      <alignment horizontal="center" vertical="center"/>
    </xf>
    <xf numFmtId="0" fontId="1" fillId="0" borderId="15" xfId="0" applyFont="1" applyFill="1" applyBorder="1" applyAlignment="1">
      <alignment horizontal="center" vertical="center"/>
    </xf>
    <xf numFmtId="0" fontId="1" fillId="0" borderId="10" xfId="0" applyFont="1" applyFill="1" applyBorder="1" applyAlignment="1">
      <alignment horizontal="center" vertical="center" wrapText="1"/>
    </xf>
    <xf numFmtId="0" fontId="1" fillId="0" borderId="29" xfId="0" applyFont="1" applyFill="1" applyBorder="1" applyAlignment="1">
      <alignment horizontal="center" vertical="center" wrapText="1"/>
    </xf>
    <xf numFmtId="0" fontId="1" fillId="0" borderId="30" xfId="0" applyFont="1" applyFill="1" applyBorder="1" applyAlignment="1">
      <alignment horizontal="center" vertical="center" wrapText="1"/>
    </xf>
    <xf numFmtId="0" fontId="0" fillId="0" borderId="5" xfId="0" applyBorder="1" applyAlignment="1">
      <alignment horizontal="center" vertical="center"/>
    </xf>
    <xf numFmtId="0" fontId="0" fillId="0" borderId="8" xfId="0" applyBorder="1" applyAlignment="1">
      <alignment horizontal="center" vertical="center"/>
    </xf>
    <xf numFmtId="10" fontId="4" fillId="0" borderId="0" xfId="1" applyNumberFormat="1" applyFont="1" applyAlignment="1">
      <alignment horizontal="center"/>
    </xf>
    <xf numFmtId="0" fontId="1" fillId="0" borderId="31" xfId="0" applyFont="1" applyBorder="1" applyAlignment="1">
      <alignment horizontal="center" vertical="center" wrapText="1"/>
    </xf>
    <xf numFmtId="0" fontId="1" fillId="0" borderId="33" xfId="0" applyFont="1" applyBorder="1" applyAlignment="1">
      <alignment horizontal="center" vertical="center"/>
    </xf>
    <xf numFmtId="0" fontId="0" fillId="0" borderId="16" xfId="0" applyBorder="1" applyAlignment="1">
      <alignment horizontal="left" vertical="center" wrapText="1"/>
    </xf>
    <xf numFmtId="0" fontId="0" fillId="0" borderId="34" xfId="0" applyBorder="1" applyAlignment="1">
      <alignment horizontal="center" vertical="center"/>
    </xf>
    <xf numFmtId="0" fontId="0" fillId="0" borderId="15" xfId="0" applyBorder="1" applyAlignment="1">
      <alignment horizontal="left" vertical="center" wrapText="1"/>
    </xf>
    <xf numFmtId="0" fontId="0" fillId="0" borderId="35" xfId="0" applyBorder="1" applyAlignment="1">
      <alignment horizontal="center" vertical="center"/>
    </xf>
    <xf numFmtId="0" fontId="1" fillId="0" borderId="22" xfId="0" applyFont="1" applyBorder="1" applyAlignment="1">
      <alignment horizontal="center" vertical="center"/>
    </xf>
    <xf numFmtId="0" fontId="1" fillId="0" borderId="24" xfId="0" applyFont="1" applyBorder="1" applyAlignment="1">
      <alignment horizontal="center" vertical="center"/>
    </xf>
    <xf numFmtId="0" fontId="1" fillId="0" borderId="31" xfId="0" applyFont="1" applyBorder="1" applyAlignment="1">
      <alignment horizontal="center" vertical="center" wrapText="1"/>
    </xf>
    <xf numFmtId="0" fontId="1" fillId="0" borderId="32" xfId="0" applyFont="1" applyBorder="1" applyAlignment="1">
      <alignment horizontal="center" vertical="center" wrapText="1"/>
    </xf>
    <xf numFmtId="0" fontId="2" fillId="0" borderId="27" xfId="0" applyFont="1" applyBorder="1" applyAlignment="1">
      <alignment horizontal="center" vertical="center"/>
    </xf>
    <xf numFmtId="0" fontId="2" fillId="0" borderId="28" xfId="0" applyFont="1" applyBorder="1" applyAlignment="1">
      <alignment horizontal="center" vertical="center"/>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1" fillId="0" borderId="0" xfId="0" applyFont="1" applyFill="1" applyBorder="1" applyAlignment="1">
      <alignment horizontal="center" vertical="center"/>
    </xf>
    <xf numFmtId="0" fontId="1" fillId="0" borderId="17" xfId="0" applyFont="1" applyFill="1" applyBorder="1" applyAlignment="1">
      <alignment horizontal="center" vertical="center"/>
    </xf>
    <xf numFmtId="0" fontId="1" fillId="0" borderId="22" xfId="0" applyFont="1" applyFill="1" applyBorder="1" applyAlignment="1">
      <alignment horizontal="center" vertical="center"/>
    </xf>
    <xf numFmtId="0" fontId="1" fillId="0" borderId="23" xfId="0" applyFont="1" applyFill="1" applyBorder="1" applyAlignment="1">
      <alignment horizontal="center" vertical="center"/>
    </xf>
    <xf numFmtId="0" fontId="1" fillId="0" borderId="24" xfId="0" applyFont="1" applyFill="1" applyBorder="1" applyAlignment="1">
      <alignment horizontal="center" vertical="center"/>
    </xf>
    <xf numFmtId="0" fontId="8" fillId="0" borderId="0" xfId="0" applyFont="1" applyBorder="1" applyAlignment="1">
      <alignment horizontal="center" vertical="center"/>
    </xf>
    <xf numFmtId="0" fontId="8" fillId="0" borderId="11" xfId="0" applyFont="1" applyBorder="1" applyAlignment="1">
      <alignment horizontal="center" vertical="center"/>
    </xf>
    <xf numFmtId="0" fontId="1" fillId="0" borderId="0"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1" fillId="0" borderId="16" xfId="0" applyFont="1" applyFill="1" applyBorder="1" applyAlignment="1">
      <alignment horizontal="center" vertical="center"/>
    </xf>
    <xf numFmtId="0" fontId="1" fillId="0" borderId="20"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8" fillId="0" borderId="19" xfId="0" applyFont="1" applyBorder="1" applyAlignment="1">
      <alignment horizontal="center" vertical="center"/>
    </xf>
    <xf numFmtId="0" fontId="1" fillId="0" borderId="19" xfId="0" applyFont="1" applyFill="1" applyBorder="1" applyAlignment="1">
      <alignment horizontal="center" vertical="center" wrapText="1"/>
    </xf>
    <xf numFmtId="0" fontId="1" fillId="0" borderId="19" xfId="0" applyFont="1" applyFill="1" applyBorder="1" applyAlignment="1">
      <alignment horizontal="center" vertical="center"/>
    </xf>
    <xf numFmtId="0" fontId="1" fillId="0" borderId="25"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4" xfId="0" applyFont="1" applyFill="1" applyBorder="1" applyAlignment="1">
      <alignment horizontal="center" vertical="center"/>
    </xf>
    <xf numFmtId="0" fontId="1" fillId="0" borderId="26" xfId="0" applyFont="1" applyFill="1" applyBorder="1" applyAlignment="1">
      <alignment horizontal="center" vertical="center"/>
    </xf>
  </cellXfs>
  <cellStyles count="2">
    <cellStyle name="Normal" xfId="0" builtinId="0"/>
    <cellStyle name="Per 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370268325241322"/>
          <c:y val="7.2607804539138496E-2"/>
          <c:w val="0.83994813315937567"/>
          <c:h val="0.66786290638604096"/>
        </c:manualLayout>
      </c:layout>
      <c:scatterChart>
        <c:scatterStyle val="lineMarker"/>
        <c:varyColors val="0"/>
        <c:ser>
          <c:idx val="0"/>
          <c:order val="0"/>
          <c:tx>
            <c:v>Sample C - Water-fed</c:v>
          </c:tx>
          <c:spPr>
            <a:ln w="19050">
              <a:noFill/>
            </a:ln>
          </c:spPr>
          <c:marker>
            <c:symbol val="diamond"/>
            <c:size val="15"/>
            <c:spPr>
              <a:noFill/>
              <a:ln>
                <a:solidFill>
                  <a:schemeClr val="accent3"/>
                </a:solidFill>
              </a:ln>
            </c:spPr>
          </c:marker>
          <c:errBars>
            <c:errDir val="y"/>
            <c:errBarType val="both"/>
            <c:errValType val="cust"/>
            <c:noEndCap val="0"/>
            <c:plus>
              <c:numRef>
                <c:f>'2. Sample C'!$I$78:$I$139</c:f>
                <c:numCache>
                  <c:formatCode>General</c:formatCode>
                  <c:ptCount val="62"/>
                  <c:pt idx="0">
                    <c:v>1.53222968415313E-3</c:v>
                  </c:pt>
                  <c:pt idx="1">
                    <c:v>2.092399676209113E-3</c:v>
                  </c:pt>
                  <c:pt idx="2">
                    <c:v>2.092399676209113E-3</c:v>
                  </c:pt>
                  <c:pt idx="3">
                    <c:v>2.1583020282156993E-3</c:v>
                  </c:pt>
                  <c:pt idx="4">
                    <c:v>2.2406799682239322E-3</c:v>
                  </c:pt>
                  <c:pt idx="5">
                    <c:v>2.2406799682239322E-3</c:v>
                  </c:pt>
                  <c:pt idx="6">
                    <c:v>2.2736311442272251E-3</c:v>
                  </c:pt>
                  <c:pt idx="7">
                    <c:v>2.2736311442272251E-3</c:v>
                  </c:pt>
                  <c:pt idx="8">
                    <c:v>2.8008499602799148E-3</c:v>
                  </c:pt>
                  <c:pt idx="9">
                    <c:v>2.8008499602799148E-3</c:v>
                  </c:pt>
                  <c:pt idx="10">
                    <c:v>2.8008499602799148E-3</c:v>
                  </c:pt>
                  <c:pt idx="11">
                    <c:v>2.8832279002881478E-3</c:v>
                  </c:pt>
                  <c:pt idx="12">
                    <c:v>3.2127396603210791E-3</c:v>
                  </c:pt>
                  <c:pt idx="13">
                    <c:v>3.245690836324372E-3</c:v>
                  </c:pt>
                  <c:pt idx="14">
                    <c:v>3.245690836324372E-3</c:v>
                  </c:pt>
                  <c:pt idx="15">
                    <c:v>3.3115931883309583E-3</c:v>
                  </c:pt>
                  <c:pt idx="16">
                    <c:v>3.4269223043424842E-3</c:v>
                  </c:pt>
                  <c:pt idx="17">
                    <c:v>3.5093002443507171E-3</c:v>
                  </c:pt>
                  <c:pt idx="18">
                    <c:v>3.6740561243671825E-3</c:v>
                  </c:pt>
                  <c:pt idx="19">
                    <c:v>3.8223364163820018E-3</c:v>
                  </c:pt>
                  <c:pt idx="20">
                    <c:v>3.8223364163820018E-3</c:v>
                  </c:pt>
                  <c:pt idx="21">
                    <c:v>3.8388120043836484E-3</c:v>
                  </c:pt>
                  <c:pt idx="22">
                    <c:v>4.0365190604034068E-3</c:v>
                  </c:pt>
                  <c:pt idx="23">
                    <c:v>4.0365190604034068E-3</c:v>
                  </c:pt>
                  <c:pt idx="24">
                    <c:v>4.0365190604034068E-3</c:v>
                  </c:pt>
                  <c:pt idx="25">
                    <c:v>4.2507017044248118E-3</c:v>
                  </c:pt>
                  <c:pt idx="26">
                    <c:v>4.2507017044248118E-3</c:v>
                  </c:pt>
                  <c:pt idx="27">
                    <c:v>4.349555232434691E-3</c:v>
                  </c:pt>
                  <c:pt idx="28">
                    <c:v>4.4154575844412769E-3</c:v>
                  </c:pt>
                  <c:pt idx="29">
                    <c:v>4.4813599364478627E-3</c:v>
                  </c:pt>
                  <c:pt idx="30">
                    <c:v>4.5472622884544485E-3</c:v>
                  </c:pt>
                  <c:pt idx="31">
                    <c:v>4.5472622884544485E-3</c:v>
                  </c:pt>
                  <c:pt idx="32">
                    <c:v>4.5802134644577419E-3</c:v>
                  </c:pt>
                  <c:pt idx="33">
                    <c:v>4.5802134644577419E-3</c:v>
                  </c:pt>
                  <c:pt idx="34">
                    <c:v>4.6461158164643277E-3</c:v>
                  </c:pt>
                  <c:pt idx="35">
                    <c:v>4.8602984604857328E-3</c:v>
                  </c:pt>
                  <c:pt idx="36">
                    <c:v>4.8767740484873794E-3</c:v>
                  </c:pt>
                  <c:pt idx="37">
                    <c:v>5.1568590445153712E-3</c:v>
                  </c:pt>
                  <c:pt idx="38">
                    <c:v>5.2886637485285437E-3</c:v>
                  </c:pt>
                  <c:pt idx="39">
                    <c:v>5.3875172765384229E-3</c:v>
                  </c:pt>
                  <c:pt idx="40">
                    <c:v>5.5522731565548888E-3</c:v>
                  </c:pt>
                  <c:pt idx="41">
                    <c:v>5.8323581525828805E-3</c:v>
                  </c:pt>
                  <c:pt idx="42">
                    <c:v>6.0135896206009922E-3</c:v>
                  </c:pt>
                  <c:pt idx="43">
                    <c:v>6.0959675606092247E-3</c:v>
                  </c:pt>
                  <c:pt idx="44">
                    <c:v>6.0959675606092247E-3</c:v>
                  </c:pt>
                  <c:pt idx="45">
                    <c:v>6.3266257926322764E-3</c:v>
                  </c:pt>
                  <c:pt idx="46">
                    <c:v>6.4090037326405089E-3</c:v>
                  </c:pt>
                  <c:pt idx="47">
                    <c:v>6.7055643166701474E-3</c:v>
                  </c:pt>
                  <c:pt idx="48">
                    <c:v>6.9197469606915524E-3</c:v>
                  </c:pt>
                  <c:pt idx="49">
                    <c:v>6.9197469606915524E-3</c:v>
                  </c:pt>
                  <c:pt idx="50">
                    <c:v>6.9197469606915524E-3</c:v>
                  </c:pt>
                  <c:pt idx="51">
                    <c:v>6.9197469606915524E-3</c:v>
                  </c:pt>
                  <c:pt idx="52">
                    <c:v>6.9197469606915524E-3</c:v>
                  </c:pt>
                  <c:pt idx="53">
                    <c:v>7.2163075447211908E-3</c:v>
                  </c:pt>
                  <c:pt idx="54">
                    <c:v>7.4634413647458892E-3</c:v>
                  </c:pt>
                  <c:pt idx="55">
                    <c:v>7.4799169527475359E-3</c:v>
                  </c:pt>
                  <c:pt idx="56">
                    <c:v>7.8259043007821143E-3</c:v>
                  </c:pt>
                  <c:pt idx="57">
                    <c:v>8.4190254688413912E-3</c:v>
                  </c:pt>
                  <c:pt idx="58">
                    <c:v>1.1994228065198693E-2</c:v>
                  </c:pt>
                  <c:pt idx="59">
                    <c:v>1.2076606005206925E-2</c:v>
                  </c:pt>
                  <c:pt idx="60">
                    <c:v>1.2323739825231625E-2</c:v>
                  </c:pt>
                  <c:pt idx="61">
                    <c:v>1.248849570524809E-2</c:v>
                  </c:pt>
                </c:numCache>
              </c:numRef>
            </c:plus>
            <c:minus>
              <c:numRef>
                <c:f>'2. Sample C'!$I$78:$I$139</c:f>
                <c:numCache>
                  <c:formatCode>General</c:formatCode>
                  <c:ptCount val="62"/>
                  <c:pt idx="0">
                    <c:v>1.53222968415313E-3</c:v>
                  </c:pt>
                  <c:pt idx="1">
                    <c:v>2.092399676209113E-3</c:v>
                  </c:pt>
                  <c:pt idx="2">
                    <c:v>2.092399676209113E-3</c:v>
                  </c:pt>
                  <c:pt idx="3">
                    <c:v>2.1583020282156993E-3</c:v>
                  </c:pt>
                  <c:pt idx="4">
                    <c:v>2.2406799682239322E-3</c:v>
                  </c:pt>
                  <c:pt idx="5">
                    <c:v>2.2406799682239322E-3</c:v>
                  </c:pt>
                  <c:pt idx="6">
                    <c:v>2.2736311442272251E-3</c:v>
                  </c:pt>
                  <c:pt idx="7">
                    <c:v>2.2736311442272251E-3</c:v>
                  </c:pt>
                  <c:pt idx="8">
                    <c:v>2.8008499602799148E-3</c:v>
                  </c:pt>
                  <c:pt idx="9">
                    <c:v>2.8008499602799148E-3</c:v>
                  </c:pt>
                  <c:pt idx="10">
                    <c:v>2.8008499602799148E-3</c:v>
                  </c:pt>
                  <c:pt idx="11">
                    <c:v>2.8832279002881478E-3</c:v>
                  </c:pt>
                  <c:pt idx="12">
                    <c:v>3.2127396603210791E-3</c:v>
                  </c:pt>
                  <c:pt idx="13">
                    <c:v>3.245690836324372E-3</c:v>
                  </c:pt>
                  <c:pt idx="14">
                    <c:v>3.245690836324372E-3</c:v>
                  </c:pt>
                  <c:pt idx="15">
                    <c:v>3.3115931883309583E-3</c:v>
                  </c:pt>
                  <c:pt idx="16">
                    <c:v>3.4269223043424842E-3</c:v>
                  </c:pt>
                  <c:pt idx="17">
                    <c:v>3.5093002443507171E-3</c:v>
                  </c:pt>
                  <c:pt idx="18">
                    <c:v>3.6740561243671825E-3</c:v>
                  </c:pt>
                  <c:pt idx="19">
                    <c:v>3.8223364163820018E-3</c:v>
                  </c:pt>
                  <c:pt idx="20">
                    <c:v>3.8223364163820018E-3</c:v>
                  </c:pt>
                  <c:pt idx="21">
                    <c:v>3.8388120043836484E-3</c:v>
                  </c:pt>
                  <c:pt idx="22">
                    <c:v>4.0365190604034068E-3</c:v>
                  </c:pt>
                  <c:pt idx="23">
                    <c:v>4.0365190604034068E-3</c:v>
                  </c:pt>
                  <c:pt idx="24">
                    <c:v>4.0365190604034068E-3</c:v>
                  </c:pt>
                  <c:pt idx="25">
                    <c:v>4.2507017044248118E-3</c:v>
                  </c:pt>
                  <c:pt idx="26">
                    <c:v>4.2507017044248118E-3</c:v>
                  </c:pt>
                  <c:pt idx="27">
                    <c:v>4.349555232434691E-3</c:v>
                  </c:pt>
                  <c:pt idx="28">
                    <c:v>4.4154575844412769E-3</c:v>
                  </c:pt>
                  <c:pt idx="29">
                    <c:v>4.4813599364478627E-3</c:v>
                  </c:pt>
                  <c:pt idx="30">
                    <c:v>4.5472622884544485E-3</c:v>
                  </c:pt>
                  <c:pt idx="31">
                    <c:v>4.5472622884544485E-3</c:v>
                  </c:pt>
                  <c:pt idx="32">
                    <c:v>4.5802134644577419E-3</c:v>
                  </c:pt>
                  <c:pt idx="33">
                    <c:v>4.5802134644577419E-3</c:v>
                  </c:pt>
                  <c:pt idx="34">
                    <c:v>4.6461158164643277E-3</c:v>
                  </c:pt>
                  <c:pt idx="35">
                    <c:v>4.8602984604857328E-3</c:v>
                  </c:pt>
                  <c:pt idx="36">
                    <c:v>4.8767740484873794E-3</c:v>
                  </c:pt>
                  <c:pt idx="37">
                    <c:v>5.1568590445153712E-3</c:v>
                  </c:pt>
                  <c:pt idx="38">
                    <c:v>5.2886637485285437E-3</c:v>
                  </c:pt>
                  <c:pt idx="39">
                    <c:v>5.3875172765384229E-3</c:v>
                  </c:pt>
                  <c:pt idx="40">
                    <c:v>5.5522731565548888E-3</c:v>
                  </c:pt>
                  <c:pt idx="41">
                    <c:v>5.8323581525828805E-3</c:v>
                  </c:pt>
                  <c:pt idx="42">
                    <c:v>6.0135896206009922E-3</c:v>
                  </c:pt>
                  <c:pt idx="43">
                    <c:v>6.0959675606092247E-3</c:v>
                  </c:pt>
                  <c:pt idx="44">
                    <c:v>6.0959675606092247E-3</c:v>
                  </c:pt>
                  <c:pt idx="45">
                    <c:v>6.3266257926322764E-3</c:v>
                  </c:pt>
                  <c:pt idx="46">
                    <c:v>6.4090037326405089E-3</c:v>
                  </c:pt>
                  <c:pt idx="47">
                    <c:v>6.7055643166701474E-3</c:v>
                  </c:pt>
                  <c:pt idx="48">
                    <c:v>6.9197469606915524E-3</c:v>
                  </c:pt>
                  <c:pt idx="49">
                    <c:v>6.9197469606915524E-3</c:v>
                  </c:pt>
                  <c:pt idx="50">
                    <c:v>6.9197469606915524E-3</c:v>
                  </c:pt>
                  <c:pt idx="51">
                    <c:v>6.9197469606915524E-3</c:v>
                  </c:pt>
                  <c:pt idx="52">
                    <c:v>6.9197469606915524E-3</c:v>
                  </c:pt>
                  <c:pt idx="53">
                    <c:v>7.2163075447211908E-3</c:v>
                  </c:pt>
                  <c:pt idx="54">
                    <c:v>7.4634413647458892E-3</c:v>
                  </c:pt>
                  <c:pt idx="55">
                    <c:v>7.4799169527475359E-3</c:v>
                  </c:pt>
                  <c:pt idx="56">
                    <c:v>7.8259043007821143E-3</c:v>
                  </c:pt>
                  <c:pt idx="57">
                    <c:v>8.4190254688413912E-3</c:v>
                  </c:pt>
                  <c:pt idx="58">
                    <c:v>1.1994228065198693E-2</c:v>
                  </c:pt>
                  <c:pt idx="59">
                    <c:v>1.2076606005206925E-2</c:v>
                  </c:pt>
                  <c:pt idx="60">
                    <c:v>1.2323739825231625E-2</c:v>
                  </c:pt>
                  <c:pt idx="61">
                    <c:v>1.248849570524809E-2</c:v>
                  </c:pt>
                </c:numCache>
              </c:numRef>
            </c:minus>
          </c:errBars>
          <c:errBars>
            <c:errDir val="x"/>
            <c:errBarType val="both"/>
            <c:errValType val="fixedVal"/>
            <c:noEndCap val="0"/>
            <c:val val="1"/>
          </c:errBars>
          <c:xVal>
            <c:numRef>
              <c:f>'2. Sample C'!$A$78:$A$139</c:f>
              <c:numCache>
                <c:formatCode>General</c:formatCode>
                <c:ptCount val="62"/>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52</c:v>
                </c:pt>
                <c:pt idx="52">
                  <c:v>53</c:v>
                </c:pt>
                <c:pt idx="53">
                  <c:v>54</c:v>
                </c:pt>
                <c:pt idx="54">
                  <c:v>55</c:v>
                </c:pt>
                <c:pt idx="55">
                  <c:v>56</c:v>
                </c:pt>
                <c:pt idx="56">
                  <c:v>57</c:v>
                </c:pt>
                <c:pt idx="57">
                  <c:v>58</c:v>
                </c:pt>
                <c:pt idx="58">
                  <c:v>59</c:v>
                </c:pt>
                <c:pt idx="59">
                  <c:v>60</c:v>
                </c:pt>
                <c:pt idx="60">
                  <c:v>61</c:v>
                </c:pt>
                <c:pt idx="61">
                  <c:v>63</c:v>
                </c:pt>
              </c:numCache>
            </c:numRef>
          </c:xVal>
          <c:yVal>
            <c:numRef>
              <c:f>'2. Sample C'!$H$78:$H$139</c:f>
              <c:numCache>
                <c:formatCode>0.000000</c:formatCode>
                <c:ptCount val="62"/>
                <c:pt idx="0">
                  <c:v>1.54945E-3</c:v>
                </c:pt>
                <c:pt idx="1">
                  <c:v>2.0387499999999998E-3</c:v>
                </c:pt>
                <c:pt idx="2">
                  <c:v>2.0387499999999998E-3</c:v>
                </c:pt>
                <c:pt idx="3">
                  <c:v>2.1086499999999997E-3</c:v>
                </c:pt>
                <c:pt idx="4">
                  <c:v>2.1668999999999998E-3</c:v>
                </c:pt>
                <c:pt idx="5">
                  <c:v>2.1668999999999998E-3</c:v>
                </c:pt>
                <c:pt idx="6">
                  <c:v>2.2600999999999997E-3</c:v>
                </c:pt>
                <c:pt idx="7">
                  <c:v>2.2600999999999997E-3</c:v>
                </c:pt>
                <c:pt idx="8">
                  <c:v>2.6561999999999996E-3</c:v>
                </c:pt>
                <c:pt idx="9">
                  <c:v>2.6561999999999996E-3</c:v>
                </c:pt>
                <c:pt idx="10">
                  <c:v>2.6561999999999996E-3</c:v>
                </c:pt>
                <c:pt idx="11">
                  <c:v>2.7144499999999998E-3</c:v>
                </c:pt>
                <c:pt idx="12">
                  <c:v>2.9474499999999999E-3</c:v>
                </c:pt>
                <c:pt idx="13">
                  <c:v>2.9707499999999999E-3</c:v>
                </c:pt>
                <c:pt idx="14">
                  <c:v>2.9707499999999999E-3</c:v>
                </c:pt>
                <c:pt idx="15">
                  <c:v>3.0639499999999997E-3</c:v>
                </c:pt>
                <c:pt idx="16">
                  <c:v>3.1920999999999998E-3</c:v>
                </c:pt>
                <c:pt idx="17">
                  <c:v>3.4134499999999997E-3</c:v>
                </c:pt>
                <c:pt idx="18">
                  <c:v>3.5765499999999995E-3</c:v>
                </c:pt>
                <c:pt idx="19">
                  <c:v>3.8211999999999994E-3</c:v>
                </c:pt>
                <c:pt idx="20">
                  <c:v>3.8211999999999994E-3</c:v>
                </c:pt>
                <c:pt idx="21">
                  <c:v>4.0891499999999997E-3</c:v>
                </c:pt>
                <c:pt idx="22">
                  <c:v>4.55515E-3</c:v>
                </c:pt>
                <c:pt idx="23">
                  <c:v>4.55515E-3</c:v>
                </c:pt>
                <c:pt idx="24">
                  <c:v>4.55515E-3</c:v>
                </c:pt>
                <c:pt idx="25">
                  <c:v>4.7066E-3</c:v>
                </c:pt>
                <c:pt idx="26">
                  <c:v>4.7299000000000004E-3</c:v>
                </c:pt>
                <c:pt idx="27">
                  <c:v>5.0794000000000004E-3</c:v>
                </c:pt>
                <c:pt idx="28">
                  <c:v>5.1260000000000003E-3</c:v>
                </c:pt>
                <c:pt idx="29">
                  <c:v>5.1726000000000003E-3</c:v>
                </c:pt>
                <c:pt idx="30">
                  <c:v>5.2192000000000002E-3</c:v>
                </c:pt>
                <c:pt idx="31">
                  <c:v>5.2192000000000002E-3</c:v>
                </c:pt>
                <c:pt idx="32">
                  <c:v>5.2425000000000006E-3</c:v>
                </c:pt>
                <c:pt idx="33">
                  <c:v>5.2425000000000006E-3</c:v>
                </c:pt>
                <c:pt idx="34">
                  <c:v>5.3590000000000009E-3</c:v>
                </c:pt>
                <c:pt idx="35">
                  <c:v>5.7434500000000006E-3</c:v>
                </c:pt>
                <c:pt idx="36">
                  <c:v>6.0114000000000009E-3</c:v>
                </c:pt>
                <c:pt idx="37">
                  <c:v>6.4191500000000011E-3</c:v>
                </c:pt>
                <c:pt idx="38">
                  <c:v>6.6521500000000008E-3</c:v>
                </c:pt>
                <c:pt idx="39">
                  <c:v>6.815250000000001E-3</c:v>
                </c:pt>
                <c:pt idx="40">
                  <c:v>6.9783500000000012E-3</c:v>
                </c:pt>
                <c:pt idx="41">
                  <c:v>7.5725000000000011E-3</c:v>
                </c:pt>
                <c:pt idx="42">
                  <c:v>7.7705500000000011E-3</c:v>
                </c:pt>
                <c:pt idx="43">
                  <c:v>7.8987000000000016E-3</c:v>
                </c:pt>
                <c:pt idx="44">
                  <c:v>7.8987000000000016E-3</c:v>
                </c:pt>
                <c:pt idx="45">
                  <c:v>8.0618000000000009E-3</c:v>
                </c:pt>
                <c:pt idx="46">
                  <c:v>8.1200500000000002E-3</c:v>
                </c:pt>
                <c:pt idx="47">
                  <c:v>8.3763499999999994E-3</c:v>
                </c:pt>
                <c:pt idx="48">
                  <c:v>8.5277999999999986E-3</c:v>
                </c:pt>
                <c:pt idx="49">
                  <c:v>8.5277999999999986E-3</c:v>
                </c:pt>
                <c:pt idx="50">
                  <c:v>8.5277999999999986E-3</c:v>
                </c:pt>
                <c:pt idx="51">
                  <c:v>8.5277999999999986E-3</c:v>
                </c:pt>
                <c:pt idx="52">
                  <c:v>8.5277999999999986E-3</c:v>
                </c:pt>
                <c:pt idx="53">
                  <c:v>8.7374999999999987E-3</c:v>
                </c:pt>
                <c:pt idx="54">
                  <c:v>8.9821499999999995E-3</c:v>
                </c:pt>
                <c:pt idx="55">
                  <c:v>8.9937999999999997E-3</c:v>
                </c:pt>
                <c:pt idx="56">
                  <c:v>9.2384500000000005E-3</c:v>
                </c:pt>
                <c:pt idx="57">
                  <c:v>9.6578500000000008E-3</c:v>
                </c:pt>
                <c:pt idx="58">
                  <c:v>1.2395600000000001E-2</c:v>
                </c:pt>
                <c:pt idx="59">
                  <c:v>1.2453850000000001E-2</c:v>
                </c:pt>
                <c:pt idx="60">
                  <c:v>1.2954800000000001E-2</c:v>
                </c:pt>
                <c:pt idx="61">
                  <c:v>1.32111E-2</c:v>
                </c:pt>
              </c:numCache>
            </c:numRef>
          </c:yVal>
          <c:smooth val="0"/>
          <c:extLst>
            <c:ext xmlns:c16="http://schemas.microsoft.com/office/drawing/2014/chart" uri="{C3380CC4-5D6E-409C-BE32-E72D297353CC}">
              <c16:uniqueId val="{00000000-F915-AF47-892A-BA5B11C78D17}"/>
            </c:ext>
          </c:extLst>
        </c:ser>
        <c:ser>
          <c:idx val="1"/>
          <c:order val="1"/>
          <c:tx>
            <c:v>Sample C - Acid-fed</c:v>
          </c:tx>
          <c:spPr>
            <a:ln w="19050">
              <a:noFill/>
            </a:ln>
          </c:spPr>
          <c:marker>
            <c:symbol val="diamond"/>
            <c:size val="15"/>
            <c:spPr>
              <a:solidFill>
                <a:schemeClr val="accent3"/>
              </a:solidFill>
              <a:ln>
                <a:solidFill>
                  <a:schemeClr val="accent3"/>
                </a:solidFill>
              </a:ln>
            </c:spPr>
          </c:marker>
          <c:errBars>
            <c:errDir val="y"/>
            <c:errBarType val="both"/>
            <c:errValType val="cust"/>
            <c:noEndCap val="0"/>
            <c:plus>
              <c:numRef>
                <c:f>'2. Sample C'!$AC$78:$AC$139</c:f>
                <c:numCache>
                  <c:formatCode>General</c:formatCode>
                  <c:ptCount val="62"/>
                  <c:pt idx="0">
                    <c:v>7.1093641769148373E-4</c:v>
                  </c:pt>
                  <c:pt idx="1">
                    <c:v>1.0588796170789699E-3</c:v>
                  </c:pt>
                  <c:pt idx="2">
                    <c:v>1.6281821113647407E-3</c:v>
                  </c:pt>
                  <c:pt idx="3">
                    <c:v>1.8751328014494891E-3</c:v>
                  </c:pt>
                  <c:pt idx="4">
                    <c:v>2.7224117067299958E-3</c:v>
                  </c:pt>
                  <c:pt idx="5">
                    <c:v>4.0750832349782003E-3</c:v>
                  </c:pt>
                  <c:pt idx="6">
                    <c:v>4.9029166381055044E-3</c:v>
                  </c:pt>
                  <c:pt idx="7">
                    <c:v>8.6560975330265046E-3</c:v>
                  </c:pt>
                  <c:pt idx="8">
                    <c:v>1.1118853525811824E-2</c:v>
                  </c:pt>
                  <c:pt idx="9">
                    <c:v>1.1118853525811824E-2</c:v>
                  </c:pt>
                  <c:pt idx="10">
                    <c:v>1.4498103327666274E-2</c:v>
                  </c:pt>
                  <c:pt idx="11">
                    <c:v>1.7274227683670523E-2</c:v>
                  </c:pt>
                  <c:pt idx="12">
                    <c:v>2.0947975955304461E-2</c:v>
                  </c:pt>
                  <c:pt idx="13">
                    <c:v>2.4447348442384588E-2</c:v>
                  </c:pt>
                  <c:pt idx="14">
                    <c:v>2.5830578475073775E-2</c:v>
                  </c:pt>
                  <c:pt idx="15">
                    <c:v>2.7525723533763445E-2</c:v>
                  </c:pt>
                  <c:pt idx="16">
                    <c:v>3.0193649842715775E-2</c:v>
                  </c:pt>
                  <c:pt idx="17">
                    <c:v>3.1735210899999373E-2</c:v>
                  </c:pt>
                  <c:pt idx="18">
                    <c:v>3.2524321050738797E-2</c:v>
                  </c:pt>
                  <c:pt idx="19">
                    <c:v>3.9705598776185715E-2</c:v>
                  </c:pt>
                  <c:pt idx="20">
                    <c:v>5.2118362613596515E-2</c:v>
                  </c:pt>
                  <c:pt idx="21">
                    <c:v>6.1145100572202231E-2</c:v>
                  </c:pt>
                  <c:pt idx="22">
                    <c:v>6.8366183704946237E-2</c:v>
                  </c:pt>
                  <c:pt idx="23">
                    <c:v>7.0957027761105032E-2</c:v>
                  </c:pt>
                  <c:pt idx="24">
                    <c:v>7.7064532159247801E-2</c:v>
                  </c:pt>
                  <c:pt idx="25">
                    <c:v>8.3902847302858352E-2</c:v>
                  </c:pt>
                  <c:pt idx="26">
                    <c:v>8.7009096483139939E-2</c:v>
                  </c:pt>
                  <c:pt idx="27">
                    <c:v>8.8751826417275845E-2</c:v>
                  </c:pt>
                  <c:pt idx="28">
                    <c:v>9.1348531014131887E-2</c:v>
                  </c:pt>
                  <c:pt idx="29">
                    <c:v>0.10113112788272112</c:v>
                  </c:pt>
                  <c:pt idx="30">
                    <c:v>0.10416120307650757</c:v>
                  </c:pt>
                  <c:pt idx="31">
                    <c:v>0.11078233993357374</c:v>
                  </c:pt>
                  <c:pt idx="32">
                    <c:v>0.11334661052771937</c:v>
                  </c:pt>
                  <c:pt idx="33">
                    <c:v>0.11565413411806466</c:v>
                  </c:pt>
                  <c:pt idx="34">
                    <c:v>0.12087777032796033</c:v>
                  </c:pt>
                  <c:pt idx="35">
                    <c:v>0.12601167211639899</c:v>
                  </c:pt>
                  <c:pt idx="36">
                    <c:v>0.13075877670481215</c:v>
                  </c:pt>
                  <c:pt idx="37">
                    <c:v>0.13448832971466915</c:v>
                  </c:pt>
                  <c:pt idx="38">
                    <c:v>0.14971134508482498</c:v>
                  </c:pt>
                  <c:pt idx="39">
                    <c:v>0.15364382555055311</c:v>
                  </c:pt>
                  <c:pt idx="40">
                    <c:v>0.15725384707588136</c:v>
                  </c:pt>
                  <c:pt idx="41">
                    <c:v>0.16564305513703545</c:v>
                  </c:pt>
                  <c:pt idx="42">
                    <c:v>0.17273626297928377</c:v>
                  </c:pt>
                  <c:pt idx="43">
                    <c:v>0.17778285149827361</c:v>
                  </c:pt>
                  <c:pt idx="44">
                    <c:v>0.18910693914894106</c:v>
                  </c:pt>
                  <c:pt idx="45">
                    <c:v>0.19791585947627591</c:v>
                  </c:pt>
                  <c:pt idx="46">
                    <c:v>0.20304863318256766</c:v>
                  </c:pt>
                  <c:pt idx="47">
                    <c:v>0.21230191168768861</c:v>
                  </c:pt>
                  <c:pt idx="48">
                    <c:v>0.22461007649863152</c:v>
                  </c:pt>
                  <c:pt idx="49">
                    <c:v>0.23818414804306257</c:v>
                  </c:pt>
                  <c:pt idx="50">
                    <c:v>0.25284481712647527</c:v>
                  </c:pt>
                  <c:pt idx="51">
                    <c:v>0.27399738476762309</c:v>
                  </c:pt>
                  <c:pt idx="52">
                    <c:v>0.29638291761840269</c:v>
                  </c:pt>
                  <c:pt idx="53">
                    <c:v>0.31030782104787036</c:v>
                  </c:pt>
                  <c:pt idx="54">
                    <c:v>0.32717324456622099</c:v>
                  </c:pt>
                  <c:pt idx="55">
                    <c:v>0.33772475789338563</c:v>
                  </c:pt>
                  <c:pt idx="56">
                    <c:v>0.35053843043069255</c:v>
                  </c:pt>
                  <c:pt idx="57">
                    <c:v>0.36804143013245794</c:v>
                  </c:pt>
                  <c:pt idx="58">
                    <c:v>0.38156999148292436</c:v>
                  </c:pt>
                  <c:pt idx="59">
                    <c:v>0.40024103230376062</c:v>
                  </c:pt>
                  <c:pt idx="60">
                    <c:v>0.40857987194805961</c:v>
                  </c:pt>
                  <c:pt idx="61">
                    <c:v>0.41706260807268353</c:v>
                  </c:pt>
                </c:numCache>
              </c:numRef>
            </c:plus>
            <c:minus>
              <c:numRef>
                <c:f>'2. Sample C'!$AC$78:$AC$139</c:f>
                <c:numCache>
                  <c:formatCode>General</c:formatCode>
                  <c:ptCount val="62"/>
                  <c:pt idx="0">
                    <c:v>7.1093641769148373E-4</c:v>
                  </c:pt>
                  <c:pt idx="1">
                    <c:v>1.0588796170789699E-3</c:v>
                  </c:pt>
                  <c:pt idx="2">
                    <c:v>1.6281821113647407E-3</c:v>
                  </c:pt>
                  <c:pt idx="3">
                    <c:v>1.8751328014494891E-3</c:v>
                  </c:pt>
                  <c:pt idx="4">
                    <c:v>2.7224117067299958E-3</c:v>
                  </c:pt>
                  <c:pt idx="5">
                    <c:v>4.0750832349782003E-3</c:v>
                  </c:pt>
                  <c:pt idx="6">
                    <c:v>4.9029166381055044E-3</c:v>
                  </c:pt>
                  <c:pt idx="7">
                    <c:v>8.6560975330265046E-3</c:v>
                  </c:pt>
                  <c:pt idx="8">
                    <c:v>1.1118853525811824E-2</c:v>
                  </c:pt>
                  <c:pt idx="9">
                    <c:v>1.1118853525811824E-2</c:v>
                  </c:pt>
                  <c:pt idx="10">
                    <c:v>1.4498103327666274E-2</c:v>
                  </c:pt>
                  <c:pt idx="11">
                    <c:v>1.7274227683670523E-2</c:v>
                  </c:pt>
                  <c:pt idx="12">
                    <c:v>2.0947975955304461E-2</c:v>
                  </c:pt>
                  <c:pt idx="13">
                    <c:v>2.4447348442384588E-2</c:v>
                  </c:pt>
                  <c:pt idx="14">
                    <c:v>2.5830578475073775E-2</c:v>
                  </c:pt>
                  <c:pt idx="15">
                    <c:v>2.7525723533763445E-2</c:v>
                  </c:pt>
                  <c:pt idx="16">
                    <c:v>3.0193649842715775E-2</c:v>
                  </c:pt>
                  <c:pt idx="17">
                    <c:v>3.1735210899999373E-2</c:v>
                  </c:pt>
                  <c:pt idx="18">
                    <c:v>3.2524321050738797E-2</c:v>
                  </c:pt>
                  <c:pt idx="19">
                    <c:v>3.9705598776185715E-2</c:v>
                  </c:pt>
                  <c:pt idx="20">
                    <c:v>5.2118362613596515E-2</c:v>
                  </c:pt>
                  <c:pt idx="21">
                    <c:v>6.1145100572202231E-2</c:v>
                  </c:pt>
                  <c:pt idx="22">
                    <c:v>6.8366183704946237E-2</c:v>
                  </c:pt>
                  <c:pt idx="23">
                    <c:v>7.0957027761105032E-2</c:v>
                  </c:pt>
                  <c:pt idx="24">
                    <c:v>7.7064532159247801E-2</c:v>
                  </c:pt>
                  <c:pt idx="25">
                    <c:v>8.3902847302858352E-2</c:v>
                  </c:pt>
                  <c:pt idx="26">
                    <c:v>8.7009096483139939E-2</c:v>
                  </c:pt>
                  <c:pt idx="27">
                    <c:v>8.8751826417275845E-2</c:v>
                  </c:pt>
                  <c:pt idx="28">
                    <c:v>9.1348531014131887E-2</c:v>
                  </c:pt>
                  <c:pt idx="29">
                    <c:v>0.10113112788272112</c:v>
                  </c:pt>
                  <c:pt idx="30">
                    <c:v>0.10416120307650757</c:v>
                  </c:pt>
                  <c:pt idx="31">
                    <c:v>0.11078233993357374</c:v>
                  </c:pt>
                  <c:pt idx="32">
                    <c:v>0.11334661052771937</c:v>
                  </c:pt>
                  <c:pt idx="33">
                    <c:v>0.11565413411806466</c:v>
                  </c:pt>
                  <c:pt idx="34">
                    <c:v>0.12087777032796033</c:v>
                  </c:pt>
                  <c:pt idx="35">
                    <c:v>0.12601167211639899</c:v>
                  </c:pt>
                  <c:pt idx="36">
                    <c:v>0.13075877670481215</c:v>
                  </c:pt>
                  <c:pt idx="37">
                    <c:v>0.13448832971466915</c:v>
                  </c:pt>
                  <c:pt idx="38">
                    <c:v>0.14971134508482498</c:v>
                  </c:pt>
                  <c:pt idx="39">
                    <c:v>0.15364382555055311</c:v>
                  </c:pt>
                  <c:pt idx="40">
                    <c:v>0.15725384707588136</c:v>
                  </c:pt>
                  <c:pt idx="41">
                    <c:v>0.16564305513703545</c:v>
                  </c:pt>
                  <c:pt idx="42">
                    <c:v>0.17273626297928377</c:v>
                  </c:pt>
                  <c:pt idx="43">
                    <c:v>0.17778285149827361</c:v>
                  </c:pt>
                  <c:pt idx="44">
                    <c:v>0.18910693914894106</c:v>
                  </c:pt>
                  <c:pt idx="45">
                    <c:v>0.19791585947627591</c:v>
                  </c:pt>
                  <c:pt idx="46">
                    <c:v>0.20304863318256766</c:v>
                  </c:pt>
                  <c:pt idx="47">
                    <c:v>0.21230191168768861</c:v>
                  </c:pt>
                  <c:pt idx="48">
                    <c:v>0.22461007649863152</c:v>
                  </c:pt>
                  <c:pt idx="49">
                    <c:v>0.23818414804306257</c:v>
                  </c:pt>
                  <c:pt idx="50">
                    <c:v>0.25284481712647527</c:v>
                  </c:pt>
                  <c:pt idx="51">
                    <c:v>0.27399738476762309</c:v>
                  </c:pt>
                  <c:pt idx="52">
                    <c:v>0.29638291761840269</c:v>
                  </c:pt>
                  <c:pt idx="53">
                    <c:v>0.31030782104787036</c:v>
                  </c:pt>
                  <c:pt idx="54">
                    <c:v>0.32717324456622099</c:v>
                  </c:pt>
                  <c:pt idx="55">
                    <c:v>0.33772475789338563</c:v>
                  </c:pt>
                  <c:pt idx="56">
                    <c:v>0.35053843043069255</c:v>
                  </c:pt>
                  <c:pt idx="57">
                    <c:v>0.36804143013245794</c:v>
                  </c:pt>
                  <c:pt idx="58">
                    <c:v>0.38156999148292436</c:v>
                  </c:pt>
                  <c:pt idx="59">
                    <c:v>0.40024103230376062</c:v>
                  </c:pt>
                  <c:pt idx="60">
                    <c:v>0.40857987194805961</c:v>
                  </c:pt>
                  <c:pt idx="61">
                    <c:v>0.41706260807268353</c:v>
                  </c:pt>
                </c:numCache>
              </c:numRef>
            </c:minus>
          </c:errBars>
          <c:errBars>
            <c:errDir val="x"/>
            <c:errBarType val="both"/>
            <c:errValType val="fixedVal"/>
            <c:noEndCap val="0"/>
            <c:val val="0"/>
          </c:errBars>
          <c:xVal>
            <c:numRef>
              <c:f>'2. Sample C'!$U$78:$U$139</c:f>
              <c:numCache>
                <c:formatCode>General</c:formatCode>
                <c:ptCount val="62"/>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52</c:v>
                </c:pt>
                <c:pt idx="52">
                  <c:v>53</c:v>
                </c:pt>
                <c:pt idx="53">
                  <c:v>54</c:v>
                </c:pt>
                <c:pt idx="54">
                  <c:v>55</c:v>
                </c:pt>
                <c:pt idx="55">
                  <c:v>56</c:v>
                </c:pt>
                <c:pt idx="56">
                  <c:v>57</c:v>
                </c:pt>
                <c:pt idx="57">
                  <c:v>58</c:v>
                </c:pt>
                <c:pt idx="58">
                  <c:v>59</c:v>
                </c:pt>
                <c:pt idx="59">
                  <c:v>60</c:v>
                </c:pt>
                <c:pt idx="60">
                  <c:v>61</c:v>
                </c:pt>
                <c:pt idx="61">
                  <c:v>63</c:v>
                </c:pt>
              </c:numCache>
            </c:numRef>
          </c:xVal>
          <c:yVal>
            <c:numRef>
              <c:f>'2. Sample C'!$AB$78:$AB$139</c:f>
              <c:numCache>
                <c:formatCode>0.000000</c:formatCode>
                <c:ptCount val="62"/>
                <c:pt idx="0">
                  <c:v>1.5610999999999999E-3</c:v>
                </c:pt>
                <c:pt idx="1">
                  <c:v>2.3998999999999999E-3</c:v>
                </c:pt>
                <c:pt idx="2">
                  <c:v>4.5900999999999997E-3</c:v>
                </c:pt>
                <c:pt idx="3">
                  <c:v>6.1900333333333333E-3</c:v>
                </c:pt>
                <c:pt idx="4">
                  <c:v>9.6073666666666672E-3</c:v>
                </c:pt>
                <c:pt idx="5">
                  <c:v>1.2644133333333333E-2</c:v>
                </c:pt>
                <c:pt idx="6">
                  <c:v>1.7009E-2</c:v>
                </c:pt>
                <c:pt idx="7">
                  <c:v>1.9175899999999999E-2</c:v>
                </c:pt>
                <c:pt idx="8">
                  <c:v>2.4301900000000001E-2</c:v>
                </c:pt>
                <c:pt idx="9">
                  <c:v>2.4301900000000001E-2</c:v>
                </c:pt>
                <c:pt idx="10">
                  <c:v>3.0623966666666669E-2</c:v>
                </c:pt>
                <c:pt idx="11">
                  <c:v>3.852266666666667E-2</c:v>
                </c:pt>
                <c:pt idx="12">
                  <c:v>4.6382533333333337E-2</c:v>
                </c:pt>
                <c:pt idx="13">
                  <c:v>5.6836466666666668E-2</c:v>
                </c:pt>
                <c:pt idx="14">
                  <c:v>6.9503900000000007E-2</c:v>
                </c:pt>
                <c:pt idx="15">
                  <c:v>7.8940400000000008E-2</c:v>
                </c:pt>
                <c:pt idx="16">
                  <c:v>9.0963200000000008E-2</c:v>
                </c:pt>
                <c:pt idx="17">
                  <c:v>0.10175886666666667</c:v>
                </c:pt>
                <c:pt idx="18">
                  <c:v>0.11182446666666668</c:v>
                </c:pt>
                <c:pt idx="19">
                  <c:v>0.12195996666666668</c:v>
                </c:pt>
                <c:pt idx="20">
                  <c:v>0.13555163333333337</c:v>
                </c:pt>
                <c:pt idx="21">
                  <c:v>0.14683660000000004</c:v>
                </c:pt>
                <c:pt idx="22">
                  <c:v>0.15592360000000005</c:v>
                </c:pt>
                <c:pt idx="23">
                  <c:v>0.17550336666666672</c:v>
                </c:pt>
                <c:pt idx="24">
                  <c:v>0.18459813333333339</c:v>
                </c:pt>
                <c:pt idx="25">
                  <c:v>0.20121880000000006</c:v>
                </c:pt>
                <c:pt idx="26">
                  <c:v>0.21832100000000007</c:v>
                </c:pt>
                <c:pt idx="27">
                  <c:v>0.23599016666666672</c:v>
                </c:pt>
                <c:pt idx="28">
                  <c:v>0.25482433333333337</c:v>
                </c:pt>
                <c:pt idx="29">
                  <c:v>0.3002748666666667</c:v>
                </c:pt>
                <c:pt idx="30">
                  <c:v>0.32562526666666669</c:v>
                </c:pt>
                <c:pt idx="31">
                  <c:v>0.34715446666666672</c:v>
                </c:pt>
                <c:pt idx="32">
                  <c:v>0.36812446666666671</c:v>
                </c:pt>
                <c:pt idx="33">
                  <c:v>0.38825566666666672</c:v>
                </c:pt>
                <c:pt idx="34">
                  <c:v>0.41074793333333337</c:v>
                </c:pt>
                <c:pt idx="35">
                  <c:v>0.43578766666666668</c:v>
                </c:pt>
                <c:pt idx="36">
                  <c:v>0.46427580000000002</c:v>
                </c:pt>
                <c:pt idx="37">
                  <c:v>0.49621233333333337</c:v>
                </c:pt>
                <c:pt idx="38">
                  <c:v>0.53600873333333332</c:v>
                </c:pt>
                <c:pt idx="39">
                  <c:v>0.55039260000000001</c:v>
                </c:pt>
                <c:pt idx="40">
                  <c:v>0.57465566666666668</c:v>
                </c:pt>
                <c:pt idx="41">
                  <c:v>0.60500779999999998</c:v>
                </c:pt>
                <c:pt idx="42">
                  <c:v>0.63051353333333338</c:v>
                </c:pt>
                <c:pt idx="43">
                  <c:v>0.65418633333333343</c:v>
                </c:pt>
                <c:pt idx="44">
                  <c:v>0.68671313333333339</c:v>
                </c:pt>
                <c:pt idx="45">
                  <c:v>0.72616780000000003</c:v>
                </c:pt>
                <c:pt idx="46">
                  <c:v>0.76410020000000001</c:v>
                </c:pt>
                <c:pt idx="47">
                  <c:v>0.80169086666666667</c:v>
                </c:pt>
                <c:pt idx="48">
                  <c:v>0.84136299999999997</c:v>
                </c:pt>
                <c:pt idx="49">
                  <c:v>0.8827748666666666</c:v>
                </c:pt>
                <c:pt idx="50">
                  <c:v>0.92959233333333324</c:v>
                </c:pt>
                <c:pt idx="51">
                  <c:v>0.9992437999999999</c:v>
                </c:pt>
                <c:pt idx="52">
                  <c:v>1.0699515333333331</c:v>
                </c:pt>
                <c:pt idx="53">
                  <c:v>1.1112391333333331</c:v>
                </c:pt>
                <c:pt idx="54">
                  <c:v>1.1568760666666664</c:v>
                </c:pt>
                <c:pt idx="55">
                  <c:v>1.1845253999999998</c:v>
                </c:pt>
                <c:pt idx="56">
                  <c:v>1.2230791333333331</c:v>
                </c:pt>
                <c:pt idx="57">
                  <c:v>1.276203133333333</c:v>
                </c:pt>
                <c:pt idx="58">
                  <c:v>1.3078289999999997</c:v>
                </c:pt>
                <c:pt idx="59">
                  <c:v>1.3606112666666663</c:v>
                </c:pt>
                <c:pt idx="60">
                  <c:v>1.4021473999999996</c:v>
                </c:pt>
                <c:pt idx="61">
                  <c:v>1.4166865999999996</c:v>
                </c:pt>
              </c:numCache>
            </c:numRef>
          </c:yVal>
          <c:smooth val="0"/>
          <c:extLst>
            <c:ext xmlns:c16="http://schemas.microsoft.com/office/drawing/2014/chart" uri="{C3380CC4-5D6E-409C-BE32-E72D297353CC}">
              <c16:uniqueId val="{00000001-F915-AF47-892A-BA5B11C78D17}"/>
            </c:ext>
          </c:extLst>
        </c:ser>
        <c:ser>
          <c:idx val="2"/>
          <c:order val="2"/>
          <c:tx>
            <c:v>Sample D - Water-fed</c:v>
          </c:tx>
          <c:spPr>
            <a:ln w="19050">
              <a:noFill/>
            </a:ln>
          </c:spPr>
          <c:marker>
            <c:symbol val="square"/>
            <c:size val="15"/>
            <c:spPr>
              <a:noFill/>
              <a:ln>
                <a:solidFill>
                  <a:schemeClr val="accent4"/>
                </a:solidFill>
              </a:ln>
            </c:spPr>
          </c:marker>
          <c:errBars>
            <c:errDir val="y"/>
            <c:errBarType val="both"/>
            <c:errValType val="cust"/>
            <c:noEndCap val="0"/>
            <c:plus>
              <c:numRef>
                <c:f>'3. Sample D'!$I$78:$I$139</c:f>
                <c:numCache>
                  <c:formatCode>General</c:formatCode>
                  <c:ptCount val="62"/>
                  <c:pt idx="0">
                    <c:v>7.9082822407903466E-4</c:v>
                  </c:pt>
                  <c:pt idx="1">
                    <c:v>8.5673057608562093E-4</c:v>
                  </c:pt>
                  <c:pt idx="2">
                    <c:v>8.8968175208891406E-4</c:v>
                  </c:pt>
                  <c:pt idx="3">
                    <c:v>9.8853528009879336E-4</c:v>
                  </c:pt>
                  <c:pt idx="4">
                    <c:v>9.8853528009879336E-4</c:v>
                  </c:pt>
                  <c:pt idx="5">
                    <c:v>9.8853528009879336E-4</c:v>
                  </c:pt>
                  <c:pt idx="6">
                    <c:v>1.0873888081086728E-3</c:v>
                  </c:pt>
                  <c:pt idx="7">
                    <c:v>1.4004249801399574E-3</c:v>
                  </c:pt>
                  <c:pt idx="8">
                    <c:v>1.449851744144897E-3</c:v>
                  </c:pt>
                  <c:pt idx="9">
                    <c:v>1.449851744144897E-3</c:v>
                  </c:pt>
                  <c:pt idx="10">
                    <c:v>1.598132036159716E-3</c:v>
                  </c:pt>
                  <c:pt idx="11">
                    <c:v>1.6146076241613625E-3</c:v>
                  </c:pt>
                  <c:pt idx="12">
                    <c:v>1.6146076241613625E-3</c:v>
                  </c:pt>
                  <c:pt idx="13">
                    <c:v>2.257155556225578E-3</c:v>
                  </c:pt>
                  <c:pt idx="14">
                    <c:v>2.3230579082321643E-3</c:v>
                  </c:pt>
                  <c:pt idx="15">
                    <c:v>2.6690452562667419E-3</c:v>
                  </c:pt>
                  <c:pt idx="16">
                    <c:v>2.7184720202716815E-3</c:v>
                  </c:pt>
                  <c:pt idx="17">
                    <c:v>2.8667523122865007E-3</c:v>
                  </c:pt>
                  <c:pt idx="18">
                    <c:v>2.9491302522947336E-3</c:v>
                  </c:pt>
                  <c:pt idx="19">
                    <c:v>3.0809349563079061E-3</c:v>
                  </c:pt>
                  <c:pt idx="20">
                    <c:v>3.0809349563079061E-3</c:v>
                  </c:pt>
                  <c:pt idx="21">
                    <c:v>3.0809349563079061E-3</c:v>
                  </c:pt>
                  <c:pt idx="22">
                    <c:v>3.2951176003293116E-3</c:v>
                  </c:pt>
                  <c:pt idx="23">
                    <c:v>3.2951176003293116E-3</c:v>
                  </c:pt>
                  <c:pt idx="24">
                    <c:v>3.2951176003293116E-3</c:v>
                  </c:pt>
                  <c:pt idx="25">
                    <c:v>3.4104467163408375E-3</c:v>
                  </c:pt>
                  <c:pt idx="26">
                    <c:v>3.5257758323523633E-3</c:v>
                  </c:pt>
                  <c:pt idx="27">
                    <c:v>3.6411049483638892E-3</c:v>
                  </c:pt>
                  <c:pt idx="28">
                    <c:v>3.7399584763737684E-3</c:v>
                  </c:pt>
                  <c:pt idx="29">
                    <c:v>3.7399584763737684E-3</c:v>
                  </c:pt>
                  <c:pt idx="30">
                    <c:v>3.7399584763737684E-3</c:v>
                  </c:pt>
                  <c:pt idx="31">
                    <c:v>4.135372588413286E-3</c:v>
                  </c:pt>
                  <c:pt idx="32">
                    <c:v>4.2012749404198718E-3</c:v>
                  </c:pt>
                  <c:pt idx="33">
                    <c:v>4.2342261164231652E-3</c:v>
                  </c:pt>
                  <c:pt idx="34">
                    <c:v>4.2507017044248118E-3</c:v>
                  </c:pt>
                  <c:pt idx="35">
                    <c:v>4.2671772924264585E-3</c:v>
                  </c:pt>
                  <c:pt idx="36">
                    <c:v>4.3166040564313985E-3</c:v>
                  </c:pt>
                  <c:pt idx="37">
                    <c:v>4.3660308204363386E-3</c:v>
                  </c:pt>
                  <c:pt idx="38">
                    <c:v>4.4813599364478644E-3</c:v>
                  </c:pt>
                  <c:pt idx="39">
                    <c:v>4.7284937564725628E-3</c:v>
                  </c:pt>
                  <c:pt idx="40">
                    <c:v>4.9097252244906754E-3</c:v>
                  </c:pt>
                  <c:pt idx="41">
                    <c:v>4.9591519884956154E-3</c:v>
                  </c:pt>
                  <c:pt idx="42">
                    <c:v>5.0580055165054946E-3</c:v>
                  </c:pt>
                  <c:pt idx="43">
                    <c:v>5.0580055165054946E-3</c:v>
                  </c:pt>
                  <c:pt idx="44">
                    <c:v>5.2062858085203138E-3</c:v>
                  </c:pt>
                  <c:pt idx="45">
                    <c:v>5.4534196285450122E-3</c:v>
                  </c:pt>
                  <c:pt idx="46">
                    <c:v>5.6346510965631248E-3</c:v>
                  </c:pt>
                  <c:pt idx="47">
                    <c:v>5.6511266845647714E-3</c:v>
                  </c:pt>
                  <c:pt idx="48">
                    <c:v>5.8323581525828831E-3</c:v>
                  </c:pt>
                  <c:pt idx="49">
                    <c:v>5.8323581525828831E-3</c:v>
                  </c:pt>
                  <c:pt idx="50">
                    <c:v>5.8323581525828831E-3</c:v>
                  </c:pt>
                  <c:pt idx="51">
                    <c:v>5.8323581525828831E-3</c:v>
                  </c:pt>
                  <c:pt idx="52">
                    <c:v>5.8323581525828831E-3</c:v>
                  </c:pt>
                  <c:pt idx="53">
                    <c:v>6.0300652086026415E-3</c:v>
                  </c:pt>
                  <c:pt idx="54">
                    <c:v>6.3595769686355724E-3</c:v>
                  </c:pt>
                  <c:pt idx="55">
                    <c:v>6.6396619646635641E-3</c:v>
                  </c:pt>
                  <c:pt idx="56">
                    <c:v>6.8538446086849692E-3</c:v>
                  </c:pt>
                  <c:pt idx="57">
                    <c:v>6.8867957846882625E-3</c:v>
                  </c:pt>
                  <c:pt idx="58">
                    <c:v>7.1339296047129609E-3</c:v>
                  </c:pt>
                  <c:pt idx="59">
                    <c:v>7.1504051927146076E-3</c:v>
                  </c:pt>
                  <c:pt idx="60">
                    <c:v>7.1504051927146076E-3</c:v>
                  </c:pt>
                  <c:pt idx="61">
                    <c:v>7.2163075447211934E-3</c:v>
                  </c:pt>
                </c:numCache>
              </c:numRef>
            </c:plus>
            <c:minus>
              <c:numRef>
                <c:f>'3. Sample D'!$I$78:$I$139</c:f>
                <c:numCache>
                  <c:formatCode>General</c:formatCode>
                  <c:ptCount val="62"/>
                  <c:pt idx="0">
                    <c:v>7.9082822407903466E-4</c:v>
                  </c:pt>
                  <c:pt idx="1">
                    <c:v>8.5673057608562093E-4</c:v>
                  </c:pt>
                  <c:pt idx="2">
                    <c:v>8.8968175208891406E-4</c:v>
                  </c:pt>
                  <c:pt idx="3">
                    <c:v>9.8853528009879336E-4</c:v>
                  </c:pt>
                  <c:pt idx="4">
                    <c:v>9.8853528009879336E-4</c:v>
                  </c:pt>
                  <c:pt idx="5">
                    <c:v>9.8853528009879336E-4</c:v>
                  </c:pt>
                  <c:pt idx="6">
                    <c:v>1.0873888081086728E-3</c:v>
                  </c:pt>
                  <c:pt idx="7">
                    <c:v>1.4004249801399574E-3</c:v>
                  </c:pt>
                  <c:pt idx="8">
                    <c:v>1.449851744144897E-3</c:v>
                  </c:pt>
                  <c:pt idx="9">
                    <c:v>1.449851744144897E-3</c:v>
                  </c:pt>
                  <c:pt idx="10">
                    <c:v>1.598132036159716E-3</c:v>
                  </c:pt>
                  <c:pt idx="11">
                    <c:v>1.6146076241613625E-3</c:v>
                  </c:pt>
                  <c:pt idx="12">
                    <c:v>1.6146076241613625E-3</c:v>
                  </c:pt>
                  <c:pt idx="13">
                    <c:v>2.257155556225578E-3</c:v>
                  </c:pt>
                  <c:pt idx="14">
                    <c:v>2.3230579082321643E-3</c:v>
                  </c:pt>
                  <c:pt idx="15">
                    <c:v>2.6690452562667419E-3</c:v>
                  </c:pt>
                  <c:pt idx="16">
                    <c:v>2.7184720202716815E-3</c:v>
                  </c:pt>
                  <c:pt idx="17">
                    <c:v>2.8667523122865007E-3</c:v>
                  </c:pt>
                  <c:pt idx="18">
                    <c:v>2.9491302522947336E-3</c:v>
                  </c:pt>
                  <c:pt idx="19">
                    <c:v>3.0809349563079061E-3</c:v>
                  </c:pt>
                  <c:pt idx="20">
                    <c:v>3.0809349563079061E-3</c:v>
                  </c:pt>
                  <c:pt idx="21">
                    <c:v>3.0809349563079061E-3</c:v>
                  </c:pt>
                  <c:pt idx="22">
                    <c:v>3.2951176003293116E-3</c:v>
                  </c:pt>
                  <c:pt idx="23">
                    <c:v>3.2951176003293116E-3</c:v>
                  </c:pt>
                  <c:pt idx="24">
                    <c:v>3.2951176003293116E-3</c:v>
                  </c:pt>
                  <c:pt idx="25">
                    <c:v>3.4104467163408375E-3</c:v>
                  </c:pt>
                  <c:pt idx="26">
                    <c:v>3.5257758323523633E-3</c:v>
                  </c:pt>
                  <c:pt idx="27">
                    <c:v>3.6411049483638892E-3</c:v>
                  </c:pt>
                  <c:pt idx="28">
                    <c:v>3.7399584763737684E-3</c:v>
                  </c:pt>
                  <c:pt idx="29">
                    <c:v>3.7399584763737684E-3</c:v>
                  </c:pt>
                  <c:pt idx="30">
                    <c:v>3.7399584763737684E-3</c:v>
                  </c:pt>
                  <c:pt idx="31">
                    <c:v>4.135372588413286E-3</c:v>
                  </c:pt>
                  <c:pt idx="32">
                    <c:v>4.2012749404198718E-3</c:v>
                  </c:pt>
                  <c:pt idx="33">
                    <c:v>4.2342261164231652E-3</c:v>
                  </c:pt>
                  <c:pt idx="34">
                    <c:v>4.2507017044248118E-3</c:v>
                  </c:pt>
                  <c:pt idx="35">
                    <c:v>4.2671772924264585E-3</c:v>
                  </c:pt>
                  <c:pt idx="36">
                    <c:v>4.3166040564313985E-3</c:v>
                  </c:pt>
                  <c:pt idx="37">
                    <c:v>4.3660308204363386E-3</c:v>
                  </c:pt>
                  <c:pt idx="38">
                    <c:v>4.4813599364478644E-3</c:v>
                  </c:pt>
                  <c:pt idx="39">
                    <c:v>4.7284937564725628E-3</c:v>
                  </c:pt>
                  <c:pt idx="40">
                    <c:v>4.9097252244906754E-3</c:v>
                  </c:pt>
                  <c:pt idx="41">
                    <c:v>4.9591519884956154E-3</c:v>
                  </c:pt>
                  <c:pt idx="42">
                    <c:v>5.0580055165054946E-3</c:v>
                  </c:pt>
                  <c:pt idx="43">
                    <c:v>5.0580055165054946E-3</c:v>
                  </c:pt>
                  <c:pt idx="44">
                    <c:v>5.2062858085203138E-3</c:v>
                  </c:pt>
                  <c:pt idx="45">
                    <c:v>5.4534196285450122E-3</c:v>
                  </c:pt>
                  <c:pt idx="46">
                    <c:v>5.6346510965631248E-3</c:v>
                  </c:pt>
                  <c:pt idx="47">
                    <c:v>5.6511266845647714E-3</c:v>
                  </c:pt>
                  <c:pt idx="48">
                    <c:v>5.8323581525828831E-3</c:v>
                  </c:pt>
                  <c:pt idx="49">
                    <c:v>5.8323581525828831E-3</c:v>
                  </c:pt>
                  <c:pt idx="50">
                    <c:v>5.8323581525828831E-3</c:v>
                  </c:pt>
                  <c:pt idx="51">
                    <c:v>5.8323581525828831E-3</c:v>
                  </c:pt>
                  <c:pt idx="52">
                    <c:v>5.8323581525828831E-3</c:v>
                  </c:pt>
                  <c:pt idx="53">
                    <c:v>6.0300652086026415E-3</c:v>
                  </c:pt>
                  <c:pt idx="54">
                    <c:v>6.3595769686355724E-3</c:v>
                  </c:pt>
                  <c:pt idx="55">
                    <c:v>6.6396619646635641E-3</c:v>
                  </c:pt>
                  <c:pt idx="56">
                    <c:v>6.8538446086849692E-3</c:v>
                  </c:pt>
                  <c:pt idx="57">
                    <c:v>6.8867957846882625E-3</c:v>
                  </c:pt>
                  <c:pt idx="58">
                    <c:v>7.1339296047129609E-3</c:v>
                  </c:pt>
                  <c:pt idx="59">
                    <c:v>7.1504051927146076E-3</c:v>
                  </c:pt>
                  <c:pt idx="60">
                    <c:v>7.1504051927146076E-3</c:v>
                  </c:pt>
                  <c:pt idx="61">
                    <c:v>7.2163075447211934E-3</c:v>
                  </c:pt>
                </c:numCache>
              </c:numRef>
            </c:minus>
          </c:errBars>
          <c:errBars>
            <c:errDir val="x"/>
            <c:errBarType val="both"/>
            <c:errValType val="fixedVal"/>
            <c:noEndCap val="0"/>
            <c:val val="0"/>
          </c:errBars>
          <c:xVal>
            <c:numRef>
              <c:f>'3. Sample D'!$A$78:$A$139</c:f>
              <c:numCache>
                <c:formatCode>General</c:formatCode>
                <c:ptCount val="62"/>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52</c:v>
                </c:pt>
                <c:pt idx="52">
                  <c:v>53</c:v>
                </c:pt>
                <c:pt idx="53">
                  <c:v>54</c:v>
                </c:pt>
                <c:pt idx="54">
                  <c:v>55</c:v>
                </c:pt>
                <c:pt idx="55">
                  <c:v>56</c:v>
                </c:pt>
                <c:pt idx="56">
                  <c:v>57</c:v>
                </c:pt>
                <c:pt idx="57">
                  <c:v>58</c:v>
                </c:pt>
                <c:pt idx="58">
                  <c:v>59</c:v>
                </c:pt>
                <c:pt idx="59">
                  <c:v>60</c:v>
                </c:pt>
                <c:pt idx="60">
                  <c:v>61</c:v>
                </c:pt>
                <c:pt idx="61">
                  <c:v>63</c:v>
                </c:pt>
              </c:numCache>
            </c:numRef>
          </c:xVal>
          <c:yVal>
            <c:numRef>
              <c:f>'3. Sample D'!$H$78:$H$139</c:f>
              <c:numCache>
                <c:formatCode>0.000000</c:formatCode>
                <c:ptCount val="62"/>
                <c:pt idx="0">
                  <c:v>6.9899999999999997E-4</c:v>
                </c:pt>
                <c:pt idx="1">
                  <c:v>7.4560000000000002E-4</c:v>
                </c:pt>
                <c:pt idx="2">
                  <c:v>1.1650000000000001E-4</c:v>
                </c:pt>
                <c:pt idx="3">
                  <c:v>1.6310000000000001E-4</c:v>
                </c:pt>
                <c:pt idx="4">
                  <c:v>9.3200000000000002E-5</c:v>
                </c:pt>
                <c:pt idx="5">
                  <c:v>0</c:v>
                </c:pt>
                <c:pt idx="6">
                  <c:v>3.9610000000000003E-4</c:v>
                </c:pt>
                <c:pt idx="7">
                  <c:v>6.1745000000000007E-4</c:v>
                </c:pt>
                <c:pt idx="8">
                  <c:v>3.0289999999999999E-4</c:v>
                </c:pt>
                <c:pt idx="9">
                  <c:v>8.1550000000000004E-5</c:v>
                </c:pt>
                <c:pt idx="10">
                  <c:v>1.0485E-4</c:v>
                </c:pt>
                <c:pt idx="11">
                  <c:v>1.6310000000000001E-4</c:v>
                </c:pt>
                <c:pt idx="12">
                  <c:v>5.8250000000000006E-5</c:v>
                </c:pt>
                <c:pt idx="13">
                  <c:v>8.2715000000000002E-4</c:v>
                </c:pt>
                <c:pt idx="14">
                  <c:v>8.7375000000000007E-4</c:v>
                </c:pt>
                <c:pt idx="15">
                  <c:v>2.9125E-4</c:v>
                </c:pt>
                <c:pt idx="16">
                  <c:v>2.7960000000000002E-4</c:v>
                </c:pt>
                <c:pt idx="17">
                  <c:v>1.3980000000000001E-4</c:v>
                </c:pt>
                <c:pt idx="18">
                  <c:v>2.33E-4</c:v>
                </c:pt>
                <c:pt idx="19">
                  <c:v>3.1455000000000003E-4</c:v>
                </c:pt>
                <c:pt idx="20">
                  <c:v>1.864E-4</c:v>
                </c:pt>
                <c:pt idx="21">
                  <c:v>4.8930000000000002E-4</c:v>
                </c:pt>
                <c:pt idx="22">
                  <c:v>1.15335E-3</c:v>
                </c:pt>
                <c:pt idx="23">
                  <c:v>6.6405000000000001E-4</c:v>
                </c:pt>
                <c:pt idx="24">
                  <c:v>0</c:v>
                </c:pt>
                <c:pt idx="25">
                  <c:v>1.7474999999999999E-4</c:v>
                </c:pt>
                <c:pt idx="26">
                  <c:v>3.0289999999999999E-4</c:v>
                </c:pt>
                <c:pt idx="27">
                  <c:v>2.563E-4</c:v>
                </c:pt>
                <c:pt idx="28">
                  <c:v>1.9805000000000002E-4</c:v>
                </c:pt>
                <c:pt idx="29">
                  <c:v>6.9900000000000005E-5</c:v>
                </c:pt>
                <c:pt idx="30">
                  <c:v>0</c:v>
                </c:pt>
                <c:pt idx="31">
                  <c:v>6.2910000000000006E-4</c:v>
                </c:pt>
                <c:pt idx="32">
                  <c:v>6.7570000000000011E-4</c:v>
                </c:pt>
                <c:pt idx="33">
                  <c:v>6.9900000000000005E-5</c:v>
                </c:pt>
                <c:pt idx="34">
                  <c:v>3.4950000000000002E-5</c:v>
                </c:pt>
                <c:pt idx="35">
                  <c:v>5.5920000000000004E-4</c:v>
                </c:pt>
                <c:pt idx="36">
                  <c:v>7.9220000000000007E-4</c:v>
                </c:pt>
                <c:pt idx="37">
                  <c:v>2.7960000000000002E-4</c:v>
                </c:pt>
                <c:pt idx="38">
                  <c:v>1.1650000000000001E-4</c:v>
                </c:pt>
                <c:pt idx="39">
                  <c:v>4.8930000000000002E-4</c:v>
                </c:pt>
                <c:pt idx="40">
                  <c:v>8.1550000000000004E-4</c:v>
                </c:pt>
                <c:pt idx="41">
                  <c:v>5.1259999999999999E-4</c:v>
                </c:pt>
                <c:pt idx="42">
                  <c:v>6.4074999999999994E-4</c:v>
                </c:pt>
                <c:pt idx="43">
                  <c:v>5.3589999999999996E-4</c:v>
                </c:pt>
                <c:pt idx="44">
                  <c:v>1.0485E-4</c:v>
                </c:pt>
                <c:pt idx="45">
                  <c:v>2.7959999999999997E-4</c:v>
                </c:pt>
                <c:pt idx="46">
                  <c:v>3.4949999999999998E-4</c:v>
                </c:pt>
                <c:pt idx="47">
                  <c:v>3.7280000000000001E-4</c:v>
                </c:pt>
                <c:pt idx="48">
                  <c:v>3.2620000000000001E-4</c:v>
                </c:pt>
                <c:pt idx="49">
                  <c:v>1.2815E-4</c:v>
                </c:pt>
                <c:pt idx="50">
                  <c:v>0</c:v>
                </c:pt>
                <c:pt idx="51">
                  <c:v>0</c:v>
                </c:pt>
                <c:pt idx="52">
                  <c:v>0</c:v>
                </c:pt>
                <c:pt idx="53">
                  <c:v>1.3980000000000001E-4</c:v>
                </c:pt>
                <c:pt idx="54">
                  <c:v>4.8930000000000002E-4</c:v>
                </c:pt>
                <c:pt idx="55">
                  <c:v>6.8734999999999998E-4</c:v>
                </c:pt>
                <c:pt idx="56">
                  <c:v>1.1184000000000001E-3</c:v>
                </c:pt>
                <c:pt idx="57">
                  <c:v>8.9705000000000015E-4</c:v>
                </c:pt>
                <c:pt idx="58">
                  <c:v>4.5435000000000001E-4</c:v>
                </c:pt>
                <c:pt idx="59">
                  <c:v>3.4949999999999998E-4</c:v>
                </c:pt>
                <c:pt idx="60">
                  <c:v>1.165E-5</c:v>
                </c:pt>
                <c:pt idx="61">
                  <c:v>9.3200000000000002E-5</c:v>
                </c:pt>
              </c:numCache>
            </c:numRef>
          </c:yVal>
          <c:smooth val="0"/>
          <c:extLst>
            <c:ext xmlns:c16="http://schemas.microsoft.com/office/drawing/2014/chart" uri="{C3380CC4-5D6E-409C-BE32-E72D297353CC}">
              <c16:uniqueId val="{00000002-F915-AF47-892A-BA5B11C78D17}"/>
            </c:ext>
          </c:extLst>
        </c:ser>
        <c:ser>
          <c:idx val="3"/>
          <c:order val="3"/>
          <c:tx>
            <c:v>Sample D - Acid-fed</c:v>
          </c:tx>
          <c:spPr>
            <a:ln w="19050">
              <a:noFill/>
            </a:ln>
          </c:spPr>
          <c:marker>
            <c:symbol val="square"/>
            <c:size val="15"/>
            <c:spPr>
              <a:solidFill>
                <a:schemeClr val="accent4"/>
              </a:solidFill>
              <a:ln>
                <a:solidFill>
                  <a:schemeClr val="accent4"/>
                </a:solidFill>
              </a:ln>
            </c:spPr>
          </c:marker>
          <c:errBars>
            <c:errDir val="y"/>
            <c:errBarType val="both"/>
            <c:errValType val="cust"/>
            <c:noEndCap val="0"/>
            <c:plus>
              <c:numRef>
                <c:f>'3. Sample D'!$AC$78:$AC$139</c:f>
                <c:numCache>
                  <c:formatCode>General</c:formatCode>
                  <c:ptCount val="62"/>
                  <c:pt idx="0">
                    <c:v>7.4140146007409561E-4</c:v>
                  </c:pt>
                  <c:pt idx="1">
                    <c:v>1.4004249801399579E-3</c:v>
                  </c:pt>
                  <c:pt idx="2">
                    <c:v>1.6475588001646569E-3</c:v>
                  </c:pt>
                  <c:pt idx="3">
                    <c:v>4.0529946484050552E-3</c:v>
                  </c:pt>
                  <c:pt idx="4">
                    <c:v>5.0415299285038488E-3</c:v>
                  </c:pt>
                  <c:pt idx="5">
                    <c:v>6.0465407966042899E-3</c:v>
                  </c:pt>
                  <c:pt idx="6">
                    <c:v>6.2112966766207558E-3</c:v>
                  </c:pt>
                  <c:pt idx="7">
                    <c:v>7.4140146007409535E-3</c:v>
                  </c:pt>
                  <c:pt idx="8">
                    <c:v>8.1554160608150496E-3</c:v>
                  </c:pt>
                  <c:pt idx="9">
                    <c:v>8.1554160608150496E-3</c:v>
                  </c:pt>
                  <c:pt idx="10">
                    <c:v>8.8144395808809131E-3</c:v>
                  </c:pt>
                  <c:pt idx="11">
                    <c:v>1.0824461317081792E-2</c:v>
                  </c:pt>
                  <c:pt idx="12">
                    <c:v>1.1170448665116369E-2</c:v>
                  </c:pt>
                  <c:pt idx="13">
                    <c:v>1.2191935121218455E-2</c:v>
                  </c:pt>
                  <c:pt idx="14">
                    <c:v>1.3279323929327128E-2</c:v>
                  </c:pt>
                  <c:pt idx="15">
                    <c:v>1.4745651261473673E-2</c:v>
                  </c:pt>
                  <c:pt idx="16">
                    <c:v>1.5108114197509898E-2</c:v>
                  </c:pt>
                  <c:pt idx="17">
                    <c:v>1.596484477359552E-2</c:v>
                  </c:pt>
                  <c:pt idx="18">
                    <c:v>1.6673295057666321E-2</c:v>
                  </c:pt>
                  <c:pt idx="19">
                    <c:v>1.8469134149845794E-2</c:v>
                  </c:pt>
                  <c:pt idx="20">
                    <c:v>1.9737754425972576E-2</c:v>
                  </c:pt>
                  <c:pt idx="21">
                    <c:v>2.1484166754147108E-2</c:v>
                  </c:pt>
                  <c:pt idx="22">
                    <c:v>2.2340897330232732E-2</c:v>
                  </c:pt>
                  <c:pt idx="23">
                    <c:v>2.482871111848136E-2</c:v>
                  </c:pt>
                  <c:pt idx="24">
                    <c:v>2.4927564646491242E-2</c:v>
                  </c:pt>
                  <c:pt idx="25">
                    <c:v>2.7118817850710235E-2</c:v>
                  </c:pt>
                  <c:pt idx="26">
                    <c:v>2.7563658726754692E-2</c:v>
                  </c:pt>
                  <c:pt idx="27">
                    <c:v>2.9540729286952276E-2</c:v>
                  </c:pt>
                  <c:pt idx="28">
                    <c:v>3.1962640723194317E-2</c:v>
                  </c:pt>
                  <c:pt idx="29">
                    <c:v>4.3363747620333723E-2</c:v>
                  </c:pt>
                  <c:pt idx="30">
                    <c:v>4.362735702836007E-2</c:v>
                  </c:pt>
                  <c:pt idx="31">
                    <c:v>4.7911009908788174E-2</c:v>
                  </c:pt>
                  <c:pt idx="32">
                    <c:v>5.0415299285038448E-2</c:v>
                  </c:pt>
                  <c:pt idx="33">
                    <c:v>5.1140225157110891E-2</c:v>
                  </c:pt>
                  <c:pt idx="34">
                    <c:v>5.2524174549249202E-2</c:v>
                  </c:pt>
                  <c:pt idx="35">
                    <c:v>5.6610120373657542E-2</c:v>
                  </c:pt>
                  <c:pt idx="36">
                    <c:v>6.0564261494052717E-2</c:v>
                  </c:pt>
                  <c:pt idx="37">
                    <c:v>6.6100059062605965E-2</c:v>
                  </c:pt>
                  <c:pt idx="38">
                    <c:v>7.3217513079317273E-2</c:v>
                  </c:pt>
                  <c:pt idx="39">
                    <c:v>7.578770480757413E-2</c:v>
                  </c:pt>
                  <c:pt idx="40">
                    <c:v>8.0664478856061511E-2</c:v>
                  </c:pt>
                  <c:pt idx="41">
                    <c:v>8.5475350552542309E-2</c:v>
                  </c:pt>
                  <c:pt idx="42">
                    <c:v>8.9165882264911137E-2</c:v>
                  </c:pt>
                  <c:pt idx="43">
                    <c:v>9.5690215113563168E-2</c:v>
                  </c:pt>
                  <c:pt idx="44">
                    <c:v>0.10313718089030743</c:v>
                  </c:pt>
                  <c:pt idx="45">
                    <c:v>0.11038643961103189</c:v>
                  </c:pt>
                  <c:pt idx="46">
                    <c:v>0.11427467837942049</c:v>
                  </c:pt>
                  <c:pt idx="47">
                    <c:v>0.12416003118040841</c:v>
                  </c:pt>
                  <c:pt idx="48">
                    <c:v>0.12943221934093532</c:v>
                  </c:pt>
                  <c:pt idx="49">
                    <c:v>0.13325455575731732</c:v>
                  </c:pt>
                  <c:pt idx="50">
                    <c:v>0.14076742388606819</c:v>
                  </c:pt>
                  <c:pt idx="51">
                    <c:v>0.14439205324643042</c:v>
                  </c:pt>
                  <c:pt idx="52">
                    <c:v>0.15401379663939202</c:v>
                  </c:pt>
                  <c:pt idx="53">
                    <c:v>0.15902237539189257</c:v>
                  </c:pt>
                  <c:pt idx="54">
                    <c:v>0.16488768472047874</c:v>
                  </c:pt>
                  <c:pt idx="55">
                    <c:v>0.16963265406495295</c:v>
                  </c:pt>
                  <c:pt idx="56">
                    <c:v>0.17015987288100565</c:v>
                  </c:pt>
                  <c:pt idx="57">
                    <c:v>0.17589337750557865</c:v>
                  </c:pt>
                  <c:pt idx="58">
                    <c:v>0.18307673387429654</c:v>
                  </c:pt>
                  <c:pt idx="59">
                    <c:v>0.19493915723548205</c:v>
                  </c:pt>
                  <c:pt idx="60">
                    <c:v>0.19533457134752158</c:v>
                  </c:pt>
                  <c:pt idx="61">
                    <c:v>0.1967185207396599</c:v>
                  </c:pt>
                </c:numCache>
              </c:numRef>
            </c:plus>
            <c:minus>
              <c:numRef>
                <c:f>'3. Sample D'!$AC$78:$AC$139</c:f>
                <c:numCache>
                  <c:formatCode>General</c:formatCode>
                  <c:ptCount val="62"/>
                  <c:pt idx="0">
                    <c:v>7.4140146007409561E-4</c:v>
                  </c:pt>
                  <c:pt idx="1">
                    <c:v>1.4004249801399579E-3</c:v>
                  </c:pt>
                  <c:pt idx="2">
                    <c:v>1.6475588001646569E-3</c:v>
                  </c:pt>
                  <c:pt idx="3">
                    <c:v>4.0529946484050552E-3</c:v>
                  </c:pt>
                  <c:pt idx="4">
                    <c:v>5.0415299285038488E-3</c:v>
                  </c:pt>
                  <c:pt idx="5">
                    <c:v>6.0465407966042899E-3</c:v>
                  </c:pt>
                  <c:pt idx="6">
                    <c:v>6.2112966766207558E-3</c:v>
                  </c:pt>
                  <c:pt idx="7">
                    <c:v>7.4140146007409535E-3</c:v>
                  </c:pt>
                  <c:pt idx="8">
                    <c:v>8.1554160608150496E-3</c:v>
                  </c:pt>
                  <c:pt idx="9">
                    <c:v>8.1554160608150496E-3</c:v>
                  </c:pt>
                  <c:pt idx="10">
                    <c:v>8.8144395808809131E-3</c:v>
                  </c:pt>
                  <c:pt idx="11">
                    <c:v>1.0824461317081792E-2</c:v>
                  </c:pt>
                  <c:pt idx="12">
                    <c:v>1.1170448665116369E-2</c:v>
                  </c:pt>
                  <c:pt idx="13">
                    <c:v>1.2191935121218455E-2</c:v>
                  </c:pt>
                  <c:pt idx="14">
                    <c:v>1.3279323929327128E-2</c:v>
                  </c:pt>
                  <c:pt idx="15">
                    <c:v>1.4745651261473673E-2</c:v>
                  </c:pt>
                  <c:pt idx="16">
                    <c:v>1.5108114197509898E-2</c:v>
                  </c:pt>
                  <c:pt idx="17">
                    <c:v>1.596484477359552E-2</c:v>
                  </c:pt>
                  <c:pt idx="18">
                    <c:v>1.6673295057666321E-2</c:v>
                  </c:pt>
                  <c:pt idx="19">
                    <c:v>1.8469134149845794E-2</c:v>
                  </c:pt>
                  <c:pt idx="20">
                    <c:v>1.9737754425972576E-2</c:v>
                  </c:pt>
                  <c:pt idx="21">
                    <c:v>2.1484166754147108E-2</c:v>
                  </c:pt>
                  <c:pt idx="22">
                    <c:v>2.2340897330232732E-2</c:v>
                  </c:pt>
                  <c:pt idx="23">
                    <c:v>2.482871111848136E-2</c:v>
                  </c:pt>
                  <c:pt idx="24">
                    <c:v>2.4927564646491242E-2</c:v>
                  </c:pt>
                  <c:pt idx="25">
                    <c:v>2.7118817850710235E-2</c:v>
                  </c:pt>
                  <c:pt idx="26">
                    <c:v>2.7563658726754692E-2</c:v>
                  </c:pt>
                  <c:pt idx="27">
                    <c:v>2.9540729286952276E-2</c:v>
                  </c:pt>
                  <c:pt idx="28">
                    <c:v>3.1962640723194317E-2</c:v>
                  </c:pt>
                  <c:pt idx="29">
                    <c:v>4.3363747620333723E-2</c:v>
                  </c:pt>
                  <c:pt idx="30">
                    <c:v>4.362735702836007E-2</c:v>
                  </c:pt>
                  <c:pt idx="31">
                    <c:v>4.7911009908788174E-2</c:v>
                  </c:pt>
                  <c:pt idx="32">
                    <c:v>5.0415299285038448E-2</c:v>
                  </c:pt>
                  <c:pt idx="33">
                    <c:v>5.1140225157110891E-2</c:v>
                  </c:pt>
                  <c:pt idx="34">
                    <c:v>5.2524174549249202E-2</c:v>
                  </c:pt>
                  <c:pt idx="35">
                    <c:v>5.6610120373657542E-2</c:v>
                  </c:pt>
                  <c:pt idx="36">
                    <c:v>6.0564261494052717E-2</c:v>
                  </c:pt>
                  <c:pt idx="37">
                    <c:v>6.6100059062605965E-2</c:v>
                  </c:pt>
                  <c:pt idx="38">
                    <c:v>7.3217513079317273E-2</c:v>
                  </c:pt>
                  <c:pt idx="39">
                    <c:v>7.578770480757413E-2</c:v>
                  </c:pt>
                  <c:pt idx="40">
                    <c:v>8.0664478856061511E-2</c:v>
                  </c:pt>
                  <c:pt idx="41">
                    <c:v>8.5475350552542309E-2</c:v>
                  </c:pt>
                  <c:pt idx="42">
                    <c:v>8.9165882264911137E-2</c:v>
                  </c:pt>
                  <c:pt idx="43">
                    <c:v>9.5690215113563168E-2</c:v>
                  </c:pt>
                  <c:pt idx="44">
                    <c:v>0.10313718089030743</c:v>
                  </c:pt>
                  <c:pt idx="45">
                    <c:v>0.11038643961103189</c:v>
                  </c:pt>
                  <c:pt idx="46">
                    <c:v>0.11427467837942049</c:v>
                  </c:pt>
                  <c:pt idx="47">
                    <c:v>0.12416003118040841</c:v>
                  </c:pt>
                  <c:pt idx="48">
                    <c:v>0.12943221934093532</c:v>
                  </c:pt>
                  <c:pt idx="49">
                    <c:v>0.13325455575731732</c:v>
                  </c:pt>
                  <c:pt idx="50">
                    <c:v>0.14076742388606819</c:v>
                  </c:pt>
                  <c:pt idx="51">
                    <c:v>0.14439205324643042</c:v>
                  </c:pt>
                  <c:pt idx="52">
                    <c:v>0.15401379663939202</c:v>
                  </c:pt>
                  <c:pt idx="53">
                    <c:v>0.15902237539189257</c:v>
                  </c:pt>
                  <c:pt idx="54">
                    <c:v>0.16488768472047874</c:v>
                  </c:pt>
                  <c:pt idx="55">
                    <c:v>0.16963265406495295</c:v>
                  </c:pt>
                  <c:pt idx="56">
                    <c:v>0.17015987288100565</c:v>
                  </c:pt>
                  <c:pt idx="57">
                    <c:v>0.17589337750557865</c:v>
                  </c:pt>
                  <c:pt idx="58">
                    <c:v>0.18307673387429654</c:v>
                  </c:pt>
                  <c:pt idx="59">
                    <c:v>0.19493915723548205</c:v>
                  </c:pt>
                  <c:pt idx="60">
                    <c:v>0.19533457134752158</c:v>
                  </c:pt>
                  <c:pt idx="61">
                    <c:v>0.1967185207396599</c:v>
                  </c:pt>
                </c:numCache>
              </c:numRef>
            </c:minus>
          </c:errBars>
          <c:errBars>
            <c:errDir val="x"/>
            <c:errBarType val="both"/>
            <c:errValType val="fixedVal"/>
            <c:noEndCap val="0"/>
            <c:val val="0"/>
          </c:errBars>
          <c:xVal>
            <c:numRef>
              <c:f>'3. Sample D'!$U$78:$U$139</c:f>
              <c:numCache>
                <c:formatCode>General</c:formatCode>
                <c:ptCount val="62"/>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52</c:v>
                </c:pt>
                <c:pt idx="52">
                  <c:v>53</c:v>
                </c:pt>
                <c:pt idx="53">
                  <c:v>54</c:v>
                </c:pt>
                <c:pt idx="54">
                  <c:v>55</c:v>
                </c:pt>
                <c:pt idx="55">
                  <c:v>56</c:v>
                </c:pt>
                <c:pt idx="56">
                  <c:v>57</c:v>
                </c:pt>
                <c:pt idx="57">
                  <c:v>58</c:v>
                </c:pt>
                <c:pt idx="58">
                  <c:v>59</c:v>
                </c:pt>
                <c:pt idx="59">
                  <c:v>60</c:v>
                </c:pt>
                <c:pt idx="60">
                  <c:v>61</c:v>
                </c:pt>
                <c:pt idx="61">
                  <c:v>63</c:v>
                </c:pt>
              </c:numCache>
            </c:numRef>
          </c:xVal>
          <c:yVal>
            <c:numRef>
              <c:f>'3. Sample D'!$AB$78:$AB$139</c:f>
              <c:numCache>
                <c:formatCode>0.000000</c:formatCode>
                <c:ptCount val="62"/>
                <c:pt idx="0" formatCode="General">
                  <c:v>4.1823500000000005E-3</c:v>
                </c:pt>
                <c:pt idx="1">
                  <c:v>7.0249500000000003E-3</c:v>
                </c:pt>
                <c:pt idx="2">
                  <c:v>1.41198E-2</c:v>
                </c:pt>
                <c:pt idx="3">
                  <c:v>2.2391300000000003E-2</c:v>
                </c:pt>
                <c:pt idx="4">
                  <c:v>3.1268600000000001E-2</c:v>
                </c:pt>
                <c:pt idx="5">
                  <c:v>3.9132350000000003E-2</c:v>
                </c:pt>
                <c:pt idx="6">
                  <c:v>4.9221250000000008E-2</c:v>
                </c:pt>
                <c:pt idx="7">
                  <c:v>6.0393600000000006E-2</c:v>
                </c:pt>
                <c:pt idx="8">
                  <c:v>7.2917350000000006E-2</c:v>
                </c:pt>
                <c:pt idx="9">
                  <c:v>7.2917350000000006E-2</c:v>
                </c:pt>
                <c:pt idx="10">
                  <c:v>8.6571150000000013E-2</c:v>
                </c:pt>
                <c:pt idx="11">
                  <c:v>0.10187925</c:v>
                </c:pt>
                <c:pt idx="12">
                  <c:v>0.1167097</c:v>
                </c:pt>
                <c:pt idx="13">
                  <c:v>0.13234399999999999</c:v>
                </c:pt>
                <c:pt idx="14">
                  <c:v>0.1472793</c:v>
                </c:pt>
                <c:pt idx="15">
                  <c:v>0.16183015000000001</c:v>
                </c:pt>
                <c:pt idx="16">
                  <c:v>0.17970125000000001</c:v>
                </c:pt>
                <c:pt idx="17">
                  <c:v>0.19431035000000002</c:v>
                </c:pt>
                <c:pt idx="18">
                  <c:v>0.20809230000000001</c:v>
                </c:pt>
                <c:pt idx="19">
                  <c:v>0.22522945</c:v>
                </c:pt>
                <c:pt idx="20">
                  <c:v>0.24064240000000001</c:v>
                </c:pt>
                <c:pt idx="21">
                  <c:v>0.2568126</c:v>
                </c:pt>
                <c:pt idx="22">
                  <c:v>0.27789910000000001</c:v>
                </c:pt>
                <c:pt idx="23">
                  <c:v>0.30100104999999999</c:v>
                </c:pt>
                <c:pt idx="24">
                  <c:v>0.32239045</c:v>
                </c:pt>
                <c:pt idx="25">
                  <c:v>0.3469836</c:v>
                </c:pt>
                <c:pt idx="26">
                  <c:v>0.36996905000000002</c:v>
                </c:pt>
                <c:pt idx="27">
                  <c:v>0.39282635000000005</c:v>
                </c:pt>
                <c:pt idx="28">
                  <c:v>0.41627780000000003</c:v>
                </c:pt>
                <c:pt idx="29">
                  <c:v>0.46721160000000006</c:v>
                </c:pt>
                <c:pt idx="30">
                  <c:v>0.49461240000000006</c:v>
                </c:pt>
                <c:pt idx="31">
                  <c:v>0.52401700000000007</c:v>
                </c:pt>
                <c:pt idx="32">
                  <c:v>0.54890140000000009</c:v>
                </c:pt>
                <c:pt idx="33">
                  <c:v>0.57122280000000014</c:v>
                </c:pt>
                <c:pt idx="34">
                  <c:v>0.59531500000000015</c:v>
                </c:pt>
                <c:pt idx="35">
                  <c:v>0.62197020000000014</c:v>
                </c:pt>
                <c:pt idx="36">
                  <c:v>0.65020980000000017</c:v>
                </c:pt>
                <c:pt idx="37">
                  <c:v>0.68143180000000014</c:v>
                </c:pt>
                <c:pt idx="38">
                  <c:v>0.71339940000000013</c:v>
                </c:pt>
                <c:pt idx="39">
                  <c:v>0.73450920000000008</c:v>
                </c:pt>
                <c:pt idx="40">
                  <c:v>0.76377400000000006</c:v>
                </c:pt>
                <c:pt idx="41">
                  <c:v>0.79485620000000001</c:v>
                </c:pt>
                <c:pt idx="42">
                  <c:v>0.82262979999999997</c:v>
                </c:pt>
                <c:pt idx="43">
                  <c:v>0.85054319999999994</c:v>
                </c:pt>
                <c:pt idx="44">
                  <c:v>0.88069339999999996</c:v>
                </c:pt>
                <c:pt idx="45">
                  <c:v>0.90846699999999991</c:v>
                </c:pt>
                <c:pt idx="46">
                  <c:v>0.94048119999999991</c:v>
                </c:pt>
                <c:pt idx="47">
                  <c:v>0.97599039999999992</c:v>
                </c:pt>
                <c:pt idx="48">
                  <c:v>0.9991971999999999</c:v>
                </c:pt>
                <c:pt idx="49">
                  <c:v>1.0268775999999999</c:v>
                </c:pt>
                <c:pt idx="50">
                  <c:v>1.0603364</c:v>
                </c:pt>
                <c:pt idx="51">
                  <c:v>1.1061441999999999</c:v>
                </c:pt>
                <c:pt idx="52">
                  <c:v>1.1434241999999999</c:v>
                </c:pt>
                <c:pt idx="53">
                  <c:v>1.1721298</c:v>
                </c:pt>
                <c:pt idx="54">
                  <c:v>1.2020936</c:v>
                </c:pt>
                <c:pt idx="55">
                  <c:v>1.2263256</c:v>
                </c:pt>
                <c:pt idx="56">
                  <c:v>1.2501848</c:v>
                </c:pt>
                <c:pt idx="57">
                  <c:v>1.2836901999999999</c:v>
                </c:pt>
                <c:pt idx="58">
                  <c:v>1.3098327999999999</c:v>
                </c:pt>
                <c:pt idx="59">
                  <c:v>1.3439439999999998</c:v>
                </c:pt>
                <c:pt idx="60">
                  <c:v>1.3797327999999998</c:v>
                </c:pt>
                <c:pt idx="61">
                  <c:v>1.3920817999999997</c:v>
                </c:pt>
              </c:numCache>
            </c:numRef>
          </c:yVal>
          <c:smooth val="0"/>
          <c:extLst>
            <c:ext xmlns:c16="http://schemas.microsoft.com/office/drawing/2014/chart" uri="{C3380CC4-5D6E-409C-BE32-E72D297353CC}">
              <c16:uniqueId val="{00000003-F915-AF47-892A-BA5B11C78D17}"/>
            </c:ext>
          </c:extLst>
        </c:ser>
        <c:dLbls>
          <c:showLegendKey val="0"/>
          <c:showVal val="0"/>
          <c:showCatName val="0"/>
          <c:showSerName val="0"/>
          <c:showPercent val="0"/>
          <c:showBubbleSize val="0"/>
        </c:dLbls>
        <c:axId val="271896464"/>
        <c:axId val="271896856"/>
        <c:extLst/>
      </c:scatterChart>
      <c:valAx>
        <c:axId val="271896464"/>
        <c:scaling>
          <c:orientation val="minMax"/>
          <c:max val="40"/>
          <c:min val="0"/>
        </c:scaling>
        <c:delete val="0"/>
        <c:axPos val="b"/>
        <c:majorGridlines>
          <c:spPr>
            <a:ln w="9525" cap="flat" cmpd="sng" algn="ctr">
              <a:solidFill>
                <a:schemeClr val="tx1">
                  <a:lumMod val="15000"/>
                  <a:lumOff val="85000"/>
                </a:schemeClr>
              </a:solidFill>
              <a:round/>
            </a:ln>
            <a:effectLst/>
          </c:spPr>
        </c:majorGridlines>
        <c:title>
          <c:tx>
            <c:rich>
              <a:bodyPr rot="0" vert="horz"/>
              <a:lstStyle/>
              <a:p>
                <a:pPr>
                  <a:defRPr/>
                </a:pPr>
                <a:r>
                  <a:rPr lang="en-ZA"/>
                  <a:t>Time [Weeks]</a:t>
                </a:r>
              </a:p>
            </c:rich>
          </c:tx>
          <c:layout>
            <c:manualLayout>
              <c:xMode val="edge"/>
              <c:yMode val="edge"/>
              <c:x val="0.48104907673673986"/>
              <c:y val="0.81578524327944535"/>
            </c:manualLayout>
          </c:layout>
          <c:overlay val="0"/>
          <c:spPr>
            <a:noFill/>
            <a:ln>
              <a:noFill/>
            </a:ln>
            <a:effectLst/>
          </c:spPr>
        </c:title>
        <c:numFmt formatCode="General" sourceLinked="1"/>
        <c:majorTickMark val="none"/>
        <c:minorTickMark val="none"/>
        <c:tickLblPos val="nextTo"/>
        <c:spPr>
          <a:noFill/>
          <a:ln w="9525" cap="flat" cmpd="sng" algn="ctr">
            <a:solidFill>
              <a:schemeClr val="dk1">
                <a:lumMod val="15000"/>
                <a:lumOff val="85000"/>
              </a:schemeClr>
            </a:solidFill>
            <a:round/>
          </a:ln>
          <a:effectLst/>
        </c:spPr>
        <c:txPr>
          <a:bodyPr rot="-60000000" vert="horz"/>
          <a:lstStyle/>
          <a:p>
            <a:pPr>
              <a:defRPr/>
            </a:pPr>
            <a:endParaRPr lang="en-US"/>
          </a:p>
        </c:txPr>
        <c:crossAx val="271896856"/>
        <c:crosses val="autoZero"/>
        <c:crossBetween val="midCat"/>
      </c:valAx>
      <c:valAx>
        <c:axId val="271896856"/>
        <c:scaling>
          <c:orientation val="minMax"/>
          <c:max val="0.9"/>
          <c:min val="0"/>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ZA"/>
                  <a:t>Fe</a:t>
                </a:r>
                <a:r>
                  <a:rPr lang="en-ZA" baseline="30000"/>
                  <a:t>Total</a:t>
                </a:r>
                <a:r>
                  <a:rPr lang="en-ZA"/>
                  <a:t> Concentration [g/L]</a:t>
                </a:r>
              </a:p>
            </c:rich>
          </c:tx>
          <c:layout>
            <c:manualLayout>
              <c:xMode val="edge"/>
              <c:yMode val="edge"/>
              <c:x val="2.1969650196371759E-2"/>
              <c:y val="0.13394721105433735"/>
            </c:manualLayout>
          </c:layout>
          <c:overlay val="0"/>
          <c:spPr>
            <a:noFill/>
            <a:ln>
              <a:noFill/>
            </a:ln>
            <a:effectLst/>
          </c:spPr>
        </c:title>
        <c:numFmt formatCode="0.00" sourceLinked="0"/>
        <c:majorTickMark val="none"/>
        <c:minorTickMark val="none"/>
        <c:tickLblPos val="nextTo"/>
        <c:spPr>
          <a:noFill/>
          <a:ln w="9525" cap="flat" cmpd="sng" algn="ctr">
            <a:solidFill>
              <a:schemeClr val="dk1">
                <a:lumMod val="15000"/>
                <a:lumOff val="85000"/>
              </a:schemeClr>
            </a:solidFill>
            <a:round/>
          </a:ln>
          <a:effectLst/>
        </c:spPr>
        <c:txPr>
          <a:bodyPr rot="-60000000" vert="horz"/>
          <a:lstStyle/>
          <a:p>
            <a:pPr>
              <a:defRPr/>
            </a:pPr>
            <a:endParaRPr lang="en-US"/>
          </a:p>
        </c:txPr>
        <c:crossAx val="271896464"/>
        <c:crosses val="autoZero"/>
        <c:crossBetween val="midCat"/>
      </c:valAx>
    </c:plotArea>
    <c:legend>
      <c:legendPos val="t"/>
      <c:layout>
        <c:manualLayout>
          <c:xMode val="edge"/>
          <c:yMode val="edge"/>
          <c:x val="2.5003581315581728E-2"/>
          <c:y val="0.88161802294927794"/>
          <c:w val="0.97389707952326099"/>
          <c:h val="9.2299193818443495E-2"/>
        </c:manualLayout>
      </c:layout>
      <c:overlay val="0"/>
      <c:spPr>
        <a:noFill/>
        <a:ln>
          <a:noFill/>
        </a:ln>
        <a:effectLst/>
      </c:spPr>
      <c:txPr>
        <a:bodyPr rot="0" vert="horz"/>
        <a:lstStyle/>
        <a:p>
          <a:pPr>
            <a:defRPr/>
          </a:pPr>
          <a:endParaRPr lang="en-US"/>
        </a:p>
      </c:txPr>
    </c:legend>
    <c:plotVisOnly val="1"/>
    <c:dispBlanksAs val="gap"/>
    <c:showDLblsOverMax val="0"/>
    <c:extLst/>
  </c:chart>
  <c:spPr>
    <a:solidFill>
      <a:schemeClr val="lt1"/>
    </a:solidFill>
    <a:ln w="9525" cap="flat" cmpd="sng" algn="ctr">
      <a:noFill/>
      <a:round/>
    </a:ln>
    <a:effectLst/>
  </c:spPr>
  <c:txPr>
    <a:bodyPr/>
    <a:lstStyle/>
    <a:p>
      <a:pPr>
        <a:defRPr lang="en-GB" sz="3200" b="0" i="0" u="none" strike="noStrike" kern="1200" cap="none" baseline="0">
          <a:solidFill>
            <a:schemeClr val="dk1"/>
          </a:solidFill>
          <a:latin typeface="Times New Roman" panose="02020603050405020304" pitchFamily="18" charset="0"/>
          <a:ea typeface="+mn-ea"/>
          <a:cs typeface="Times New Roman" panose="02020603050405020304" pitchFamily="18"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45460984043661"/>
          <c:y val="7.2607804539138496E-2"/>
          <c:w val="0.87119618381035702"/>
          <c:h val="0.67031452654460655"/>
        </c:manualLayout>
      </c:layout>
      <c:scatterChart>
        <c:scatterStyle val="lineMarker"/>
        <c:varyColors val="0"/>
        <c:ser>
          <c:idx val="4"/>
          <c:order val="0"/>
          <c:tx>
            <c:v>Sample C - Water-fed</c:v>
          </c:tx>
          <c:spPr>
            <a:ln w="25400" cap="rnd">
              <a:noFill/>
              <a:round/>
            </a:ln>
            <a:effectLst/>
          </c:spPr>
          <c:marker>
            <c:symbol val="diamond"/>
            <c:size val="15"/>
            <c:spPr>
              <a:noFill/>
              <a:ln w="9525">
                <a:solidFill>
                  <a:schemeClr val="accent3"/>
                </a:solidFill>
                <a:round/>
              </a:ln>
              <a:effectLst/>
            </c:spPr>
          </c:marker>
          <c:errBars>
            <c:errDir val="x"/>
            <c:errBarType val="both"/>
            <c:errValType val="fixedVal"/>
            <c:noEndCap val="0"/>
            <c:val val="0"/>
            <c:spPr>
              <a:noFill/>
              <a:ln w="9525">
                <a:solidFill>
                  <a:schemeClr val="tx1">
                    <a:lumMod val="65000"/>
                    <a:lumOff val="35000"/>
                  </a:schemeClr>
                </a:solidFill>
                <a:round/>
              </a:ln>
              <a:effectLst/>
            </c:spPr>
          </c:errBars>
          <c:errBars>
            <c:errDir val="y"/>
            <c:errBarType val="both"/>
            <c:errValType val="cust"/>
            <c:noEndCap val="0"/>
            <c:plus>
              <c:numRef>
                <c:f>'2. Sample C'!$O$78:$O$139</c:f>
                <c:numCache>
                  <c:formatCode>General</c:formatCode>
                  <c:ptCount val="62"/>
                  <c:pt idx="0">
                    <c:v>9.8707156906173585E-2</c:v>
                  </c:pt>
                  <c:pt idx="1">
                    <c:v>0.11453362088269092</c:v>
                  </c:pt>
                  <c:pt idx="2">
                    <c:v>0.18616919467113763</c:v>
                  </c:pt>
                  <c:pt idx="3">
                    <c:v>0.25697179667134662</c:v>
                  </c:pt>
                  <c:pt idx="4">
                    <c:v>0.43189587220127468</c:v>
                  </c:pt>
                  <c:pt idx="5">
                    <c:v>0.46854663088373583</c:v>
                  </c:pt>
                  <c:pt idx="6">
                    <c:v>0.48603903843672863</c:v>
                  </c:pt>
                  <c:pt idx="7">
                    <c:v>0.5160260228132878</c:v>
                  </c:pt>
                  <c:pt idx="8">
                    <c:v>0.5743340479899306</c:v>
                  </c:pt>
                  <c:pt idx="9">
                    <c:v>0.5743340479899306</c:v>
                  </c:pt>
                  <c:pt idx="10">
                    <c:v>0.5743340479899306</c:v>
                  </c:pt>
                  <c:pt idx="11">
                    <c:v>0.59057699786056672</c:v>
                  </c:pt>
                  <c:pt idx="12">
                    <c:v>0.59599131448411213</c:v>
                  </c:pt>
                  <c:pt idx="13">
                    <c:v>0.60681994773120285</c:v>
                  </c:pt>
                  <c:pt idx="14">
                    <c:v>0.61473317971946151</c:v>
                  </c:pt>
                  <c:pt idx="15">
                    <c:v>0.62098046813124463</c:v>
                  </c:pt>
                  <c:pt idx="16">
                    <c:v>0.64805205124897169</c:v>
                  </c:pt>
                  <c:pt idx="17">
                    <c:v>0.65318871060977113</c:v>
                  </c:pt>
                  <c:pt idx="18">
                    <c:v>0.68734055392751903</c:v>
                  </c:pt>
                  <c:pt idx="19">
                    <c:v>0.69789152991186387</c:v>
                  </c:pt>
                  <c:pt idx="20">
                    <c:v>0.73912363342963272</c:v>
                  </c:pt>
                  <c:pt idx="21">
                    <c:v>0.74190020605709195</c:v>
                  </c:pt>
                  <c:pt idx="22">
                    <c:v>0.75147938162182604</c:v>
                  </c:pt>
                  <c:pt idx="23">
                    <c:v>0.77272016222188877</c:v>
                  </c:pt>
                  <c:pt idx="24">
                    <c:v>0.81256397942592784</c:v>
                  </c:pt>
                  <c:pt idx="25">
                    <c:v>0.8400520484377737</c:v>
                  </c:pt>
                  <c:pt idx="26">
                    <c:v>0.87295443407316509</c:v>
                  </c:pt>
                  <c:pt idx="27">
                    <c:v>0.87642514985748909</c:v>
                  </c:pt>
                  <c:pt idx="28">
                    <c:v>0.87906289385357528</c:v>
                  </c:pt>
                  <c:pt idx="29">
                    <c:v>0.88822558352419057</c:v>
                  </c:pt>
                  <c:pt idx="30">
                    <c:v>0.90613447697130223</c:v>
                  </c:pt>
                  <c:pt idx="31">
                    <c:v>0.92196094094781955</c:v>
                  </c:pt>
                  <c:pt idx="32">
                    <c:v>0.92459868494390574</c:v>
                  </c:pt>
                  <c:pt idx="33">
                    <c:v>0.96513664530480969</c:v>
                  </c:pt>
                  <c:pt idx="34">
                    <c:v>0.99609543010097956</c:v>
                  </c:pt>
                  <c:pt idx="35">
                    <c:v>1.0195574688030096</c:v>
                  </c:pt>
                  <c:pt idx="36">
                    <c:v>1.051349225387417</c:v>
                  </c:pt>
                  <c:pt idx="37">
                    <c:v>1.0575965137992003</c:v>
                  </c:pt>
                  <c:pt idx="38">
                    <c:v>1.1010498754189364</c:v>
                  </c:pt>
                  <c:pt idx="39">
                    <c:v>1.1282602871680363</c:v>
                  </c:pt>
                  <c:pt idx="40">
                    <c:v>1.1307592025327495</c:v>
                  </c:pt>
                  <c:pt idx="41">
                    <c:v>1.1560260134426281</c:v>
                  </c:pt>
                  <c:pt idx="42">
                    <c:v>1.1836529110858469</c:v>
                  </c:pt>
                  <c:pt idx="43">
                    <c:v>1.1865683123446791</c:v>
                  </c:pt>
                  <c:pt idx="44">
                    <c:v>1.2222472706075294</c:v>
                  </c:pt>
                  <c:pt idx="45">
                    <c:v>1.2520954263527155</c:v>
                  </c:pt>
                  <c:pt idx="46">
                    <c:v>1.2580650575017527</c:v>
                  </c:pt>
                  <c:pt idx="47">
                    <c:v>1.3226203710901787</c:v>
                  </c:pt>
                  <c:pt idx="48">
                    <c:v>1.3546897849373323</c:v>
                  </c:pt>
                  <c:pt idx="49">
                    <c:v>1.3626030169255909</c:v>
                  </c:pt>
                  <c:pt idx="50">
                    <c:v>1.3703774202824766</c:v>
                  </c:pt>
                  <c:pt idx="51">
                    <c:v>1.3950889166668632</c:v>
                  </c:pt>
                  <c:pt idx="52">
                    <c:v>1.4279913023022544</c:v>
                  </c:pt>
                  <c:pt idx="53">
                    <c:v>1.4299349031414759</c:v>
                  </c:pt>
                  <c:pt idx="54">
                    <c:v>1.5096225375495544</c:v>
                  </c:pt>
                  <c:pt idx="55">
                    <c:v>1.5931973736360756</c:v>
                  </c:pt>
                  <c:pt idx="56">
                    <c:v>1.6047201500400312</c:v>
                  </c:pt>
                  <c:pt idx="57">
                    <c:v>1.6190194990714459</c:v>
                  </c:pt>
                  <c:pt idx="58">
                    <c:v>1.6377613643067954</c:v>
                  </c:pt>
                  <c:pt idx="59">
                    <c:v>1.6537266569146856</c:v>
                  </c:pt>
                  <c:pt idx="60">
                    <c:v>1.655531429122534</c:v>
                  </c:pt>
                  <c:pt idx="61">
                    <c:v>1.6982906475854054</c:v>
                  </c:pt>
                </c:numCache>
              </c:numRef>
            </c:plus>
            <c:minus>
              <c:numRef>
                <c:f>'2. Sample C'!$O$78:$O$139</c:f>
                <c:numCache>
                  <c:formatCode>General</c:formatCode>
                  <c:ptCount val="62"/>
                  <c:pt idx="0">
                    <c:v>9.8707156906173585E-2</c:v>
                  </c:pt>
                  <c:pt idx="1">
                    <c:v>0.11453362088269092</c:v>
                  </c:pt>
                  <c:pt idx="2">
                    <c:v>0.18616919467113763</c:v>
                  </c:pt>
                  <c:pt idx="3">
                    <c:v>0.25697179667134662</c:v>
                  </c:pt>
                  <c:pt idx="4">
                    <c:v>0.43189587220127468</c:v>
                  </c:pt>
                  <c:pt idx="5">
                    <c:v>0.46854663088373583</c:v>
                  </c:pt>
                  <c:pt idx="6">
                    <c:v>0.48603903843672863</c:v>
                  </c:pt>
                  <c:pt idx="7">
                    <c:v>0.5160260228132878</c:v>
                  </c:pt>
                  <c:pt idx="8">
                    <c:v>0.5743340479899306</c:v>
                  </c:pt>
                  <c:pt idx="9">
                    <c:v>0.5743340479899306</c:v>
                  </c:pt>
                  <c:pt idx="10">
                    <c:v>0.5743340479899306</c:v>
                  </c:pt>
                  <c:pt idx="11">
                    <c:v>0.59057699786056672</c:v>
                  </c:pt>
                  <c:pt idx="12">
                    <c:v>0.59599131448411213</c:v>
                  </c:pt>
                  <c:pt idx="13">
                    <c:v>0.60681994773120285</c:v>
                  </c:pt>
                  <c:pt idx="14">
                    <c:v>0.61473317971946151</c:v>
                  </c:pt>
                  <c:pt idx="15">
                    <c:v>0.62098046813124463</c:v>
                  </c:pt>
                  <c:pt idx="16">
                    <c:v>0.64805205124897169</c:v>
                  </c:pt>
                  <c:pt idx="17">
                    <c:v>0.65318871060977113</c:v>
                  </c:pt>
                  <c:pt idx="18">
                    <c:v>0.68734055392751903</c:v>
                  </c:pt>
                  <c:pt idx="19">
                    <c:v>0.69789152991186387</c:v>
                  </c:pt>
                  <c:pt idx="20">
                    <c:v>0.73912363342963272</c:v>
                  </c:pt>
                  <c:pt idx="21">
                    <c:v>0.74190020605709195</c:v>
                  </c:pt>
                  <c:pt idx="22">
                    <c:v>0.75147938162182604</c:v>
                  </c:pt>
                  <c:pt idx="23">
                    <c:v>0.77272016222188877</c:v>
                  </c:pt>
                  <c:pt idx="24">
                    <c:v>0.81256397942592784</c:v>
                  </c:pt>
                  <c:pt idx="25">
                    <c:v>0.8400520484377737</c:v>
                  </c:pt>
                  <c:pt idx="26">
                    <c:v>0.87295443407316509</c:v>
                  </c:pt>
                  <c:pt idx="27">
                    <c:v>0.87642514985748909</c:v>
                  </c:pt>
                  <c:pt idx="28">
                    <c:v>0.87906289385357528</c:v>
                  </c:pt>
                  <c:pt idx="29">
                    <c:v>0.88822558352419057</c:v>
                  </c:pt>
                  <c:pt idx="30">
                    <c:v>0.90613447697130223</c:v>
                  </c:pt>
                  <c:pt idx="31">
                    <c:v>0.92196094094781955</c:v>
                  </c:pt>
                  <c:pt idx="32">
                    <c:v>0.92459868494390574</c:v>
                  </c:pt>
                  <c:pt idx="33">
                    <c:v>0.96513664530480969</c:v>
                  </c:pt>
                  <c:pt idx="34">
                    <c:v>0.99609543010097956</c:v>
                  </c:pt>
                  <c:pt idx="35">
                    <c:v>1.0195574688030096</c:v>
                  </c:pt>
                  <c:pt idx="36">
                    <c:v>1.051349225387417</c:v>
                  </c:pt>
                  <c:pt idx="37">
                    <c:v>1.0575965137992003</c:v>
                  </c:pt>
                  <c:pt idx="38">
                    <c:v>1.1010498754189364</c:v>
                  </c:pt>
                  <c:pt idx="39">
                    <c:v>1.1282602871680363</c:v>
                  </c:pt>
                  <c:pt idx="40">
                    <c:v>1.1307592025327495</c:v>
                  </c:pt>
                  <c:pt idx="41">
                    <c:v>1.1560260134426281</c:v>
                  </c:pt>
                  <c:pt idx="42">
                    <c:v>1.1836529110858469</c:v>
                  </c:pt>
                  <c:pt idx="43">
                    <c:v>1.1865683123446791</c:v>
                  </c:pt>
                  <c:pt idx="44">
                    <c:v>1.2222472706075294</c:v>
                  </c:pt>
                  <c:pt idx="45">
                    <c:v>1.2520954263527155</c:v>
                  </c:pt>
                  <c:pt idx="46">
                    <c:v>1.2580650575017527</c:v>
                  </c:pt>
                  <c:pt idx="47">
                    <c:v>1.3226203710901787</c:v>
                  </c:pt>
                  <c:pt idx="48">
                    <c:v>1.3546897849373323</c:v>
                  </c:pt>
                  <c:pt idx="49">
                    <c:v>1.3626030169255909</c:v>
                  </c:pt>
                  <c:pt idx="50">
                    <c:v>1.3703774202824766</c:v>
                  </c:pt>
                  <c:pt idx="51">
                    <c:v>1.3950889166668632</c:v>
                  </c:pt>
                  <c:pt idx="52">
                    <c:v>1.4279913023022544</c:v>
                  </c:pt>
                  <c:pt idx="53">
                    <c:v>1.4299349031414759</c:v>
                  </c:pt>
                  <c:pt idx="54">
                    <c:v>1.5096225375495544</c:v>
                  </c:pt>
                  <c:pt idx="55">
                    <c:v>1.5931973736360756</c:v>
                  </c:pt>
                  <c:pt idx="56">
                    <c:v>1.6047201500400312</c:v>
                  </c:pt>
                  <c:pt idx="57">
                    <c:v>1.6190194990714459</c:v>
                  </c:pt>
                  <c:pt idx="58">
                    <c:v>1.6377613643067954</c:v>
                  </c:pt>
                  <c:pt idx="59">
                    <c:v>1.6537266569146856</c:v>
                  </c:pt>
                  <c:pt idx="60">
                    <c:v>1.655531429122534</c:v>
                  </c:pt>
                  <c:pt idx="61">
                    <c:v>1.6982906475854054</c:v>
                  </c:pt>
                </c:numCache>
              </c:numRef>
            </c:minus>
            <c:spPr>
              <a:noFill/>
              <a:ln w="9525">
                <a:solidFill>
                  <a:schemeClr val="tx1">
                    <a:lumMod val="65000"/>
                    <a:lumOff val="35000"/>
                  </a:schemeClr>
                </a:solidFill>
                <a:round/>
              </a:ln>
              <a:effectLst/>
            </c:spPr>
          </c:errBars>
          <c:xVal>
            <c:numRef>
              <c:f>'2. Sample C'!$A$78:$A$139</c:f>
              <c:numCache>
                <c:formatCode>General</c:formatCode>
                <c:ptCount val="62"/>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52</c:v>
                </c:pt>
                <c:pt idx="52">
                  <c:v>53</c:v>
                </c:pt>
                <c:pt idx="53">
                  <c:v>54</c:v>
                </c:pt>
                <c:pt idx="54">
                  <c:v>55</c:v>
                </c:pt>
                <c:pt idx="55">
                  <c:v>56</c:v>
                </c:pt>
                <c:pt idx="56">
                  <c:v>57</c:v>
                </c:pt>
                <c:pt idx="57">
                  <c:v>58</c:v>
                </c:pt>
                <c:pt idx="58">
                  <c:v>59</c:v>
                </c:pt>
                <c:pt idx="59">
                  <c:v>60</c:v>
                </c:pt>
                <c:pt idx="60">
                  <c:v>61</c:v>
                </c:pt>
                <c:pt idx="61">
                  <c:v>63</c:v>
                </c:pt>
              </c:numCache>
            </c:numRef>
          </c:xVal>
          <c:yVal>
            <c:numRef>
              <c:f>'2. Sample C'!$N$78:$N$139</c:f>
              <c:numCache>
                <c:formatCode>0.000000</c:formatCode>
                <c:ptCount val="62"/>
                <c:pt idx="0">
                  <c:v>0.36429650000000002</c:v>
                </c:pt>
                <c:pt idx="1">
                  <c:v>0.5792815</c:v>
                </c:pt>
                <c:pt idx="2">
                  <c:v>0.74420149999999996</c:v>
                </c:pt>
                <c:pt idx="3">
                  <c:v>0.89086249999999989</c:v>
                </c:pt>
                <c:pt idx="4">
                  <c:v>1.2124564999999998</c:v>
                </c:pt>
                <c:pt idx="5">
                  <c:v>1.2583984999999998</c:v>
                </c:pt>
                <c:pt idx="6">
                  <c:v>1.3049294999999999</c:v>
                </c:pt>
                <c:pt idx="7">
                  <c:v>1.3873894999999998</c:v>
                </c:pt>
                <c:pt idx="8">
                  <c:v>1.5475974999999997</c:v>
                </c:pt>
                <c:pt idx="9">
                  <c:v>1.5475974999999997</c:v>
                </c:pt>
                <c:pt idx="10">
                  <c:v>1.5475974999999997</c:v>
                </c:pt>
                <c:pt idx="11">
                  <c:v>1.6556789999999997</c:v>
                </c:pt>
                <c:pt idx="12">
                  <c:v>1.7578704999999997</c:v>
                </c:pt>
                <c:pt idx="13">
                  <c:v>1.8326734999999996</c:v>
                </c:pt>
                <c:pt idx="14">
                  <c:v>1.9183729999999997</c:v>
                </c:pt>
                <c:pt idx="15">
                  <c:v>2.0028944999999996</c:v>
                </c:pt>
                <c:pt idx="16">
                  <c:v>2.1395424999999997</c:v>
                </c:pt>
                <c:pt idx="17">
                  <c:v>2.2778593333333328</c:v>
                </c:pt>
                <c:pt idx="18">
                  <c:v>2.405279666666666</c:v>
                </c:pt>
                <c:pt idx="19">
                  <c:v>2.5336816666666659</c:v>
                </c:pt>
                <c:pt idx="20">
                  <c:v>2.6672864999999994</c:v>
                </c:pt>
                <c:pt idx="21">
                  <c:v>2.8121804999999993</c:v>
                </c:pt>
                <c:pt idx="22">
                  <c:v>2.970130666666666</c:v>
                </c:pt>
                <c:pt idx="23">
                  <c:v>3.1219944999999996</c:v>
                </c:pt>
                <c:pt idx="24">
                  <c:v>3.2487276666666665</c:v>
                </c:pt>
                <c:pt idx="25">
                  <c:v>3.3659386666666666</c:v>
                </c:pt>
                <c:pt idx="26">
                  <c:v>3.5323311666666668</c:v>
                </c:pt>
                <c:pt idx="27">
                  <c:v>3.7040246666666667</c:v>
                </c:pt>
                <c:pt idx="28">
                  <c:v>3.8578518333333336</c:v>
                </c:pt>
                <c:pt idx="29">
                  <c:v>4.0443685</c:v>
                </c:pt>
                <c:pt idx="30">
                  <c:v>4.2675013333333336</c:v>
                </c:pt>
                <c:pt idx="31">
                  <c:v>4.4685466666666667</c:v>
                </c:pt>
                <c:pt idx="32">
                  <c:v>4.5350054999999996</c:v>
                </c:pt>
                <c:pt idx="33">
                  <c:v>4.6959988333333333</c:v>
                </c:pt>
                <c:pt idx="34">
                  <c:v>4.8832026666666666</c:v>
                </c:pt>
                <c:pt idx="35">
                  <c:v>5.118900833333333</c:v>
                </c:pt>
                <c:pt idx="36">
                  <c:v>5.3814966666666662</c:v>
                </c:pt>
                <c:pt idx="37">
                  <c:v>5.6503751666666666</c:v>
                </c:pt>
                <c:pt idx="38">
                  <c:v>5.8988350000000001</c:v>
                </c:pt>
                <c:pt idx="39">
                  <c:v>6.2477193333333334</c:v>
                </c:pt>
                <c:pt idx="40">
                  <c:v>6.5267090000000003</c:v>
                </c:pt>
                <c:pt idx="41">
                  <c:v>6.7430683333333334</c:v>
                </c:pt>
                <c:pt idx="42">
                  <c:v>7.0174441666666665</c:v>
                </c:pt>
                <c:pt idx="43">
                  <c:v>7.3293196666666667</c:v>
                </c:pt>
                <c:pt idx="44">
                  <c:v>7.5736565000000002</c:v>
                </c:pt>
                <c:pt idx="45">
                  <c:v>7.8425349999999998</c:v>
                </c:pt>
                <c:pt idx="46">
                  <c:v>8.1149474999999995</c:v>
                </c:pt>
                <c:pt idx="47">
                  <c:v>8.3661560000000001</c:v>
                </c:pt>
                <c:pt idx="48">
                  <c:v>8.6393538333333328</c:v>
                </c:pt>
                <c:pt idx="49">
                  <c:v>8.9200123333333323</c:v>
                </c:pt>
                <c:pt idx="50">
                  <c:v>9.219224333333333</c:v>
                </c:pt>
                <c:pt idx="51">
                  <c:v>9.5724280000000004</c:v>
                </c:pt>
                <c:pt idx="52">
                  <c:v>9.8521048333333336</c:v>
                </c:pt>
                <c:pt idx="53">
                  <c:v>10.165060166666667</c:v>
                </c:pt>
                <c:pt idx="54">
                  <c:v>10.444442499999999</c:v>
                </c:pt>
                <c:pt idx="55">
                  <c:v>10.772908166666666</c:v>
                </c:pt>
                <c:pt idx="56">
                  <c:v>11.061812666666665</c:v>
                </c:pt>
                <c:pt idx="57">
                  <c:v>11.371724833333332</c:v>
                </c:pt>
                <c:pt idx="58">
                  <c:v>11.644726333333331</c:v>
                </c:pt>
                <c:pt idx="59">
                  <c:v>11.934808833333332</c:v>
                </c:pt>
                <c:pt idx="60">
                  <c:v>12.236278666666665</c:v>
                </c:pt>
                <c:pt idx="61">
                  <c:v>12.594586999999999</c:v>
                </c:pt>
              </c:numCache>
            </c:numRef>
          </c:yVal>
          <c:smooth val="0"/>
          <c:extLst xmlns:c15="http://schemas.microsoft.com/office/drawing/2012/chart">
            <c:ext xmlns:c16="http://schemas.microsoft.com/office/drawing/2014/chart" uri="{C3380CC4-5D6E-409C-BE32-E72D297353CC}">
              <c16:uniqueId val="{00000000-55A7-D74E-99B6-338571AA4669}"/>
            </c:ext>
          </c:extLst>
        </c:ser>
        <c:dLbls>
          <c:showLegendKey val="0"/>
          <c:showVal val="0"/>
          <c:showCatName val="0"/>
          <c:showSerName val="0"/>
          <c:showPercent val="0"/>
          <c:showBubbleSize val="0"/>
        </c:dLbls>
        <c:axId val="271897640"/>
        <c:axId val="271898032"/>
        <c:extLst/>
      </c:scatterChart>
      <c:scatterChart>
        <c:scatterStyle val="smoothMarker"/>
        <c:varyColors val="0"/>
        <c:ser>
          <c:idx val="1"/>
          <c:order val="1"/>
          <c:tx>
            <c:v>Sample C - Acid-fed</c:v>
          </c:tx>
          <c:spPr>
            <a:ln w="25400" cap="rnd">
              <a:noFill/>
              <a:round/>
            </a:ln>
            <a:effectLst/>
          </c:spPr>
          <c:marker>
            <c:symbol val="diamond"/>
            <c:size val="15"/>
            <c:spPr>
              <a:solidFill>
                <a:schemeClr val="accent3"/>
              </a:solidFill>
              <a:ln w="9525">
                <a:noFill/>
                <a:round/>
              </a:ln>
              <a:effectLst/>
            </c:spPr>
          </c:marker>
          <c:errBars>
            <c:errDir val="y"/>
            <c:errBarType val="both"/>
            <c:errValType val="cust"/>
            <c:noEndCap val="0"/>
            <c:plus>
              <c:numRef>
                <c:f>'2. Sample C'!$AJ$78:$AJ$139</c:f>
                <c:numCache>
                  <c:formatCode>General</c:formatCode>
                  <c:ptCount val="62"/>
                  <c:pt idx="0">
                    <c:v>0.15844428435257576</c:v>
                  </c:pt>
                  <c:pt idx="1">
                    <c:v>0.19424430969241782</c:v>
                  </c:pt>
                  <c:pt idx="2">
                    <c:v>0.22283357124286712</c:v>
                  </c:pt>
                  <c:pt idx="3">
                    <c:v>0.26885604776611971</c:v>
                  </c:pt>
                  <c:pt idx="4">
                    <c:v>0.31436304820927441</c:v>
                  </c:pt>
                  <c:pt idx="5">
                    <c:v>0.39747120562678262</c:v>
                  </c:pt>
                  <c:pt idx="6">
                    <c:v>0.545774497152403</c:v>
                  </c:pt>
                  <c:pt idx="7">
                    <c:v>0.66605362360971265</c:v>
                  </c:pt>
                  <c:pt idx="8">
                    <c:v>0.7341062802024817</c:v>
                  </c:pt>
                  <c:pt idx="9">
                    <c:v>0.7341062802024817</c:v>
                  </c:pt>
                  <c:pt idx="10">
                    <c:v>0.7341062802024817</c:v>
                  </c:pt>
                  <c:pt idx="11">
                    <c:v>0.7874685099909754</c:v>
                  </c:pt>
                  <c:pt idx="12">
                    <c:v>0.91198037949746102</c:v>
                  </c:pt>
                  <c:pt idx="13">
                    <c:v>1.1012880704699444</c:v>
                  </c:pt>
                  <c:pt idx="14">
                    <c:v>1.2862353209965016</c:v>
                  </c:pt>
                  <c:pt idx="15">
                    <c:v>1.3466243394684059</c:v>
                  </c:pt>
                  <c:pt idx="16">
                    <c:v>1.4283744840798986</c:v>
                  </c:pt>
                  <c:pt idx="17">
                    <c:v>1.5391398974783668</c:v>
                  </c:pt>
                  <c:pt idx="18">
                    <c:v>1.7230890389713356</c:v>
                  </c:pt>
                  <c:pt idx="19">
                    <c:v>1.7848863396243577</c:v>
                  </c:pt>
                  <c:pt idx="20">
                    <c:v>1.8688582692516631</c:v>
                  </c:pt>
                  <c:pt idx="21">
                    <c:v>1.9560302692516642</c:v>
                  </c:pt>
                  <c:pt idx="22">
                    <c:v>2.0141396293697498</c:v>
                  </c:pt>
                  <c:pt idx="23">
                    <c:v>2.1368402661950467</c:v>
                  </c:pt>
                  <c:pt idx="24">
                    <c:v>2.4311454390842324</c:v>
                  </c:pt>
                  <c:pt idx="25">
                    <c:v>2.5086192789357162</c:v>
                  </c:pt>
                  <c:pt idx="26">
                    <c:v>2.7344391443860343</c:v>
                  </c:pt>
                  <c:pt idx="27">
                    <c:v>2.8363299023836728</c:v>
                  </c:pt>
                  <c:pt idx="28">
                    <c:v>2.8704173497702596</c:v>
                  </c:pt>
                  <c:pt idx="29">
                    <c:v>2.8855643105655258</c:v>
                  </c:pt>
                  <c:pt idx="30">
                    <c:v>3.0356903856002551</c:v>
                  </c:pt>
                  <c:pt idx="31">
                    <c:v>3.0717559158103231</c:v>
                  </c:pt>
                  <c:pt idx="32">
                    <c:v>3.0901568640467594</c:v>
                  </c:pt>
                  <c:pt idx="33">
                    <c:v>3.5111519361382664</c:v>
                  </c:pt>
                  <c:pt idx="34">
                    <c:v>3.5514112817862027</c:v>
                  </c:pt>
                  <c:pt idx="35">
                    <c:v>3.6022339389907736</c:v>
                  </c:pt>
                  <c:pt idx="36">
                    <c:v>3.6437378954929351</c:v>
                  </c:pt>
                  <c:pt idx="37">
                    <c:v>3.7539171114640055</c:v>
                  </c:pt>
                  <c:pt idx="38">
                    <c:v>3.8641215141346796</c:v>
                  </c:pt>
                  <c:pt idx="39">
                    <c:v>4.0718284481482874</c:v>
                  </c:pt>
                  <c:pt idx="40">
                    <c:v>4.142193613620984</c:v>
                  </c:pt>
                  <c:pt idx="41">
                    <c:v>4.3968487700345147</c:v>
                  </c:pt>
                  <c:pt idx="42">
                    <c:v>4.4500721258600668</c:v>
                  </c:pt>
                  <c:pt idx="43">
                    <c:v>4.5848042933826498</c:v>
                  </c:pt>
                  <c:pt idx="44">
                    <c:v>4.6329343999411581</c:v>
                  </c:pt>
                  <c:pt idx="45">
                    <c:v>4.7106942980206519</c:v>
                  </c:pt>
                  <c:pt idx="46">
                    <c:v>4.7356278583761249</c:v>
                  </c:pt>
                  <c:pt idx="47">
                    <c:v>4.8785304746712796</c:v>
                  </c:pt>
                  <c:pt idx="48">
                    <c:v>4.9848641439957238</c:v>
                  </c:pt>
                  <c:pt idx="49">
                    <c:v>5.2822650143194894</c:v>
                  </c:pt>
                  <c:pt idx="50">
                    <c:v>5.5474205770017253</c:v>
                  </c:pt>
                  <c:pt idx="51">
                    <c:v>5.6100358296270505</c:v>
                  </c:pt>
                  <c:pt idx="52">
                    <c:v>5.8193930881621521</c:v>
                  </c:pt>
                  <c:pt idx="53">
                    <c:v>5.9142300143319373</c:v>
                  </c:pt>
                  <c:pt idx="54">
                    <c:v>6.1495628495193229</c:v>
                  </c:pt>
                  <c:pt idx="55">
                    <c:v>6.2025772123027547</c:v>
                  </c:pt>
                  <c:pt idx="56">
                    <c:v>6.3584119645244588</c:v>
                  </c:pt>
                  <c:pt idx="57">
                    <c:v>6.4762198175960313</c:v>
                  </c:pt>
                  <c:pt idx="58">
                    <c:v>6.5341378181600467</c:v>
                  </c:pt>
                  <c:pt idx="59">
                    <c:v>6.5519252280895444</c:v>
                  </c:pt>
                  <c:pt idx="60">
                    <c:v>6.5908527367177623</c:v>
                  </c:pt>
                  <c:pt idx="61">
                    <c:v>6.6196435322839378</c:v>
                  </c:pt>
                </c:numCache>
              </c:numRef>
            </c:plus>
            <c:minus>
              <c:numRef>
                <c:f>'2. Sample C'!$AJ$78:$AJ$139</c:f>
                <c:numCache>
                  <c:formatCode>General</c:formatCode>
                  <c:ptCount val="62"/>
                  <c:pt idx="0">
                    <c:v>0.15844428435257576</c:v>
                  </c:pt>
                  <c:pt idx="1">
                    <c:v>0.19424430969241782</c:v>
                  </c:pt>
                  <c:pt idx="2">
                    <c:v>0.22283357124286712</c:v>
                  </c:pt>
                  <c:pt idx="3">
                    <c:v>0.26885604776611971</c:v>
                  </c:pt>
                  <c:pt idx="4">
                    <c:v>0.31436304820927441</c:v>
                  </c:pt>
                  <c:pt idx="5">
                    <c:v>0.39747120562678262</c:v>
                  </c:pt>
                  <c:pt idx="6">
                    <c:v>0.545774497152403</c:v>
                  </c:pt>
                  <c:pt idx="7">
                    <c:v>0.66605362360971265</c:v>
                  </c:pt>
                  <c:pt idx="8">
                    <c:v>0.7341062802024817</c:v>
                  </c:pt>
                  <c:pt idx="9">
                    <c:v>0.7341062802024817</c:v>
                  </c:pt>
                  <c:pt idx="10">
                    <c:v>0.7341062802024817</c:v>
                  </c:pt>
                  <c:pt idx="11">
                    <c:v>0.7874685099909754</c:v>
                  </c:pt>
                  <c:pt idx="12">
                    <c:v>0.91198037949746102</c:v>
                  </c:pt>
                  <c:pt idx="13">
                    <c:v>1.1012880704699444</c:v>
                  </c:pt>
                  <c:pt idx="14">
                    <c:v>1.2862353209965016</c:v>
                  </c:pt>
                  <c:pt idx="15">
                    <c:v>1.3466243394684059</c:v>
                  </c:pt>
                  <c:pt idx="16">
                    <c:v>1.4283744840798986</c:v>
                  </c:pt>
                  <c:pt idx="17">
                    <c:v>1.5391398974783668</c:v>
                  </c:pt>
                  <c:pt idx="18">
                    <c:v>1.7230890389713356</c:v>
                  </c:pt>
                  <c:pt idx="19">
                    <c:v>1.7848863396243577</c:v>
                  </c:pt>
                  <c:pt idx="20">
                    <c:v>1.8688582692516631</c:v>
                  </c:pt>
                  <c:pt idx="21">
                    <c:v>1.9560302692516642</c:v>
                  </c:pt>
                  <c:pt idx="22">
                    <c:v>2.0141396293697498</c:v>
                  </c:pt>
                  <c:pt idx="23">
                    <c:v>2.1368402661950467</c:v>
                  </c:pt>
                  <c:pt idx="24">
                    <c:v>2.4311454390842324</c:v>
                  </c:pt>
                  <c:pt idx="25">
                    <c:v>2.5086192789357162</c:v>
                  </c:pt>
                  <c:pt idx="26">
                    <c:v>2.7344391443860343</c:v>
                  </c:pt>
                  <c:pt idx="27">
                    <c:v>2.8363299023836728</c:v>
                  </c:pt>
                  <c:pt idx="28">
                    <c:v>2.8704173497702596</c:v>
                  </c:pt>
                  <c:pt idx="29">
                    <c:v>2.8855643105655258</c:v>
                  </c:pt>
                  <c:pt idx="30">
                    <c:v>3.0356903856002551</c:v>
                  </c:pt>
                  <c:pt idx="31">
                    <c:v>3.0717559158103231</c:v>
                  </c:pt>
                  <c:pt idx="32">
                    <c:v>3.0901568640467594</c:v>
                  </c:pt>
                  <c:pt idx="33">
                    <c:v>3.5111519361382664</c:v>
                  </c:pt>
                  <c:pt idx="34">
                    <c:v>3.5514112817862027</c:v>
                  </c:pt>
                  <c:pt idx="35">
                    <c:v>3.6022339389907736</c:v>
                  </c:pt>
                  <c:pt idx="36">
                    <c:v>3.6437378954929351</c:v>
                  </c:pt>
                  <c:pt idx="37">
                    <c:v>3.7539171114640055</c:v>
                  </c:pt>
                  <c:pt idx="38">
                    <c:v>3.8641215141346796</c:v>
                  </c:pt>
                  <c:pt idx="39">
                    <c:v>4.0718284481482874</c:v>
                  </c:pt>
                  <c:pt idx="40">
                    <c:v>4.142193613620984</c:v>
                  </c:pt>
                  <c:pt idx="41">
                    <c:v>4.3968487700345147</c:v>
                  </c:pt>
                  <c:pt idx="42">
                    <c:v>4.4500721258600668</c:v>
                  </c:pt>
                  <c:pt idx="43">
                    <c:v>4.5848042933826498</c:v>
                  </c:pt>
                  <c:pt idx="44">
                    <c:v>4.6329343999411581</c:v>
                  </c:pt>
                  <c:pt idx="45">
                    <c:v>4.7106942980206519</c:v>
                  </c:pt>
                  <c:pt idx="46">
                    <c:v>4.7356278583761249</c:v>
                  </c:pt>
                  <c:pt idx="47">
                    <c:v>4.8785304746712796</c:v>
                  </c:pt>
                  <c:pt idx="48">
                    <c:v>4.9848641439957238</c:v>
                  </c:pt>
                  <c:pt idx="49">
                    <c:v>5.2822650143194894</c:v>
                  </c:pt>
                  <c:pt idx="50">
                    <c:v>5.5474205770017253</c:v>
                  </c:pt>
                  <c:pt idx="51">
                    <c:v>5.6100358296270505</c:v>
                  </c:pt>
                  <c:pt idx="52">
                    <c:v>5.8193930881621521</c:v>
                  </c:pt>
                  <c:pt idx="53">
                    <c:v>5.9142300143319373</c:v>
                  </c:pt>
                  <c:pt idx="54">
                    <c:v>6.1495628495193229</c:v>
                  </c:pt>
                  <c:pt idx="55">
                    <c:v>6.2025772123027547</c:v>
                  </c:pt>
                  <c:pt idx="56">
                    <c:v>6.3584119645244588</c:v>
                  </c:pt>
                  <c:pt idx="57">
                    <c:v>6.4762198175960313</c:v>
                  </c:pt>
                  <c:pt idx="58">
                    <c:v>6.5341378181600467</c:v>
                  </c:pt>
                  <c:pt idx="59">
                    <c:v>6.5519252280895444</c:v>
                  </c:pt>
                  <c:pt idx="60">
                    <c:v>6.5908527367177623</c:v>
                  </c:pt>
                  <c:pt idx="61">
                    <c:v>6.6196435322839378</c:v>
                  </c:pt>
                </c:numCache>
              </c:numRef>
            </c:minus>
            <c:spPr>
              <a:noFill/>
              <a:ln w="9525">
                <a:solidFill>
                  <a:schemeClr val="tx1">
                    <a:lumMod val="65000"/>
                    <a:lumOff val="35000"/>
                  </a:schemeClr>
                </a:solidFill>
                <a:round/>
              </a:ln>
              <a:effectLst/>
            </c:spPr>
          </c:errBars>
          <c:errBars>
            <c:errDir val="x"/>
            <c:errBarType val="both"/>
            <c:errValType val="fixedVal"/>
            <c:noEndCap val="0"/>
            <c:val val="0"/>
            <c:spPr>
              <a:noFill/>
              <a:ln w="9525">
                <a:solidFill>
                  <a:schemeClr val="tx1">
                    <a:lumMod val="65000"/>
                    <a:lumOff val="35000"/>
                  </a:schemeClr>
                </a:solidFill>
                <a:round/>
              </a:ln>
              <a:effectLst/>
            </c:spPr>
          </c:errBars>
          <c:xVal>
            <c:numRef>
              <c:f>'2. Sample C'!$U$78:$U$139</c:f>
              <c:numCache>
                <c:formatCode>General</c:formatCode>
                <c:ptCount val="62"/>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52</c:v>
                </c:pt>
                <c:pt idx="52">
                  <c:v>53</c:v>
                </c:pt>
                <c:pt idx="53">
                  <c:v>54</c:v>
                </c:pt>
                <c:pt idx="54">
                  <c:v>55</c:v>
                </c:pt>
                <c:pt idx="55">
                  <c:v>56</c:v>
                </c:pt>
                <c:pt idx="56">
                  <c:v>57</c:v>
                </c:pt>
                <c:pt idx="57">
                  <c:v>58</c:v>
                </c:pt>
                <c:pt idx="58">
                  <c:v>59</c:v>
                </c:pt>
                <c:pt idx="59">
                  <c:v>60</c:v>
                </c:pt>
                <c:pt idx="60">
                  <c:v>61</c:v>
                </c:pt>
                <c:pt idx="61">
                  <c:v>63</c:v>
                </c:pt>
              </c:numCache>
            </c:numRef>
          </c:xVal>
          <c:yVal>
            <c:numRef>
              <c:f>'2. Sample C'!$AK$78:$AK$139</c:f>
              <c:numCache>
                <c:formatCode>0.00</c:formatCode>
                <c:ptCount val="62"/>
                <c:pt idx="0">
                  <c:v>0.16786500000000001</c:v>
                </c:pt>
                <c:pt idx="1">
                  <c:v>0.26838766666666652</c:v>
                </c:pt>
                <c:pt idx="2">
                  <c:v>0.40621366666666647</c:v>
                </c:pt>
                <c:pt idx="3">
                  <c:v>0.60136899999999971</c:v>
                </c:pt>
                <c:pt idx="4">
                  <c:v>0.35084766666666639</c:v>
                </c:pt>
                <c:pt idx="5">
                  <c:v>0.6092223333333332</c:v>
                </c:pt>
                <c:pt idx="6">
                  <c:v>0.78042499999999992</c:v>
                </c:pt>
                <c:pt idx="7">
                  <c:v>1.3678543333333333</c:v>
                </c:pt>
                <c:pt idx="8">
                  <c:v>1.5076436666666666</c:v>
                </c:pt>
                <c:pt idx="9">
                  <c:v>0.98225566666666653</c:v>
                </c:pt>
                <c:pt idx="10">
                  <c:v>0.36733966666666651</c:v>
                </c:pt>
                <c:pt idx="11">
                  <c:v>0.71131566666666657</c:v>
                </c:pt>
                <c:pt idx="12">
                  <c:v>0.89508366666666661</c:v>
                </c:pt>
                <c:pt idx="13">
                  <c:v>0.98618233333333316</c:v>
                </c:pt>
                <c:pt idx="14">
                  <c:v>1.0772809999999999</c:v>
                </c:pt>
                <c:pt idx="15">
                  <c:v>1.3694249999999999</c:v>
                </c:pt>
                <c:pt idx="16">
                  <c:v>1.7086889999999997</c:v>
                </c:pt>
                <c:pt idx="17">
                  <c:v>1.9811996666666665</c:v>
                </c:pt>
                <c:pt idx="18">
                  <c:v>2.1107796666666663</c:v>
                </c:pt>
                <c:pt idx="19">
                  <c:v>2.3369556666666664</c:v>
                </c:pt>
                <c:pt idx="20">
                  <c:v>2.267061</c:v>
                </c:pt>
                <c:pt idx="21">
                  <c:v>2.0267490000000001</c:v>
                </c:pt>
                <c:pt idx="22">
                  <c:v>2.3338143333333337</c:v>
                </c:pt>
                <c:pt idx="23">
                  <c:v>2.4131330000000002</c:v>
                </c:pt>
                <c:pt idx="24">
                  <c:v>2.7869516666666669</c:v>
                </c:pt>
                <c:pt idx="25">
                  <c:v>3.0044890000000004</c:v>
                </c:pt>
                <c:pt idx="26">
                  <c:v>3.2707170000000003</c:v>
                </c:pt>
                <c:pt idx="27">
                  <c:v>3.5424423333333337</c:v>
                </c:pt>
                <c:pt idx="28">
                  <c:v>3.9084076666666672</c:v>
                </c:pt>
                <c:pt idx="29">
                  <c:v>3.9146903333333336</c:v>
                </c:pt>
                <c:pt idx="30">
                  <c:v>4.0858930000000004</c:v>
                </c:pt>
                <c:pt idx="31">
                  <c:v>4.1950543333333341</c:v>
                </c:pt>
                <c:pt idx="32">
                  <c:v>4.4141623333333344</c:v>
                </c:pt>
                <c:pt idx="33">
                  <c:v>4.3913876666666676</c:v>
                </c:pt>
                <c:pt idx="34">
                  <c:v>4.6081396666666681</c:v>
                </c:pt>
                <c:pt idx="35">
                  <c:v>4.8900743333333345</c:v>
                </c:pt>
                <c:pt idx="36">
                  <c:v>5.0416436666666682</c:v>
                </c:pt>
                <c:pt idx="37">
                  <c:v>5.1688676666666682</c:v>
                </c:pt>
                <c:pt idx="38">
                  <c:v>5.3290756666666681</c:v>
                </c:pt>
                <c:pt idx="39">
                  <c:v>5.8183383333333349</c:v>
                </c:pt>
                <c:pt idx="40">
                  <c:v>5.9502743333333346</c:v>
                </c:pt>
                <c:pt idx="41">
                  <c:v>6.1269743333333349</c:v>
                </c:pt>
                <c:pt idx="42">
                  <c:v>6.2934650000000012</c:v>
                </c:pt>
                <c:pt idx="43">
                  <c:v>6.591891666666668</c:v>
                </c:pt>
                <c:pt idx="44">
                  <c:v>6.8172823333333348</c:v>
                </c:pt>
                <c:pt idx="45">
                  <c:v>7.0191130000000017</c:v>
                </c:pt>
                <c:pt idx="46">
                  <c:v>7.2311530000000017</c:v>
                </c:pt>
                <c:pt idx="47">
                  <c:v>7.4903130000000022</c:v>
                </c:pt>
                <c:pt idx="48">
                  <c:v>7.7541850000000023</c:v>
                </c:pt>
                <c:pt idx="49">
                  <c:v>7.885335666666669</c:v>
                </c:pt>
                <c:pt idx="50">
                  <c:v>7.980361000000002</c:v>
                </c:pt>
                <c:pt idx="51">
                  <c:v>8.499466333333336</c:v>
                </c:pt>
                <c:pt idx="52">
                  <c:v>8.7083650000000024</c:v>
                </c:pt>
                <c:pt idx="53">
                  <c:v>9.2651663333333349</c:v>
                </c:pt>
                <c:pt idx="54">
                  <c:v>9.3939610000000009</c:v>
                </c:pt>
                <c:pt idx="55">
                  <c:v>9.6311316666666684</c:v>
                </c:pt>
                <c:pt idx="56">
                  <c:v>9.8714436666666678</c:v>
                </c:pt>
                <c:pt idx="57">
                  <c:v>10.433742333333335</c:v>
                </c:pt>
                <c:pt idx="58">
                  <c:v>10.608871666666667</c:v>
                </c:pt>
                <c:pt idx="59">
                  <c:v>10.865675666666668</c:v>
                </c:pt>
                <c:pt idx="60">
                  <c:v>11.219075666666669</c:v>
                </c:pt>
                <c:pt idx="61">
                  <c:v>11.573261000000002</c:v>
                </c:pt>
              </c:numCache>
            </c:numRef>
          </c:yVal>
          <c:smooth val="1"/>
          <c:extLst>
            <c:ext xmlns:c16="http://schemas.microsoft.com/office/drawing/2014/chart" uri="{C3380CC4-5D6E-409C-BE32-E72D297353CC}">
              <c16:uniqueId val="{00000001-55A7-D74E-99B6-338571AA4669}"/>
            </c:ext>
          </c:extLst>
        </c:ser>
        <c:ser>
          <c:idx val="2"/>
          <c:order val="2"/>
          <c:tx>
            <c:v>Sample D - Water-fed</c:v>
          </c:tx>
          <c:spPr>
            <a:ln w="25400" cap="rnd">
              <a:noFill/>
              <a:round/>
            </a:ln>
            <a:effectLst/>
          </c:spPr>
          <c:marker>
            <c:symbol val="square"/>
            <c:size val="15"/>
            <c:spPr>
              <a:noFill/>
              <a:ln w="9525">
                <a:solidFill>
                  <a:schemeClr val="accent4"/>
                </a:solidFill>
                <a:round/>
              </a:ln>
              <a:effectLst/>
            </c:spPr>
          </c:marker>
          <c:errBars>
            <c:errDir val="y"/>
            <c:errBarType val="both"/>
            <c:errValType val="cust"/>
            <c:noEndCap val="0"/>
            <c:plus>
              <c:numRef>
                <c:f>'3. Sample D'!$O$78:$O$139</c:f>
                <c:numCache>
                  <c:formatCode>General</c:formatCode>
                  <c:ptCount val="62"/>
                  <c:pt idx="0">
                    <c:v>7.0802602000208928E-3</c:v>
                  </c:pt>
                  <c:pt idx="1">
                    <c:v>9.5791755647341489E-3</c:v>
                  </c:pt>
                  <c:pt idx="2">
                    <c:v>1.1245119141209655E-2</c:v>
                  </c:pt>
                  <c:pt idx="3">
                    <c:v>1.374403450592291E-2</c:v>
                  </c:pt>
                  <c:pt idx="4">
                    <c:v>1.4577006294160665E-2</c:v>
                  </c:pt>
                  <c:pt idx="5">
                    <c:v>1.6242949870636167E-2</c:v>
                  </c:pt>
                  <c:pt idx="6">
                    <c:v>1.6242949870636167E-2</c:v>
                  </c:pt>
                  <c:pt idx="7">
                    <c:v>1.6242949870636167E-2</c:v>
                  </c:pt>
                  <c:pt idx="8">
                    <c:v>3.373535742362898E-2</c:v>
                  </c:pt>
                  <c:pt idx="9">
                    <c:v>3.373535742362898E-2</c:v>
                  </c:pt>
                  <c:pt idx="10">
                    <c:v>3.373535742362898E-2</c:v>
                  </c:pt>
                  <c:pt idx="11">
                    <c:v>3.8733188153055494E-2</c:v>
                  </c:pt>
                  <c:pt idx="12">
                    <c:v>4.331453298836313E-2</c:v>
                  </c:pt>
                  <c:pt idx="13">
                    <c:v>4.8312363717789644E-2</c:v>
                  </c:pt>
                  <c:pt idx="14">
                    <c:v>5.1227764976621779E-2</c:v>
                  </c:pt>
                  <c:pt idx="15">
                    <c:v>5.455965212957279E-2</c:v>
                  </c:pt>
                  <c:pt idx="16">
                    <c:v>5.5184380970751103E-2</c:v>
                  </c:pt>
                  <c:pt idx="17">
                    <c:v>5.6850324547226605E-2</c:v>
                  </c:pt>
                  <c:pt idx="18">
                    <c:v>5.6989153178599559E-2</c:v>
                  </c:pt>
                  <c:pt idx="19">
                    <c:v>5.809978222958323E-2</c:v>
                  </c:pt>
                  <c:pt idx="20">
                    <c:v>6.5041213798231162E-2</c:v>
                  </c:pt>
                  <c:pt idx="21">
                    <c:v>6.6290671480587787E-2</c:v>
                  </c:pt>
                  <c:pt idx="22">
                    <c:v>6.8373100951182167E-2</c:v>
                  </c:pt>
                  <c:pt idx="23">
                    <c:v>6.9483730002165844E-2</c:v>
                  </c:pt>
                  <c:pt idx="24">
                    <c:v>7.1843816735506147E-2</c:v>
                  </c:pt>
                  <c:pt idx="25">
                    <c:v>7.5175703888457152E-2</c:v>
                  </c:pt>
                  <c:pt idx="26">
                    <c:v>8.2811278613969891E-2</c:v>
                  </c:pt>
                  <c:pt idx="27">
                    <c:v>8.6281994398293857E-2</c:v>
                  </c:pt>
                  <c:pt idx="28">
                    <c:v>8.697613755515865E-2</c:v>
                  </c:pt>
                  <c:pt idx="29">
                    <c:v>8.8780909763007121E-2</c:v>
                  </c:pt>
                  <c:pt idx="30">
                    <c:v>8.9475052919871914E-2</c:v>
                  </c:pt>
                  <c:pt idx="31">
                    <c:v>9.2806940072822919E-2</c:v>
                  </c:pt>
                  <c:pt idx="32">
                    <c:v>9.4334055017925467E-2</c:v>
                  </c:pt>
                  <c:pt idx="33">
                    <c:v>9.6138827225773937E-2</c:v>
                  </c:pt>
                  <c:pt idx="34">
                    <c:v>9.7249456276757601E-2</c:v>
                  </c:pt>
                  <c:pt idx="35">
                    <c:v>9.7665942170876485E-2</c:v>
                  </c:pt>
                  <c:pt idx="36">
                    <c:v>9.9748371641470865E-2</c:v>
                  </c:pt>
                  <c:pt idx="37">
                    <c:v>0.10044251479833566</c:v>
                  </c:pt>
                  <c:pt idx="38">
                    <c:v>0.10238611563755709</c:v>
                  </c:pt>
                  <c:pt idx="39">
                    <c:v>0.10724511773561067</c:v>
                  </c:pt>
                  <c:pt idx="40">
                    <c:v>0.11210411983366424</c:v>
                  </c:pt>
                  <c:pt idx="41">
                    <c:v>0.11404772067288566</c:v>
                  </c:pt>
                  <c:pt idx="42">
                    <c:v>0.11446420656700453</c:v>
                  </c:pt>
                  <c:pt idx="43">
                    <c:v>0.11751843645720962</c:v>
                  </c:pt>
                  <c:pt idx="44">
                    <c:v>0.12293275308075501</c:v>
                  </c:pt>
                  <c:pt idx="45">
                    <c:v>0.12348806760624684</c:v>
                  </c:pt>
                  <c:pt idx="46">
                    <c:v>0.12931887012391113</c:v>
                  </c:pt>
                  <c:pt idx="47">
                    <c:v>0.12959652738665706</c:v>
                  </c:pt>
                  <c:pt idx="48">
                    <c:v>0.14070281789649378</c:v>
                  </c:pt>
                  <c:pt idx="49">
                    <c:v>0.14819956399063355</c:v>
                  </c:pt>
                  <c:pt idx="50">
                    <c:v>0.14903253577887129</c:v>
                  </c:pt>
                  <c:pt idx="51">
                    <c:v>0.15722342502987585</c:v>
                  </c:pt>
                  <c:pt idx="52">
                    <c:v>0.16360954207303197</c:v>
                  </c:pt>
                  <c:pt idx="53">
                    <c:v>0.17596529026522531</c:v>
                  </c:pt>
                  <c:pt idx="54">
                    <c:v>0.18873752435153751</c:v>
                  </c:pt>
                  <c:pt idx="55">
                    <c:v>0.19137526834762372</c:v>
                  </c:pt>
                  <c:pt idx="56">
                    <c:v>0.19401301234370993</c:v>
                  </c:pt>
                  <c:pt idx="57">
                    <c:v>0.19470715550057471</c:v>
                  </c:pt>
                  <c:pt idx="58">
                    <c:v>0.20095444391235787</c:v>
                  </c:pt>
                  <c:pt idx="59">
                    <c:v>0.20414750243393592</c:v>
                  </c:pt>
                  <c:pt idx="60">
                    <c:v>0.21039479084571908</c:v>
                  </c:pt>
                  <c:pt idx="61">
                    <c:v>0.21580910746926446</c:v>
                  </c:pt>
                </c:numCache>
              </c:numRef>
            </c:plus>
            <c:minus>
              <c:numRef>
                <c:f>'3. Sample D'!$O$78:$O$139</c:f>
                <c:numCache>
                  <c:formatCode>General</c:formatCode>
                  <c:ptCount val="62"/>
                  <c:pt idx="0">
                    <c:v>7.0802602000208928E-3</c:v>
                  </c:pt>
                  <c:pt idx="1">
                    <c:v>9.5791755647341489E-3</c:v>
                  </c:pt>
                  <c:pt idx="2">
                    <c:v>1.1245119141209655E-2</c:v>
                  </c:pt>
                  <c:pt idx="3">
                    <c:v>1.374403450592291E-2</c:v>
                  </c:pt>
                  <c:pt idx="4">
                    <c:v>1.4577006294160665E-2</c:v>
                  </c:pt>
                  <c:pt idx="5">
                    <c:v>1.6242949870636167E-2</c:v>
                  </c:pt>
                  <c:pt idx="6">
                    <c:v>1.6242949870636167E-2</c:v>
                  </c:pt>
                  <c:pt idx="7">
                    <c:v>1.6242949870636167E-2</c:v>
                  </c:pt>
                  <c:pt idx="8">
                    <c:v>3.373535742362898E-2</c:v>
                  </c:pt>
                  <c:pt idx="9">
                    <c:v>3.373535742362898E-2</c:v>
                  </c:pt>
                  <c:pt idx="10">
                    <c:v>3.373535742362898E-2</c:v>
                  </c:pt>
                  <c:pt idx="11">
                    <c:v>3.8733188153055494E-2</c:v>
                  </c:pt>
                  <c:pt idx="12">
                    <c:v>4.331453298836313E-2</c:v>
                  </c:pt>
                  <c:pt idx="13">
                    <c:v>4.8312363717789644E-2</c:v>
                  </c:pt>
                  <c:pt idx="14">
                    <c:v>5.1227764976621779E-2</c:v>
                  </c:pt>
                  <c:pt idx="15">
                    <c:v>5.455965212957279E-2</c:v>
                  </c:pt>
                  <c:pt idx="16">
                    <c:v>5.5184380970751103E-2</c:v>
                  </c:pt>
                  <c:pt idx="17">
                    <c:v>5.6850324547226605E-2</c:v>
                  </c:pt>
                  <c:pt idx="18">
                    <c:v>5.6989153178599559E-2</c:v>
                  </c:pt>
                  <c:pt idx="19">
                    <c:v>5.809978222958323E-2</c:v>
                  </c:pt>
                  <c:pt idx="20">
                    <c:v>6.5041213798231162E-2</c:v>
                  </c:pt>
                  <c:pt idx="21">
                    <c:v>6.6290671480587787E-2</c:v>
                  </c:pt>
                  <c:pt idx="22">
                    <c:v>6.8373100951182167E-2</c:v>
                  </c:pt>
                  <c:pt idx="23">
                    <c:v>6.9483730002165844E-2</c:v>
                  </c:pt>
                  <c:pt idx="24">
                    <c:v>7.1843816735506147E-2</c:v>
                  </c:pt>
                  <c:pt idx="25">
                    <c:v>7.5175703888457152E-2</c:v>
                  </c:pt>
                  <c:pt idx="26">
                    <c:v>8.2811278613969891E-2</c:v>
                  </c:pt>
                  <c:pt idx="27">
                    <c:v>8.6281994398293857E-2</c:v>
                  </c:pt>
                  <c:pt idx="28">
                    <c:v>8.697613755515865E-2</c:v>
                  </c:pt>
                  <c:pt idx="29">
                    <c:v>8.8780909763007121E-2</c:v>
                  </c:pt>
                  <c:pt idx="30">
                    <c:v>8.9475052919871914E-2</c:v>
                  </c:pt>
                  <c:pt idx="31">
                    <c:v>9.2806940072822919E-2</c:v>
                  </c:pt>
                  <c:pt idx="32">
                    <c:v>9.4334055017925467E-2</c:v>
                  </c:pt>
                  <c:pt idx="33">
                    <c:v>9.6138827225773937E-2</c:v>
                  </c:pt>
                  <c:pt idx="34">
                    <c:v>9.7249456276757601E-2</c:v>
                  </c:pt>
                  <c:pt idx="35">
                    <c:v>9.7665942170876485E-2</c:v>
                  </c:pt>
                  <c:pt idx="36">
                    <c:v>9.9748371641470865E-2</c:v>
                  </c:pt>
                  <c:pt idx="37">
                    <c:v>0.10044251479833566</c:v>
                  </c:pt>
                  <c:pt idx="38">
                    <c:v>0.10238611563755709</c:v>
                  </c:pt>
                  <c:pt idx="39">
                    <c:v>0.10724511773561067</c:v>
                  </c:pt>
                  <c:pt idx="40">
                    <c:v>0.11210411983366424</c:v>
                  </c:pt>
                  <c:pt idx="41">
                    <c:v>0.11404772067288566</c:v>
                  </c:pt>
                  <c:pt idx="42">
                    <c:v>0.11446420656700453</c:v>
                  </c:pt>
                  <c:pt idx="43">
                    <c:v>0.11751843645720962</c:v>
                  </c:pt>
                  <c:pt idx="44">
                    <c:v>0.12293275308075501</c:v>
                  </c:pt>
                  <c:pt idx="45">
                    <c:v>0.12348806760624684</c:v>
                  </c:pt>
                  <c:pt idx="46">
                    <c:v>0.12931887012391113</c:v>
                  </c:pt>
                  <c:pt idx="47">
                    <c:v>0.12959652738665706</c:v>
                  </c:pt>
                  <c:pt idx="48">
                    <c:v>0.14070281789649378</c:v>
                  </c:pt>
                  <c:pt idx="49">
                    <c:v>0.14819956399063355</c:v>
                  </c:pt>
                  <c:pt idx="50">
                    <c:v>0.14903253577887129</c:v>
                  </c:pt>
                  <c:pt idx="51">
                    <c:v>0.15722342502987585</c:v>
                  </c:pt>
                  <c:pt idx="52">
                    <c:v>0.16360954207303197</c:v>
                  </c:pt>
                  <c:pt idx="53">
                    <c:v>0.17596529026522531</c:v>
                  </c:pt>
                  <c:pt idx="54">
                    <c:v>0.18873752435153751</c:v>
                  </c:pt>
                  <c:pt idx="55">
                    <c:v>0.19137526834762372</c:v>
                  </c:pt>
                  <c:pt idx="56">
                    <c:v>0.19401301234370993</c:v>
                  </c:pt>
                  <c:pt idx="57">
                    <c:v>0.19470715550057471</c:v>
                  </c:pt>
                  <c:pt idx="58">
                    <c:v>0.20095444391235787</c:v>
                  </c:pt>
                  <c:pt idx="59">
                    <c:v>0.20414750243393592</c:v>
                  </c:pt>
                  <c:pt idx="60">
                    <c:v>0.21039479084571908</c:v>
                  </c:pt>
                  <c:pt idx="61">
                    <c:v>0.21580910746926446</c:v>
                  </c:pt>
                </c:numCache>
              </c:numRef>
            </c:minus>
            <c:spPr>
              <a:noFill/>
              <a:ln w="9525">
                <a:solidFill>
                  <a:schemeClr val="tx1">
                    <a:lumMod val="65000"/>
                    <a:lumOff val="35000"/>
                  </a:schemeClr>
                </a:solidFill>
                <a:round/>
              </a:ln>
              <a:effectLst/>
            </c:spPr>
          </c:errBars>
          <c:errBars>
            <c:errDir val="x"/>
            <c:errBarType val="both"/>
            <c:errValType val="fixedVal"/>
            <c:noEndCap val="0"/>
            <c:val val="0"/>
            <c:spPr>
              <a:noFill/>
              <a:ln w="9525">
                <a:solidFill>
                  <a:schemeClr val="tx1">
                    <a:lumMod val="65000"/>
                    <a:lumOff val="35000"/>
                  </a:schemeClr>
                </a:solidFill>
                <a:round/>
              </a:ln>
              <a:effectLst/>
            </c:spPr>
          </c:errBars>
          <c:xVal>
            <c:numRef>
              <c:f>'3. Sample D'!$A$78:$A$139</c:f>
              <c:numCache>
                <c:formatCode>General</c:formatCode>
                <c:ptCount val="62"/>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52</c:v>
                </c:pt>
                <c:pt idx="52">
                  <c:v>53</c:v>
                </c:pt>
                <c:pt idx="53">
                  <c:v>54</c:v>
                </c:pt>
                <c:pt idx="54">
                  <c:v>55</c:v>
                </c:pt>
                <c:pt idx="55">
                  <c:v>56</c:v>
                </c:pt>
                <c:pt idx="56">
                  <c:v>57</c:v>
                </c:pt>
                <c:pt idx="57">
                  <c:v>58</c:v>
                </c:pt>
                <c:pt idx="58">
                  <c:v>59</c:v>
                </c:pt>
                <c:pt idx="59">
                  <c:v>60</c:v>
                </c:pt>
                <c:pt idx="60">
                  <c:v>61</c:v>
                </c:pt>
                <c:pt idx="61">
                  <c:v>63</c:v>
                </c:pt>
              </c:numCache>
            </c:numRef>
          </c:xVal>
          <c:yVal>
            <c:numRef>
              <c:f>'3. Sample D'!$N$78:$N$139</c:f>
              <c:numCache>
                <c:formatCode>0.000000</c:formatCode>
                <c:ptCount val="62"/>
                <c:pt idx="0">
                  <c:v>2.5621499999999998E-2</c:v>
                </c:pt>
                <c:pt idx="1">
                  <c:v>3.0922499999999999E-2</c:v>
                </c:pt>
                <c:pt idx="2">
                  <c:v>4.3880500000000003E-2</c:v>
                </c:pt>
                <c:pt idx="3">
                  <c:v>4.9181500000000003E-2</c:v>
                </c:pt>
                <c:pt idx="4">
                  <c:v>6.0372500000000003E-2</c:v>
                </c:pt>
                <c:pt idx="5">
                  <c:v>8.0398499999999998E-2</c:v>
                </c:pt>
                <c:pt idx="6">
                  <c:v>0.1086705</c:v>
                </c:pt>
                <c:pt idx="7">
                  <c:v>0.1086705</c:v>
                </c:pt>
                <c:pt idx="8">
                  <c:v>0.1375315</c:v>
                </c:pt>
                <c:pt idx="9">
                  <c:v>0.1375315</c:v>
                </c:pt>
                <c:pt idx="10">
                  <c:v>0.1375315</c:v>
                </c:pt>
                <c:pt idx="11">
                  <c:v>0.14695549999999999</c:v>
                </c:pt>
                <c:pt idx="12">
                  <c:v>0.15961899999999998</c:v>
                </c:pt>
                <c:pt idx="13">
                  <c:v>0.16433099999999998</c:v>
                </c:pt>
                <c:pt idx="14">
                  <c:v>0.16933749999999997</c:v>
                </c:pt>
                <c:pt idx="15">
                  <c:v>0.17404949999999997</c:v>
                </c:pt>
                <c:pt idx="16">
                  <c:v>0.18450424999999998</c:v>
                </c:pt>
                <c:pt idx="17">
                  <c:v>0.19471358333333333</c:v>
                </c:pt>
                <c:pt idx="18">
                  <c:v>0.20600274999999998</c:v>
                </c:pt>
                <c:pt idx="19">
                  <c:v>0.22249474999999999</c:v>
                </c:pt>
                <c:pt idx="20">
                  <c:v>0.23702341666666665</c:v>
                </c:pt>
                <c:pt idx="21">
                  <c:v>0.24399324999999999</c:v>
                </c:pt>
                <c:pt idx="22">
                  <c:v>0.25115941666666664</c:v>
                </c:pt>
                <c:pt idx="23">
                  <c:v>0.26117241666666663</c:v>
                </c:pt>
                <c:pt idx="24">
                  <c:v>0.27069458333333329</c:v>
                </c:pt>
                <c:pt idx="25">
                  <c:v>0.27619191666666665</c:v>
                </c:pt>
                <c:pt idx="26">
                  <c:v>0.28610674999999997</c:v>
                </c:pt>
                <c:pt idx="27">
                  <c:v>0.29189858333333329</c:v>
                </c:pt>
                <c:pt idx="28">
                  <c:v>0.29592341666666661</c:v>
                </c:pt>
                <c:pt idx="29">
                  <c:v>0.30210791666666659</c:v>
                </c:pt>
                <c:pt idx="30">
                  <c:v>0.32085774999999994</c:v>
                </c:pt>
                <c:pt idx="31">
                  <c:v>0.33224508333333325</c:v>
                </c:pt>
                <c:pt idx="32">
                  <c:v>0.34510491666666659</c:v>
                </c:pt>
                <c:pt idx="33">
                  <c:v>0.35501974999999991</c:v>
                </c:pt>
                <c:pt idx="34">
                  <c:v>0.36228408333333323</c:v>
                </c:pt>
                <c:pt idx="35">
                  <c:v>0.38064124999999988</c:v>
                </c:pt>
                <c:pt idx="36">
                  <c:v>0.39998008333333324</c:v>
                </c:pt>
                <c:pt idx="37">
                  <c:v>0.41441058333333325</c:v>
                </c:pt>
                <c:pt idx="38">
                  <c:v>0.43679258333333326</c:v>
                </c:pt>
                <c:pt idx="39">
                  <c:v>0.45986174999999996</c:v>
                </c:pt>
                <c:pt idx="40">
                  <c:v>0.47802258333333331</c:v>
                </c:pt>
                <c:pt idx="41">
                  <c:v>0.49765591666666664</c:v>
                </c:pt>
                <c:pt idx="42">
                  <c:v>0.51562041666666669</c:v>
                </c:pt>
                <c:pt idx="43">
                  <c:v>0.53054175000000003</c:v>
                </c:pt>
                <c:pt idx="44">
                  <c:v>0.55341458333333338</c:v>
                </c:pt>
                <c:pt idx="45">
                  <c:v>0.5761892500000001</c:v>
                </c:pt>
                <c:pt idx="46">
                  <c:v>0.59955291666666677</c:v>
                </c:pt>
                <c:pt idx="47">
                  <c:v>0.62272025000000009</c:v>
                </c:pt>
                <c:pt idx="48">
                  <c:v>0.64235358333333337</c:v>
                </c:pt>
                <c:pt idx="49">
                  <c:v>0.66277225000000006</c:v>
                </c:pt>
                <c:pt idx="50">
                  <c:v>0.68279825000000005</c:v>
                </c:pt>
                <c:pt idx="51">
                  <c:v>0.70841975000000001</c:v>
                </c:pt>
                <c:pt idx="52">
                  <c:v>0.73885141666666665</c:v>
                </c:pt>
                <c:pt idx="53">
                  <c:v>0.7674179166666667</c:v>
                </c:pt>
                <c:pt idx="54">
                  <c:v>0.8090405833333334</c:v>
                </c:pt>
                <c:pt idx="55">
                  <c:v>0.84153375000000008</c:v>
                </c:pt>
                <c:pt idx="56">
                  <c:v>0.86401391666666671</c:v>
                </c:pt>
                <c:pt idx="57">
                  <c:v>0.89356208333333342</c:v>
                </c:pt>
                <c:pt idx="58">
                  <c:v>0.91977258333333345</c:v>
                </c:pt>
                <c:pt idx="59">
                  <c:v>0.94559041666666677</c:v>
                </c:pt>
                <c:pt idx="60">
                  <c:v>0.97670925000000008</c:v>
                </c:pt>
                <c:pt idx="61">
                  <c:v>1.0286394166666668</c:v>
                </c:pt>
              </c:numCache>
            </c:numRef>
          </c:yVal>
          <c:smooth val="1"/>
          <c:extLst>
            <c:ext xmlns:c16="http://schemas.microsoft.com/office/drawing/2014/chart" uri="{C3380CC4-5D6E-409C-BE32-E72D297353CC}">
              <c16:uniqueId val="{00000002-55A7-D74E-99B6-338571AA4669}"/>
            </c:ext>
          </c:extLst>
        </c:ser>
        <c:ser>
          <c:idx val="3"/>
          <c:order val="3"/>
          <c:tx>
            <c:v>Sample D - Acid-fed</c:v>
          </c:tx>
          <c:spPr>
            <a:ln w="25400" cap="rnd">
              <a:noFill/>
              <a:round/>
            </a:ln>
            <a:effectLst/>
          </c:spPr>
          <c:marker>
            <c:symbol val="square"/>
            <c:size val="15"/>
            <c:spPr>
              <a:solidFill>
                <a:schemeClr val="accent4"/>
              </a:solidFill>
              <a:ln w="9525">
                <a:noFill/>
                <a:round/>
              </a:ln>
              <a:effectLst/>
            </c:spPr>
          </c:marker>
          <c:errBars>
            <c:errDir val="y"/>
            <c:errBarType val="both"/>
            <c:errValType val="cust"/>
            <c:noEndCap val="0"/>
            <c:plus>
              <c:numRef>
                <c:f>'3. Sample D'!$AJ$78:$AJ$139</c:f>
                <c:numCache>
                  <c:formatCode>General</c:formatCode>
                  <c:ptCount val="62"/>
                  <c:pt idx="0">
                    <c:v>2.0407808811824808E-2</c:v>
                  </c:pt>
                  <c:pt idx="1">
                    <c:v>0.1228633387650675</c:v>
                  </c:pt>
                  <c:pt idx="2">
                    <c:v>0.21948806620064676</c:v>
                  </c:pt>
                  <c:pt idx="3">
                    <c:v>0.26196962740077212</c:v>
                  </c:pt>
                  <c:pt idx="4">
                    <c:v>0.28529283747142914</c:v>
                  </c:pt>
                  <c:pt idx="5">
                    <c:v>0.30361821681265966</c:v>
                  </c:pt>
                  <c:pt idx="6">
                    <c:v>0.35859435483635138</c:v>
                  </c:pt>
                  <c:pt idx="7">
                    <c:v>0.35859435483635138</c:v>
                  </c:pt>
                  <c:pt idx="8">
                    <c:v>0.41523643643651853</c:v>
                  </c:pt>
                  <c:pt idx="9">
                    <c:v>0.41523643643651853</c:v>
                  </c:pt>
                  <c:pt idx="10">
                    <c:v>0.41523643643651853</c:v>
                  </c:pt>
                  <c:pt idx="11">
                    <c:v>0.42856398504832249</c:v>
                  </c:pt>
                  <c:pt idx="12">
                    <c:v>0.5118611638720979</c:v>
                  </c:pt>
                  <c:pt idx="13">
                    <c:v>0.55684164043693662</c:v>
                  </c:pt>
                  <c:pt idx="14">
                    <c:v>0.5601735275898877</c:v>
                  </c:pt>
                  <c:pt idx="15">
                    <c:v>0.57849890693111827</c:v>
                  </c:pt>
                  <c:pt idx="16">
                    <c:v>0.63014315780185903</c:v>
                  </c:pt>
                  <c:pt idx="17">
                    <c:v>0.65013448071956503</c:v>
                  </c:pt>
                  <c:pt idx="18">
                    <c:v>0.68012146509612403</c:v>
                  </c:pt>
                  <c:pt idx="19">
                    <c:v>0.68678523940202607</c:v>
                  </c:pt>
                  <c:pt idx="20">
                    <c:v>0.72177005450801179</c:v>
                  </c:pt>
                  <c:pt idx="21">
                    <c:v>0.7317657159668649</c:v>
                  </c:pt>
                  <c:pt idx="22">
                    <c:v>0.79173968471998313</c:v>
                  </c:pt>
                  <c:pt idx="23">
                    <c:v>0.80340128975531166</c:v>
                  </c:pt>
                  <c:pt idx="24">
                    <c:v>0.83838610486129728</c:v>
                  </c:pt>
                  <c:pt idx="25">
                    <c:v>0.84504987916719942</c:v>
                  </c:pt>
                  <c:pt idx="26">
                    <c:v>0.86004337135547904</c:v>
                  </c:pt>
                  <c:pt idx="27">
                    <c:v>0.88836441215556261</c:v>
                  </c:pt>
                  <c:pt idx="28">
                    <c:v>0.98998697032056948</c:v>
                  </c:pt>
                  <c:pt idx="29">
                    <c:v>1.0149761239677022</c:v>
                  </c:pt>
                  <c:pt idx="30">
                    <c:v>1.2798611526273074</c:v>
                  </c:pt>
                  <c:pt idx="31">
                    <c:v>1.51975702763978</c:v>
                  </c:pt>
                  <c:pt idx="32">
                    <c:v>1.529752689098633</c:v>
                  </c:pt>
                  <c:pt idx="33">
                    <c:v>1.5813969399693737</c:v>
                  </c:pt>
                  <c:pt idx="34">
                    <c:v>1.6197136422283103</c:v>
                  </c:pt>
                  <c:pt idx="35">
                    <c:v>1.7246680875462661</c:v>
                  </c:pt>
                  <c:pt idx="36">
                    <c:v>1.7579869590757762</c:v>
                  </c:pt>
                  <c:pt idx="37">
                    <c:v>1.8879305580408641</c:v>
                  </c:pt>
                  <c:pt idx="38">
                    <c:v>1.9295791474527519</c:v>
                  </c:pt>
                  <c:pt idx="39">
                    <c:v>1.942906696064556</c:v>
                  </c:pt>
                  <c:pt idx="40">
                    <c:v>1.952902357523409</c:v>
                  </c:pt>
                  <c:pt idx="41">
                    <c:v>2.0212060441589048</c:v>
                  </c:pt>
                  <c:pt idx="42">
                    <c:v>2.0961735051003028</c:v>
                  </c:pt>
                  <c:pt idx="43">
                    <c:v>2.2544381448654756</c:v>
                  </c:pt>
                  <c:pt idx="44">
                    <c:v>2.4127027846306484</c:v>
                  </c:pt>
                  <c:pt idx="45">
                    <c:v>2.43436005112483</c:v>
                  </c:pt>
                  <c:pt idx="46">
                    <c:v>2.539314496442787</c:v>
                  </c:pt>
                  <c:pt idx="47">
                    <c:v>2.5643036500899195</c:v>
                  </c:pt>
                  <c:pt idx="48">
                    <c:v>2.5859609165841011</c:v>
                  </c:pt>
                  <c:pt idx="49">
                    <c:v>2.6176138445371357</c:v>
                  </c:pt>
                  <c:pt idx="50">
                    <c:v>2.9074880268438741</c:v>
                  </c:pt>
                  <c:pt idx="51">
                    <c:v>2.9807895442087964</c:v>
                  </c:pt>
                  <c:pt idx="52">
                    <c:v>3.1240606917856901</c:v>
                  </c:pt>
                  <c:pt idx="53">
                    <c:v>3.1906984348447103</c:v>
                  </c:pt>
                  <c:pt idx="54">
                    <c:v>3.3522949617628344</c:v>
                  </c:pt>
                  <c:pt idx="55">
                    <c:v>3.4322602534336588</c:v>
                  </c:pt>
                  <c:pt idx="56">
                    <c:v>3.4605812942337422</c:v>
                  </c:pt>
                  <c:pt idx="57">
                    <c:v>3.5572060216693218</c:v>
                  </c:pt>
                  <c:pt idx="58">
                    <c:v>3.5638697959752239</c:v>
                  </c:pt>
                  <c:pt idx="59">
                    <c:v>3.5638697959752239</c:v>
                  </c:pt>
                  <c:pt idx="60">
                    <c:v>3.5871930060458808</c:v>
                  </c:pt>
                  <c:pt idx="61">
                    <c:v>3.7121387742815437</c:v>
                  </c:pt>
                </c:numCache>
              </c:numRef>
            </c:plus>
            <c:minus>
              <c:numRef>
                <c:f>'3. Sample D'!$AJ$78:$AJ$139</c:f>
                <c:numCache>
                  <c:formatCode>General</c:formatCode>
                  <c:ptCount val="62"/>
                  <c:pt idx="0">
                    <c:v>2.0407808811824808E-2</c:v>
                  </c:pt>
                  <c:pt idx="1">
                    <c:v>0.1228633387650675</c:v>
                  </c:pt>
                  <c:pt idx="2">
                    <c:v>0.21948806620064676</c:v>
                  </c:pt>
                  <c:pt idx="3">
                    <c:v>0.26196962740077212</c:v>
                  </c:pt>
                  <c:pt idx="4">
                    <c:v>0.28529283747142914</c:v>
                  </c:pt>
                  <c:pt idx="5">
                    <c:v>0.30361821681265966</c:v>
                  </c:pt>
                  <c:pt idx="6">
                    <c:v>0.35859435483635138</c:v>
                  </c:pt>
                  <c:pt idx="7">
                    <c:v>0.35859435483635138</c:v>
                  </c:pt>
                  <c:pt idx="8">
                    <c:v>0.41523643643651853</c:v>
                  </c:pt>
                  <c:pt idx="9">
                    <c:v>0.41523643643651853</c:v>
                  </c:pt>
                  <c:pt idx="10">
                    <c:v>0.41523643643651853</c:v>
                  </c:pt>
                  <c:pt idx="11">
                    <c:v>0.42856398504832249</c:v>
                  </c:pt>
                  <c:pt idx="12">
                    <c:v>0.5118611638720979</c:v>
                  </c:pt>
                  <c:pt idx="13">
                    <c:v>0.55684164043693662</c:v>
                  </c:pt>
                  <c:pt idx="14">
                    <c:v>0.5601735275898877</c:v>
                  </c:pt>
                  <c:pt idx="15">
                    <c:v>0.57849890693111827</c:v>
                  </c:pt>
                  <c:pt idx="16">
                    <c:v>0.63014315780185903</c:v>
                  </c:pt>
                  <c:pt idx="17">
                    <c:v>0.65013448071956503</c:v>
                  </c:pt>
                  <c:pt idx="18">
                    <c:v>0.68012146509612403</c:v>
                  </c:pt>
                  <c:pt idx="19">
                    <c:v>0.68678523940202607</c:v>
                  </c:pt>
                  <c:pt idx="20">
                    <c:v>0.72177005450801179</c:v>
                  </c:pt>
                  <c:pt idx="21">
                    <c:v>0.7317657159668649</c:v>
                  </c:pt>
                  <c:pt idx="22">
                    <c:v>0.79173968471998313</c:v>
                  </c:pt>
                  <c:pt idx="23">
                    <c:v>0.80340128975531166</c:v>
                  </c:pt>
                  <c:pt idx="24">
                    <c:v>0.83838610486129728</c:v>
                  </c:pt>
                  <c:pt idx="25">
                    <c:v>0.84504987916719942</c:v>
                  </c:pt>
                  <c:pt idx="26">
                    <c:v>0.86004337135547904</c:v>
                  </c:pt>
                  <c:pt idx="27">
                    <c:v>0.88836441215556261</c:v>
                  </c:pt>
                  <c:pt idx="28">
                    <c:v>0.98998697032056948</c:v>
                  </c:pt>
                  <c:pt idx="29">
                    <c:v>1.0149761239677022</c:v>
                  </c:pt>
                  <c:pt idx="30">
                    <c:v>1.2798611526273074</c:v>
                  </c:pt>
                  <c:pt idx="31">
                    <c:v>1.51975702763978</c:v>
                  </c:pt>
                  <c:pt idx="32">
                    <c:v>1.529752689098633</c:v>
                  </c:pt>
                  <c:pt idx="33">
                    <c:v>1.5813969399693737</c:v>
                  </c:pt>
                  <c:pt idx="34">
                    <c:v>1.6197136422283103</c:v>
                  </c:pt>
                  <c:pt idx="35">
                    <c:v>1.7246680875462661</c:v>
                  </c:pt>
                  <c:pt idx="36">
                    <c:v>1.7579869590757762</c:v>
                  </c:pt>
                  <c:pt idx="37">
                    <c:v>1.8879305580408641</c:v>
                  </c:pt>
                  <c:pt idx="38">
                    <c:v>1.9295791474527519</c:v>
                  </c:pt>
                  <c:pt idx="39">
                    <c:v>1.942906696064556</c:v>
                  </c:pt>
                  <c:pt idx="40">
                    <c:v>1.952902357523409</c:v>
                  </c:pt>
                  <c:pt idx="41">
                    <c:v>2.0212060441589048</c:v>
                  </c:pt>
                  <c:pt idx="42">
                    <c:v>2.0961735051003028</c:v>
                  </c:pt>
                  <c:pt idx="43">
                    <c:v>2.2544381448654756</c:v>
                  </c:pt>
                  <c:pt idx="44">
                    <c:v>2.4127027846306484</c:v>
                  </c:pt>
                  <c:pt idx="45">
                    <c:v>2.43436005112483</c:v>
                  </c:pt>
                  <c:pt idx="46">
                    <c:v>2.539314496442787</c:v>
                  </c:pt>
                  <c:pt idx="47">
                    <c:v>2.5643036500899195</c:v>
                  </c:pt>
                  <c:pt idx="48">
                    <c:v>2.5859609165841011</c:v>
                  </c:pt>
                  <c:pt idx="49">
                    <c:v>2.6176138445371357</c:v>
                  </c:pt>
                  <c:pt idx="50">
                    <c:v>2.9074880268438741</c:v>
                  </c:pt>
                  <c:pt idx="51">
                    <c:v>2.9807895442087964</c:v>
                  </c:pt>
                  <c:pt idx="52">
                    <c:v>3.1240606917856901</c:v>
                  </c:pt>
                  <c:pt idx="53">
                    <c:v>3.1906984348447103</c:v>
                  </c:pt>
                  <c:pt idx="54">
                    <c:v>3.3522949617628344</c:v>
                  </c:pt>
                  <c:pt idx="55">
                    <c:v>3.4322602534336588</c:v>
                  </c:pt>
                  <c:pt idx="56">
                    <c:v>3.4605812942337422</c:v>
                  </c:pt>
                  <c:pt idx="57">
                    <c:v>3.5572060216693218</c:v>
                  </c:pt>
                  <c:pt idx="58">
                    <c:v>3.5638697959752239</c:v>
                  </c:pt>
                  <c:pt idx="59">
                    <c:v>3.5638697959752239</c:v>
                  </c:pt>
                  <c:pt idx="60">
                    <c:v>3.5871930060458808</c:v>
                  </c:pt>
                  <c:pt idx="61">
                    <c:v>3.7121387742815437</c:v>
                  </c:pt>
                </c:numCache>
              </c:numRef>
            </c:minus>
            <c:spPr>
              <a:noFill/>
              <a:ln w="9525">
                <a:solidFill>
                  <a:schemeClr val="tx1">
                    <a:lumMod val="65000"/>
                    <a:lumOff val="35000"/>
                  </a:schemeClr>
                </a:solidFill>
                <a:round/>
              </a:ln>
              <a:effectLst/>
            </c:spPr>
          </c:errBars>
          <c:errBars>
            <c:errDir val="x"/>
            <c:errBarType val="both"/>
            <c:errValType val="fixedVal"/>
            <c:noEndCap val="0"/>
            <c:val val="0"/>
            <c:spPr>
              <a:noFill/>
              <a:ln w="9525">
                <a:solidFill>
                  <a:schemeClr val="tx1">
                    <a:lumMod val="65000"/>
                    <a:lumOff val="35000"/>
                  </a:schemeClr>
                </a:solidFill>
                <a:round/>
              </a:ln>
              <a:effectLst/>
            </c:spPr>
          </c:errBars>
          <c:xVal>
            <c:numRef>
              <c:f>'3. Sample D'!$U$78:$U$139</c:f>
              <c:numCache>
                <c:formatCode>General</c:formatCode>
                <c:ptCount val="62"/>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52</c:v>
                </c:pt>
                <c:pt idx="52">
                  <c:v>53</c:v>
                </c:pt>
                <c:pt idx="53">
                  <c:v>54</c:v>
                </c:pt>
                <c:pt idx="54">
                  <c:v>55</c:v>
                </c:pt>
                <c:pt idx="55">
                  <c:v>56</c:v>
                </c:pt>
                <c:pt idx="56">
                  <c:v>57</c:v>
                </c:pt>
                <c:pt idx="57">
                  <c:v>58</c:v>
                </c:pt>
                <c:pt idx="58">
                  <c:v>59</c:v>
                </c:pt>
                <c:pt idx="59">
                  <c:v>60</c:v>
                </c:pt>
                <c:pt idx="60">
                  <c:v>61</c:v>
                </c:pt>
                <c:pt idx="61">
                  <c:v>63</c:v>
                </c:pt>
              </c:numCache>
            </c:numRef>
          </c:xVal>
          <c:yVal>
            <c:numRef>
              <c:f>'3. Sample D'!$AK$78:$AK$139</c:f>
              <c:numCache>
                <c:formatCode>0.000%</c:formatCode>
                <c:ptCount val="62"/>
                <c:pt idx="0" formatCode="General">
                  <c:v>6.6262500000000002E-2</c:v>
                </c:pt>
                <c:pt idx="1">
                  <c:v>9.1294999999999571E-3</c:v>
                </c:pt>
                <c:pt idx="2">
                  <c:v>0.10336949999999995</c:v>
                </c:pt>
                <c:pt idx="3">
                  <c:v>0.22293649999999976</c:v>
                </c:pt>
                <c:pt idx="4">
                  <c:v>0.26534449999999976</c:v>
                </c:pt>
                <c:pt idx="5">
                  <c:v>0.45971449999999964</c:v>
                </c:pt>
                <c:pt idx="6">
                  <c:v>0.61403249999999965</c:v>
                </c:pt>
                <c:pt idx="7">
                  <c:v>0.90382049999999969</c:v>
                </c:pt>
                <c:pt idx="8">
                  <c:v>0.98156849999999973</c:v>
                </c:pt>
                <c:pt idx="9">
                  <c:v>0.98156849999999973</c:v>
                </c:pt>
                <c:pt idx="10">
                  <c:v>0.98156849999999973</c:v>
                </c:pt>
                <c:pt idx="11">
                  <c:v>1.1865404999999998</c:v>
                </c:pt>
                <c:pt idx="12">
                  <c:v>1.2477964999999998</c:v>
                </c:pt>
                <c:pt idx="13">
                  <c:v>1.2277704999999997</c:v>
                </c:pt>
                <c:pt idx="14">
                  <c:v>1.2183464999999996</c:v>
                </c:pt>
                <c:pt idx="15">
                  <c:v>1.2077444999999996</c:v>
                </c:pt>
                <c:pt idx="16">
                  <c:v>1.5175584999999994</c:v>
                </c:pt>
                <c:pt idx="17">
                  <c:v>1.7225304999999995</c:v>
                </c:pt>
                <c:pt idx="18">
                  <c:v>1.7625824999999995</c:v>
                </c:pt>
                <c:pt idx="19">
                  <c:v>1.9275024999999995</c:v>
                </c:pt>
                <c:pt idx="20">
                  <c:v>1.9593084999999995</c:v>
                </c:pt>
                <c:pt idx="21">
                  <c:v>1.6954364999999996</c:v>
                </c:pt>
                <c:pt idx="22">
                  <c:v>1.8909844999999996</c:v>
                </c:pt>
                <c:pt idx="23">
                  <c:v>1.9769784999999997</c:v>
                </c:pt>
                <c:pt idx="24">
                  <c:v>2.2679444999999996</c:v>
                </c:pt>
                <c:pt idx="25">
                  <c:v>2.3621844999999997</c:v>
                </c:pt>
                <c:pt idx="26">
                  <c:v>2.6484384999999997</c:v>
                </c:pt>
                <c:pt idx="27">
                  <c:v>2.7791964999999998</c:v>
                </c:pt>
                <c:pt idx="28">
                  <c:v>3.1361304999999997</c:v>
                </c:pt>
                <c:pt idx="29">
                  <c:v>3.1514444999999993</c:v>
                </c:pt>
                <c:pt idx="30">
                  <c:v>3.1950304999999992</c:v>
                </c:pt>
                <c:pt idx="31">
                  <c:v>3.1149264999999993</c:v>
                </c:pt>
                <c:pt idx="32">
                  <c:v>3.2327264999999992</c:v>
                </c:pt>
                <c:pt idx="33">
                  <c:v>3.2174124999999991</c:v>
                </c:pt>
                <c:pt idx="34">
                  <c:v>3.3387464999999992</c:v>
                </c:pt>
                <c:pt idx="35">
                  <c:v>3.5189804999999992</c:v>
                </c:pt>
                <c:pt idx="36">
                  <c:v>3.5331164999999993</c:v>
                </c:pt>
                <c:pt idx="37">
                  <c:v>3.6014404999999994</c:v>
                </c:pt>
                <c:pt idx="38">
                  <c:v>3.7227744999999994</c:v>
                </c:pt>
                <c:pt idx="39">
                  <c:v>4.0855984999999997</c:v>
                </c:pt>
                <c:pt idx="40">
                  <c:v>4.0997344999999994</c:v>
                </c:pt>
                <c:pt idx="41">
                  <c:v>4.3954124999999991</c:v>
                </c:pt>
                <c:pt idx="42">
                  <c:v>4.4978984999999989</c:v>
                </c:pt>
                <c:pt idx="43">
                  <c:v>4.640436499999999</c:v>
                </c:pt>
                <c:pt idx="44">
                  <c:v>4.6840224999999993</c:v>
                </c:pt>
                <c:pt idx="45">
                  <c:v>4.704048499999999</c:v>
                </c:pt>
                <c:pt idx="46">
                  <c:v>4.8607224999999987</c:v>
                </c:pt>
                <c:pt idx="47">
                  <c:v>5.0315324999999991</c:v>
                </c:pt>
                <c:pt idx="48">
                  <c:v>5.1245944999999988</c:v>
                </c:pt>
                <c:pt idx="49">
                  <c:v>5.2435724999999991</c:v>
                </c:pt>
                <c:pt idx="50">
                  <c:v>5.318964499999999</c:v>
                </c:pt>
                <c:pt idx="51">
                  <c:v>5.6063964999999989</c:v>
                </c:pt>
                <c:pt idx="52">
                  <c:v>5.721840499999999</c:v>
                </c:pt>
                <c:pt idx="53">
                  <c:v>6.2448724999999987</c:v>
                </c:pt>
                <c:pt idx="54">
                  <c:v>6.3167304999999985</c:v>
                </c:pt>
                <c:pt idx="55">
                  <c:v>6.4415984999999987</c:v>
                </c:pt>
                <c:pt idx="56">
                  <c:v>6.7066484999999991</c:v>
                </c:pt>
                <c:pt idx="57">
                  <c:v>7.121304499999999</c:v>
                </c:pt>
                <c:pt idx="58">
                  <c:v>7.2862244999999994</c:v>
                </c:pt>
                <c:pt idx="59">
                  <c:v>7.6089964999999991</c:v>
                </c:pt>
                <c:pt idx="60">
                  <c:v>7.875224499999999</c:v>
                </c:pt>
                <c:pt idx="61">
                  <c:v>8.0625264999999988</c:v>
                </c:pt>
              </c:numCache>
            </c:numRef>
          </c:yVal>
          <c:smooth val="1"/>
          <c:extLst>
            <c:ext xmlns:c16="http://schemas.microsoft.com/office/drawing/2014/chart" uri="{C3380CC4-5D6E-409C-BE32-E72D297353CC}">
              <c16:uniqueId val="{00000003-55A7-D74E-99B6-338571AA4669}"/>
            </c:ext>
          </c:extLst>
        </c:ser>
        <c:dLbls>
          <c:showLegendKey val="0"/>
          <c:showVal val="0"/>
          <c:showCatName val="0"/>
          <c:showSerName val="0"/>
          <c:showPercent val="0"/>
          <c:showBubbleSize val="0"/>
        </c:dLbls>
        <c:axId val="271897640"/>
        <c:axId val="271898032"/>
        <c:extLst/>
      </c:scatterChart>
      <c:valAx>
        <c:axId val="271897640"/>
        <c:scaling>
          <c:orientation val="minMax"/>
          <c:max val="40"/>
          <c:min val="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lang="en-GB" sz="3200" b="0" i="0" u="none" strike="noStrike" kern="1200" cap="none" baseline="0">
                    <a:solidFill>
                      <a:schemeClr val="dk1"/>
                    </a:solidFill>
                    <a:latin typeface="Times New Roman" panose="02020603050405020304" pitchFamily="18" charset="0"/>
                    <a:ea typeface="+mn-ea"/>
                    <a:cs typeface="Times New Roman" panose="02020603050405020304" pitchFamily="18" charset="0"/>
                  </a:defRPr>
                </a:pPr>
                <a:r>
                  <a:rPr lang="en-ZA"/>
                  <a:t>Time [Weeks]</a:t>
                </a:r>
              </a:p>
            </c:rich>
          </c:tx>
          <c:layout>
            <c:manualLayout>
              <c:xMode val="edge"/>
              <c:yMode val="edge"/>
              <c:x val="0.47695695287760015"/>
              <c:y val="0.83581006883545972"/>
            </c:manualLayout>
          </c:layout>
          <c:overlay val="0"/>
          <c:spPr>
            <a:noFill/>
            <a:ln>
              <a:noFill/>
            </a:ln>
            <a:effectLst/>
          </c:spPr>
          <c:txPr>
            <a:bodyPr rot="0" spcFirstLastPara="1" vertOverflow="ellipsis" vert="horz" wrap="square" anchor="ctr" anchorCtr="1"/>
            <a:lstStyle/>
            <a:p>
              <a:pPr>
                <a:defRPr lang="en-GB" sz="3200" b="0" i="0" u="none" strike="noStrike" kern="1200" cap="none" baseline="0">
                  <a:solidFill>
                    <a:schemeClr val="dk1"/>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lang="en-GB" sz="3200" b="0" i="0" u="none" strike="noStrike" kern="1200" cap="none" baseline="0">
                <a:solidFill>
                  <a:schemeClr val="dk1"/>
                </a:solidFill>
                <a:latin typeface="Times New Roman" panose="02020603050405020304" pitchFamily="18" charset="0"/>
                <a:ea typeface="+mn-ea"/>
                <a:cs typeface="Times New Roman" panose="02020603050405020304" pitchFamily="18" charset="0"/>
              </a:defRPr>
            </a:pPr>
            <a:endParaRPr lang="en-US"/>
          </a:p>
        </c:txPr>
        <c:crossAx val="271898032"/>
        <c:crosses val="autoZero"/>
        <c:crossBetween val="midCat"/>
      </c:valAx>
      <c:valAx>
        <c:axId val="271898032"/>
        <c:scaling>
          <c:orientation val="minMax"/>
          <c:max val="11"/>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lang="en-GB" sz="3200" b="0" i="0" u="none" strike="noStrike" kern="1200" cap="none" baseline="0">
                    <a:solidFill>
                      <a:schemeClr val="dk1"/>
                    </a:solidFill>
                    <a:latin typeface="Times New Roman" panose="02020603050405020304" pitchFamily="18" charset="0"/>
                    <a:ea typeface="+mn-ea"/>
                    <a:cs typeface="Times New Roman" panose="02020603050405020304" pitchFamily="18" charset="0"/>
                  </a:defRPr>
                </a:pPr>
                <a:r>
                  <a:rPr lang="en-ZA"/>
                  <a:t>SO</a:t>
                </a:r>
                <a:r>
                  <a:rPr lang="en-ZA" baseline="-25000"/>
                  <a:t>4</a:t>
                </a:r>
                <a:r>
                  <a:rPr lang="en-ZA" baseline="30000"/>
                  <a:t>2-</a:t>
                </a:r>
                <a:r>
                  <a:rPr lang="en-ZA"/>
                  <a:t> Concentration [g/L]</a:t>
                </a:r>
              </a:p>
            </c:rich>
          </c:tx>
          <c:layout>
            <c:manualLayout>
              <c:xMode val="edge"/>
              <c:yMode val="edge"/>
              <c:x val="2.1027523144979732E-2"/>
              <c:y val="0.23423352686048549"/>
            </c:manualLayout>
          </c:layout>
          <c:overlay val="0"/>
          <c:spPr>
            <a:noFill/>
            <a:ln>
              <a:noFill/>
            </a:ln>
            <a:effectLst/>
          </c:spPr>
          <c:txPr>
            <a:bodyPr rot="-5400000" spcFirstLastPara="1" vertOverflow="ellipsis" vert="horz" wrap="square" anchor="ctr" anchorCtr="1"/>
            <a:lstStyle/>
            <a:p>
              <a:pPr>
                <a:defRPr lang="en-GB" sz="3200" b="0" i="0" u="none" strike="noStrike" kern="1200" cap="none" baseline="0">
                  <a:solidFill>
                    <a:schemeClr val="dk1"/>
                  </a:solidFill>
                  <a:latin typeface="Times New Roman" panose="02020603050405020304" pitchFamily="18" charset="0"/>
                  <a:ea typeface="+mn-ea"/>
                  <a:cs typeface="Times New Roman" panose="02020603050405020304" pitchFamily="18" charset="0"/>
                </a:defRPr>
              </a:pPr>
              <a:endParaRPr lang="en-US"/>
            </a:p>
          </c:txPr>
        </c:title>
        <c:numFmt formatCode="0" sourceLinked="0"/>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lang="en-GB" sz="3200" b="0" i="0" u="none" strike="noStrike" kern="1200" cap="none" baseline="0">
                <a:solidFill>
                  <a:schemeClr val="dk1"/>
                </a:solidFill>
                <a:latin typeface="Times New Roman" panose="02020603050405020304" pitchFamily="18" charset="0"/>
                <a:ea typeface="+mn-ea"/>
                <a:cs typeface="Times New Roman" panose="02020603050405020304" pitchFamily="18" charset="0"/>
              </a:defRPr>
            </a:pPr>
            <a:endParaRPr lang="en-US"/>
          </a:p>
        </c:txPr>
        <c:crossAx val="271897640"/>
        <c:crosses val="autoZero"/>
        <c:crossBetween val="midCat"/>
      </c:valAx>
      <c:spPr>
        <a:noFill/>
        <a:ln>
          <a:noFill/>
        </a:ln>
        <a:effectLst/>
      </c:spPr>
    </c:plotArea>
    <c:legend>
      <c:legendPos val="t"/>
      <c:layout>
        <c:manualLayout>
          <c:xMode val="edge"/>
          <c:yMode val="edge"/>
          <c:x val="0"/>
          <c:y val="0.89310906480718777"/>
          <c:w val="0.98950519486950905"/>
          <c:h val="7.2236903040637554E-2"/>
        </c:manualLayout>
      </c:layout>
      <c:overlay val="0"/>
      <c:spPr>
        <a:noFill/>
        <a:ln>
          <a:noFill/>
        </a:ln>
        <a:effectLst/>
      </c:spPr>
      <c:txPr>
        <a:bodyPr rot="0" spcFirstLastPara="1" vertOverflow="ellipsis" vert="horz" wrap="square" anchor="ctr" anchorCtr="1"/>
        <a:lstStyle/>
        <a:p>
          <a:pPr>
            <a:defRPr lang="en-GB" sz="3200" b="0" i="0" u="none" strike="noStrike" kern="1200" cap="none" baseline="0">
              <a:solidFill>
                <a:schemeClr val="dk1"/>
              </a:solidFill>
              <a:latin typeface="Times New Roman" panose="02020603050405020304" pitchFamily="18" charset="0"/>
              <a:ea typeface="+mn-ea"/>
              <a:cs typeface="Times New Roman" panose="02020603050405020304" pitchFamily="18"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lt1"/>
    </a:solidFill>
    <a:ln w="9525" cap="flat" cmpd="sng" algn="ctr">
      <a:noFill/>
      <a:round/>
    </a:ln>
    <a:effectLst/>
  </c:spPr>
  <c:txPr>
    <a:bodyPr/>
    <a:lstStyle/>
    <a:p>
      <a:pPr>
        <a:defRPr lang="en-GB" sz="3200" b="0" i="0" u="none" strike="noStrike" kern="1200" cap="none" baseline="0">
          <a:solidFill>
            <a:schemeClr val="dk1"/>
          </a:solidFill>
          <a:latin typeface="Times New Roman" panose="02020603050405020304" pitchFamily="18" charset="0"/>
          <a:ea typeface="+mn-ea"/>
          <a:cs typeface="Times New Roman" panose="02020603050405020304" pitchFamily="18" charset="0"/>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193818507882582"/>
          <c:y val="3.8149996342377278E-2"/>
          <c:w val="0.84006457773215193"/>
          <c:h val="0.7345406438165818"/>
        </c:manualLayout>
      </c:layout>
      <c:scatterChart>
        <c:scatterStyle val="lineMarker"/>
        <c:varyColors val="0"/>
        <c:ser>
          <c:idx val="8"/>
          <c:order val="0"/>
          <c:tx>
            <c:v>Sample C - Water-fed</c:v>
          </c:tx>
          <c:spPr>
            <a:ln w="19050">
              <a:noFill/>
            </a:ln>
          </c:spPr>
          <c:marker>
            <c:symbol val="diamond"/>
            <c:size val="15"/>
            <c:spPr>
              <a:noFill/>
              <a:ln>
                <a:solidFill>
                  <a:schemeClr val="accent3"/>
                </a:solidFill>
              </a:ln>
            </c:spPr>
          </c:marker>
          <c:errBars>
            <c:errDir val="x"/>
            <c:errBarType val="both"/>
            <c:errValType val="fixedVal"/>
            <c:noEndCap val="0"/>
            <c:val val="0"/>
          </c:errBars>
          <c:errBars>
            <c:errDir val="y"/>
            <c:errBarType val="both"/>
            <c:errValType val="cust"/>
            <c:noEndCap val="0"/>
            <c:plus>
              <c:numRef>
                <c:f>'2. Sample C'!$S$78:$S$139</c:f>
                <c:numCache>
                  <c:formatCode>General</c:formatCode>
                  <c:ptCount val="62"/>
                  <c:pt idx="0">
                    <c:v>1.740226199906827E-4</c:v>
                  </c:pt>
                  <c:pt idx="1">
                    <c:v>2.0192498100184706E-4</c:v>
                  </c:pt>
                  <c:pt idx="2">
                    <c:v>7.5630083793419095E-5</c:v>
                  </c:pt>
                  <c:pt idx="3">
                    <c:v>2.0045643568546986E-4</c:v>
                  </c:pt>
                  <c:pt idx="4">
                    <c:v>1.0793808075371461E-4</c:v>
                  </c:pt>
                  <c:pt idx="5">
                    <c:v>1.7255407467430564E-4</c:v>
                  </c:pt>
                  <c:pt idx="6">
                    <c:v>2.0339352631822412E-4</c:v>
                  </c:pt>
                  <c:pt idx="7">
                    <c:v>2.5626115770779868E-4</c:v>
                  </c:pt>
                  <c:pt idx="8">
                    <c:v>3.5905932985419344E-4</c:v>
                  </c:pt>
                  <c:pt idx="9">
                    <c:v>3.5905932985419344E-4</c:v>
                  </c:pt>
                  <c:pt idx="10">
                    <c:v>3.5905932985419344E-4</c:v>
                  </c:pt>
                  <c:pt idx="11">
                    <c:v>3.8769596352354651E-4</c:v>
                  </c:pt>
                  <c:pt idx="12">
                    <c:v>3.781504189670955E-4</c:v>
                  </c:pt>
                  <c:pt idx="13">
                    <c:v>3.5905932985419344E-4</c:v>
                  </c:pt>
                  <c:pt idx="14">
                    <c:v>3.7301051035977561E-4</c:v>
                  </c:pt>
                  <c:pt idx="15">
                    <c:v>3.6199642048694757E-4</c:v>
                  </c:pt>
                  <c:pt idx="16">
                    <c:v>4.0972414326920204E-4</c:v>
                  </c:pt>
                  <c:pt idx="17">
                    <c:v>4.0066811381821003E-4</c:v>
                  </c:pt>
                  <c:pt idx="18">
                    <c:v>4.6087847178967023E-4</c:v>
                  </c:pt>
                  <c:pt idx="19">
                    <c:v>4.4227689778222754E-4</c:v>
                  </c:pt>
                  <c:pt idx="20">
                    <c:v>3.6958390462156281E-4</c:v>
                  </c:pt>
                  <c:pt idx="21">
                    <c:v>3.6468875356697266E-4</c:v>
                  </c:pt>
                  <c:pt idx="22">
                    <c:v>3.8157702470530922E-4</c:v>
                  </c:pt>
                  <c:pt idx="23">
                    <c:v>4.190249302729246E-4</c:v>
                  </c:pt>
                  <c:pt idx="24">
                    <c:v>4.8927034790629447E-4</c:v>
                  </c:pt>
                  <c:pt idx="25">
                    <c:v>4.4080835246585078E-4</c:v>
                  </c:pt>
                  <c:pt idx="26">
                    <c:v>3.8280081246895662E-4</c:v>
                  </c:pt>
                  <c:pt idx="27">
                    <c:v>3.7668187365071901E-4</c:v>
                  </c:pt>
                  <c:pt idx="28">
                    <c:v>3.8133226715257986E-4</c:v>
                  </c:pt>
                  <c:pt idx="29">
                    <c:v>3.9748626563272714E-4</c:v>
                  </c:pt>
                  <c:pt idx="30">
                    <c:v>3.6591254133062006E-4</c:v>
                  </c:pt>
                  <c:pt idx="31">
                    <c:v>3.3801018031945628E-4</c:v>
                  </c:pt>
                  <c:pt idx="32">
                    <c:v>3.3335978681759548E-4</c:v>
                  </c:pt>
                  <c:pt idx="33">
                    <c:v>2.6189058142057756E-4</c:v>
                  </c:pt>
                  <c:pt idx="34">
                    <c:v>2.0730964716189626E-4</c:v>
                  </c:pt>
                  <c:pt idx="35">
                    <c:v>1.6594562075060998E-4</c:v>
                  </c:pt>
                  <c:pt idx="36">
                    <c:v>1.0989614117555252E-4</c:v>
                  </c:pt>
                  <c:pt idx="37">
                    <c:v>1.2091023104838151E-4</c:v>
                  </c:pt>
                  <c:pt idx="38">
                    <c:v>4.4301117044044685E-5</c:v>
                  </c:pt>
                  <c:pt idx="39">
                    <c:v>3.6713632909397243E-6</c:v>
                  </c:pt>
                  <c:pt idx="40">
                    <c:v>7.3427265819113407E-7</c:v>
                  </c:pt>
                  <c:pt idx="41">
                    <c:v>4.3811601938579843E-5</c:v>
                  </c:pt>
                  <c:pt idx="42">
                    <c:v>4.8951510545920234E-6</c:v>
                  </c:pt>
                  <c:pt idx="43">
                    <c:v>2.447575527275159E-7</c:v>
                  </c:pt>
                  <c:pt idx="44">
                    <c:v>6.3147448604211826E-5</c:v>
                  </c:pt>
                  <c:pt idx="45">
                    <c:v>1.0524574767366595E-5</c:v>
                  </c:pt>
                  <c:pt idx="46">
                    <c:v>2.4532694666933987E-18</c:v>
                  </c:pt>
                  <c:pt idx="47">
                    <c:v>1.1381226201922591E-4</c:v>
                  </c:pt>
                  <c:pt idx="48">
                    <c:v>1.7035125669974329E-4</c:v>
                  </c:pt>
                  <c:pt idx="49">
                    <c:v>1.564000761941608E-4</c:v>
                  </c:pt>
                  <c:pt idx="50">
                    <c:v>1.7010649914701208E-4</c:v>
                  </c:pt>
                  <c:pt idx="51">
                    <c:v>2.1367334353286565E-4</c:v>
                  </c:pt>
                  <c:pt idx="52">
                    <c:v>1.556658035359709E-4</c:v>
                  </c:pt>
                  <c:pt idx="53">
                    <c:v>1.5909240927418309E-4</c:v>
                  </c:pt>
                  <c:pt idx="54">
                    <c:v>2.9958324454092291E-4</c:v>
                  </c:pt>
                  <c:pt idx="55">
                    <c:v>4.4692729128408953E-4</c:v>
                  </c:pt>
                  <c:pt idx="56">
                    <c:v>4.6724216816064023E-4</c:v>
                  </c:pt>
                  <c:pt idx="57">
                    <c:v>4.9245219609178039E-4</c:v>
                  </c:pt>
                  <c:pt idx="58">
                    <c:v>5.2549446571026489E-4</c:v>
                  </c:pt>
                  <c:pt idx="59">
                    <c:v>5.5364158427415988E-4</c:v>
                  </c:pt>
                  <c:pt idx="60">
                    <c:v>5.5682343245964212E-4</c:v>
                  </c:pt>
                  <c:pt idx="61">
                    <c:v>6.3220875870033269E-4</c:v>
                  </c:pt>
                </c:numCache>
              </c:numRef>
            </c:plus>
            <c:minus>
              <c:numRef>
                <c:f>'2. Sample C'!$S$78:$S$139</c:f>
                <c:numCache>
                  <c:formatCode>General</c:formatCode>
                  <c:ptCount val="62"/>
                  <c:pt idx="0">
                    <c:v>1.740226199906827E-4</c:v>
                  </c:pt>
                  <c:pt idx="1">
                    <c:v>2.0192498100184706E-4</c:v>
                  </c:pt>
                  <c:pt idx="2">
                    <c:v>7.5630083793419095E-5</c:v>
                  </c:pt>
                  <c:pt idx="3">
                    <c:v>2.0045643568546986E-4</c:v>
                  </c:pt>
                  <c:pt idx="4">
                    <c:v>1.0793808075371461E-4</c:v>
                  </c:pt>
                  <c:pt idx="5">
                    <c:v>1.7255407467430564E-4</c:v>
                  </c:pt>
                  <c:pt idx="6">
                    <c:v>2.0339352631822412E-4</c:v>
                  </c:pt>
                  <c:pt idx="7">
                    <c:v>2.5626115770779868E-4</c:v>
                  </c:pt>
                  <c:pt idx="8">
                    <c:v>3.5905932985419344E-4</c:v>
                  </c:pt>
                  <c:pt idx="9">
                    <c:v>3.5905932985419344E-4</c:v>
                  </c:pt>
                  <c:pt idx="10">
                    <c:v>3.5905932985419344E-4</c:v>
                  </c:pt>
                  <c:pt idx="11">
                    <c:v>3.8769596352354651E-4</c:v>
                  </c:pt>
                  <c:pt idx="12">
                    <c:v>3.781504189670955E-4</c:v>
                  </c:pt>
                  <c:pt idx="13">
                    <c:v>3.5905932985419344E-4</c:v>
                  </c:pt>
                  <c:pt idx="14">
                    <c:v>3.7301051035977561E-4</c:v>
                  </c:pt>
                  <c:pt idx="15">
                    <c:v>3.6199642048694757E-4</c:v>
                  </c:pt>
                  <c:pt idx="16">
                    <c:v>4.0972414326920204E-4</c:v>
                  </c:pt>
                  <c:pt idx="17">
                    <c:v>4.0066811381821003E-4</c:v>
                  </c:pt>
                  <c:pt idx="18">
                    <c:v>4.6087847178967023E-4</c:v>
                  </c:pt>
                  <c:pt idx="19">
                    <c:v>4.4227689778222754E-4</c:v>
                  </c:pt>
                  <c:pt idx="20">
                    <c:v>3.6958390462156281E-4</c:v>
                  </c:pt>
                  <c:pt idx="21">
                    <c:v>3.6468875356697266E-4</c:v>
                  </c:pt>
                  <c:pt idx="22">
                    <c:v>3.8157702470530922E-4</c:v>
                  </c:pt>
                  <c:pt idx="23">
                    <c:v>4.190249302729246E-4</c:v>
                  </c:pt>
                  <c:pt idx="24">
                    <c:v>4.8927034790629447E-4</c:v>
                  </c:pt>
                  <c:pt idx="25">
                    <c:v>4.4080835246585078E-4</c:v>
                  </c:pt>
                  <c:pt idx="26">
                    <c:v>3.8280081246895662E-4</c:v>
                  </c:pt>
                  <c:pt idx="27">
                    <c:v>3.7668187365071901E-4</c:v>
                  </c:pt>
                  <c:pt idx="28">
                    <c:v>3.8133226715257986E-4</c:v>
                  </c:pt>
                  <c:pt idx="29">
                    <c:v>3.9748626563272714E-4</c:v>
                  </c:pt>
                  <c:pt idx="30">
                    <c:v>3.6591254133062006E-4</c:v>
                  </c:pt>
                  <c:pt idx="31">
                    <c:v>3.3801018031945628E-4</c:v>
                  </c:pt>
                  <c:pt idx="32">
                    <c:v>3.3335978681759548E-4</c:v>
                  </c:pt>
                  <c:pt idx="33">
                    <c:v>2.6189058142057756E-4</c:v>
                  </c:pt>
                  <c:pt idx="34">
                    <c:v>2.0730964716189626E-4</c:v>
                  </c:pt>
                  <c:pt idx="35">
                    <c:v>1.6594562075060998E-4</c:v>
                  </c:pt>
                  <c:pt idx="36">
                    <c:v>1.0989614117555252E-4</c:v>
                  </c:pt>
                  <c:pt idx="37">
                    <c:v>1.2091023104838151E-4</c:v>
                  </c:pt>
                  <c:pt idx="38">
                    <c:v>4.4301117044044685E-5</c:v>
                  </c:pt>
                  <c:pt idx="39">
                    <c:v>3.6713632909397243E-6</c:v>
                  </c:pt>
                  <c:pt idx="40">
                    <c:v>7.3427265819113407E-7</c:v>
                  </c:pt>
                  <c:pt idx="41">
                    <c:v>4.3811601938579843E-5</c:v>
                  </c:pt>
                  <c:pt idx="42">
                    <c:v>4.8951510545920234E-6</c:v>
                  </c:pt>
                  <c:pt idx="43">
                    <c:v>2.447575527275159E-7</c:v>
                  </c:pt>
                  <c:pt idx="44">
                    <c:v>6.3147448604211826E-5</c:v>
                  </c:pt>
                  <c:pt idx="45">
                    <c:v>1.0524574767366595E-5</c:v>
                  </c:pt>
                  <c:pt idx="46">
                    <c:v>2.4532694666933987E-18</c:v>
                  </c:pt>
                  <c:pt idx="47">
                    <c:v>1.1381226201922591E-4</c:v>
                  </c:pt>
                  <c:pt idx="48">
                    <c:v>1.7035125669974329E-4</c:v>
                  </c:pt>
                  <c:pt idx="49">
                    <c:v>1.564000761941608E-4</c:v>
                  </c:pt>
                  <c:pt idx="50">
                    <c:v>1.7010649914701208E-4</c:v>
                  </c:pt>
                  <c:pt idx="51">
                    <c:v>2.1367334353286565E-4</c:v>
                  </c:pt>
                  <c:pt idx="52">
                    <c:v>1.556658035359709E-4</c:v>
                  </c:pt>
                  <c:pt idx="53">
                    <c:v>1.5909240927418309E-4</c:v>
                  </c:pt>
                  <c:pt idx="54">
                    <c:v>2.9958324454092291E-4</c:v>
                  </c:pt>
                  <c:pt idx="55">
                    <c:v>4.4692729128408953E-4</c:v>
                  </c:pt>
                  <c:pt idx="56">
                    <c:v>4.6724216816064023E-4</c:v>
                  </c:pt>
                  <c:pt idx="57">
                    <c:v>4.9245219609178039E-4</c:v>
                  </c:pt>
                  <c:pt idx="58">
                    <c:v>5.2549446571026489E-4</c:v>
                  </c:pt>
                  <c:pt idx="59">
                    <c:v>5.5364158427415988E-4</c:v>
                  </c:pt>
                  <c:pt idx="60">
                    <c:v>5.5682343245964212E-4</c:v>
                  </c:pt>
                  <c:pt idx="61">
                    <c:v>6.3220875870033269E-4</c:v>
                  </c:pt>
                </c:numCache>
              </c:numRef>
            </c:minus>
          </c:errBars>
          <c:xVal>
            <c:numRef>
              <c:f>'2. Sample C'!$A$78:$A$139</c:f>
              <c:numCache>
                <c:formatCode>General</c:formatCode>
                <c:ptCount val="62"/>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52</c:v>
                </c:pt>
                <c:pt idx="52">
                  <c:v>53</c:v>
                </c:pt>
                <c:pt idx="53">
                  <c:v>54</c:v>
                </c:pt>
                <c:pt idx="54">
                  <c:v>55</c:v>
                </c:pt>
                <c:pt idx="55">
                  <c:v>56</c:v>
                </c:pt>
                <c:pt idx="56">
                  <c:v>57</c:v>
                </c:pt>
                <c:pt idx="57">
                  <c:v>58</c:v>
                </c:pt>
                <c:pt idx="58">
                  <c:v>59</c:v>
                </c:pt>
                <c:pt idx="59">
                  <c:v>60</c:v>
                </c:pt>
                <c:pt idx="60">
                  <c:v>61</c:v>
                </c:pt>
                <c:pt idx="61">
                  <c:v>63</c:v>
                </c:pt>
              </c:numCache>
            </c:numRef>
          </c:xVal>
          <c:yVal>
            <c:numRef>
              <c:f>'2. Sample C'!$R$78:$R$139</c:f>
              <c:numCache>
                <c:formatCode>0.000%</c:formatCode>
                <c:ptCount val="62"/>
                <c:pt idx="0">
                  <c:v>6.4226175052024576E-4</c:v>
                </c:pt>
                <c:pt idx="1">
                  <c:v>1.0212844488870843E-3</c:v>
                </c:pt>
                <c:pt idx="2">
                  <c:v>1.3120415873602756E-3</c:v>
                </c:pt>
                <c:pt idx="3">
                  <c:v>1.5706077569310776E-3</c:v>
                </c:pt>
                <c:pt idx="4">
                  <c:v>2.1375841769538007E-3</c:v>
                </c:pt>
                <c:pt idx="5">
                  <c:v>2.2185808083856184E-3</c:v>
                </c:pt>
                <c:pt idx="6">
                  <c:v>2.3006158581691258E-3</c:v>
                </c:pt>
                <c:pt idx="7">
                  <c:v>2.4459944274057214E-3</c:v>
                </c:pt>
                <c:pt idx="8">
                  <c:v>2.7284442190653926E-3</c:v>
                </c:pt>
                <c:pt idx="9">
                  <c:v>2.7284442190653926E-3</c:v>
                </c:pt>
                <c:pt idx="10">
                  <c:v>2.7284442190653926E-3</c:v>
                </c:pt>
                <c:pt idx="11">
                  <c:v>2.9189939866005018E-3</c:v>
                </c:pt>
                <c:pt idx="12">
                  <c:v>3.0991595706187118E-3</c:v>
                </c:pt>
                <c:pt idx="13">
                  <c:v>3.2310387012833373E-3</c:v>
                </c:pt>
                <c:pt idx="14">
                  <c:v>3.382128571454228E-3</c:v>
                </c:pt>
                <c:pt idx="15">
                  <c:v>3.5311416049217384E-3</c:v>
                </c:pt>
                <c:pt idx="16">
                  <c:v>3.7720546625138116E-3</c:v>
                </c:pt>
                <c:pt idx="17">
                  <c:v>4.0159099054356724E-3</c:v>
                </c:pt>
                <c:pt idx="18">
                  <c:v>4.2405544088512694E-3</c:v>
                </c:pt>
                <c:pt idx="19">
                  <c:v>4.4669296095196818E-3</c:v>
                </c:pt>
                <c:pt idx="20">
                  <c:v>4.702477505628023E-3</c:v>
                </c:pt>
                <c:pt idx="21">
                  <c:v>4.9579284201437552E-3</c:v>
                </c:pt>
                <c:pt idx="22">
                  <c:v>5.2363976081219489E-3</c:v>
                </c:pt>
                <c:pt idx="23">
                  <c:v>5.5041364731326795E-3</c:v>
                </c:pt>
                <c:pt idx="24">
                  <c:v>5.7275694884713043E-3</c:v>
                </c:pt>
                <c:pt idx="25">
                  <c:v>5.9342147404576086E-3</c:v>
                </c:pt>
                <c:pt idx="26">
                  <c:v>6.2275679248100244E-3</c:v>
                </c:pt>
                <c:pt idx="27">
                  <c:v>6.5302668743276501E-3</c:v>
                </c:pt>
                <c:pt idx="28">
                  <c:v>6.8014671338440143E-3</c:v>
                </c:pt>
                <c:pt idx="29">
                  <c:v>7.1302996118791703E-3</c:v>
                </c:pt>
                <c:pt idx="30">
                  <c:v>7.523687097444387E-3</c:v>
                </c:pt>
                <c:pt idx="31">
                  <c:v>7.87813389482123E-3</c:v>
                </c:pt>
                <c:pt idx="32">
                  <c:v>7.9953020988369154E-3</c:v>
                </c:pt>
                <c:pt idx="33">
                  <c:v>8.2791364482988385E-3</c:v>
                </c:pt>
                <c:pt idx="34">
                  <c:v>8.6091804144109683E-3</c:v>
                </c:pt>
                <c:pt idx="35">
                  <c:v>9.0247208248122376E-3</c:v>
                </c:pt>
                <c:pt idx="36">
                  <c:v>9.4876823399406823E-3</c:v>
                </c:pt>
                <c:pt idx="37">
                  <c:v>9.9617203174871532E-3</c:v>
                </c:pt>
                <c:pt idx="38">
                  <c:v>1.0399759792175039E-2</c:v>
                </c:pt>
                <c:pt idx="39">
                  <c:v>1.1014849595826062E-2</c:v>
                </c:pt>
                <c:pt idx="40">
                  <c:v>1.1506713755076545E-2</c:v>
                </c:pt>
                <c:pt idx="41">
                  <c:v>1.1888159429597325E-2</c:v>
                </c:pt>
                <c:pt idx="42">
                  <c:v>1.237188931175957E-2</c:v>
                </c:pt>
                <c:pt idx="43">
                  <c:v>1.2921731828979408E-2</c:v>
                </c:pt>
                <c:pt idx="44">
                  <c:v>1.3352502375205464E-2</c:v>
                </c:pt>
                <c:pt idx="45">
                  <c:v>1.3826540352751935E-2</c:v>
                </c:pt>
                <c:pt idx="46">
                  <c:v>1.4306808840408546E-2</c:v>
                </c:pt>
                <c:pt idx="47">
                  <c:v>1.4749694267404318E-2</c:v>
                </c:pt>
                <c:pt idx="48">
                  <c:v>1.5231347312863183E-2</c:v>
                </c:pt>
                <c:pt idx="49">
                  <c:v>1.5726153657443454E-2</c:v>
                </c:pt>
                <c:pt idx="50">
                  <c:v>1.6253670180101955E-2</c:v>
                </c:pt>
                <c:pt idx="51">
                  <c:v>1.6876375051665372E-2</c:v>
                </c:pt>
                <c:pt idx="52">
                  <c:v>1.7369450698992827E-2</c:v>
                </c:pt>
                <c:pt idx="53">
                  <c:v>1.7921196983190765E-2</c:v>
                </c:pt>
                <c:pt idx="54">
                  <c:v>1.8413753421342372E-2</c:v>
                </c:pt>
                <c:pt idx="55">
                  <c:v>1.8992844722134812E-2</c:v>
                </c:pt>
                <c:pt idx="56">
                  <c:v>1.9502188923638742E-2</c:v>
                </c:pt>
                <c:pt idx="57">
                  <c:v>2.0048570046352947E-2</c:v>
                </c:pt>
                <c:pt idx="58">
                  <c:v>2.0529876952361248E-2</c:v>
                </c:pt>
                <c:pt idx="59">
                  <c:v>2.1041297990568558E-2</c:v>
                </c:pt>
                <c:pt idx="60">
                  <c:v>2.1572795116908541E-2</c:v>
                </c:pt>
                <c:pt idx="61">
                  <c:v>2.2204499614186607E-2</c:v>
                </c:pt>
              </c:numCache>
            </c:numRef>
          </c:yVal>
          <c:smooth val="0"/>
          <c:extLst>
            <c:ext xmlns:c16="http://schemas.microsoft.com/office/drawing/2014/chart" uri="{C3380CC4-5D6E-409C-BE32-E72D297353CC}">
              <c16:uniqueId val="{00000000-88EA-2D46-A8D8-49BE75C04D54}"/>
            </c:ext>
          </c:extLst>
        </c:ser>
        <c:ser>
          <c:idx val="9"/>
          <c:order val="1"/>
          <c:tx>
            <c:v>Sample C - Acid-fed</c:v>
          </c:tx>
          <c:spPr>
            <a:ln w="19050">
              <a:noFill/>
            </a:ln>
          </c:spPr>
          <c:marker>
            <c:symbol val="diamond"/>
            <c:size val="15"/>
            <c:spPr>
              <a:solidFill>
                <a:schemeClr val="accent3"/>
              </a:solidFill>
              <a:ln>
                <a:noFill/>
              </a:ln>
            </c:spPr>
          </c:marker>
          <c:errBars>
            <c:errDir val="x"/>
            <c:errBarType val="both"/>
            <c:errValType val="fixedVal"/>
            <c:noEndCap val="0"/>
            <c:val val="0"/>
          </c:errBars>
          <c:errBars>
            <c:errDir val="y"/>
            <c:errBarType val="both"/>
            <c:errValType val="cust"/>
            <c:noEndCap val="0"/>
            <c:plus>
              <c:numRef>
                <c:f>'2. Sample C'!$AQ$78:$AQ$139</c:f>
                <c:numCache>
                  <c:formatCode>General</c:formatCode>
                  <c:ptCount val="62"/>
                  <c:pt idx="0">
                    <c:v>2.7934032698149206E-4</c:v>
                  </c:pt>
                  <c:pt idx="1">
                    <c:v>3.3874144654927606E-4</c:v>
                  </c:pt>
                  <c:pt idx="2">
                    <c:v>3.1437561797998103E-4</c:v>
                  </c:pt>
                  <c:pt idx="3">
                    <c:v>3.4711608977758919E-4</c:v>
                  </c:pt>
                  <c:pt idx="4">
                    <c:v>3.7669022298737108E-4</c:v>
                  </c:pt>
                  <c:pt idx="5">
                    <c:v>2.5100170453135832E-4</c:v>
                  </c:pt>
                  <c:pt idx="6">
                    <c:v>2.8845048824904893E-4</c:v>
                  </c:pt>
                  <c:pt idx="7">
                    <c:v>4.0777240007020086E-4</c:v>
                  </c:pt>
                  <c:pt idx="8">
                    <c:v>5.2542566233174538E-4</c:v>
                  </c:pt>
                  <c:pt idx="9">
                    <c:v>5.2542566233174548E-4</c:v>
                  </c:pt>
                  <c:pt idx="10">
                    <c:v>5.2542566233174548E-4</c:v>
                  </c:pt>
                  <c:pt idx="11">
                    <c:v>5.2510541140111835E-4</c:v>
                  </c:pt>
                  <c:pt idx="12">
                    <c:v>4.692850625375557E-4</c:v>
                  </c:pt>
                  <c:pt idx="13">
                    <c:v>7.8671710143016086E-4</c:v>
                  </c:pt>
                  <c:pt idx="14">
                    <c:v>8.2509575284591373E-4</c:v>
                  </c:pt>
                  <c:pt idx="15">
                    <c:v>9.2807939428799738E-4</c:v>
                  </c:pt>
                  <c:pt idx="16">
                    <c:v>1.0719742073896877E-3</c:v>
                  </c:pt>
                  <c:pt idx="17">
                    <c:v>1.1125499722664054E-3</c:v>
                  </c:pt>
                  <c:pt idx="18">
                    <c:v>1.2877469201308734E-3</c:v>
                  </c:pt>
                  <c:pt idx="19">
                    <c:v>1.3911342795624542E-3</c:v>
                  </c:pt>
                  <c:pt idx="20">
                    <c:v>1.514264993886691E-3</c:v>
                  </c:pt>
                  <c:pt idx="21">
                    <c:v>1.6392442629877952E-3</c:v>
                  </c:pt>
                  <c:pt idx="22">
                    <c:v>1.5377578078886213E-3</c:v>
                  </c:pt>
                  <c:pt idx="23">
                    <c:v>1.692429826813488E-3</c:v>
                  </c:pt>
                  <c:pt idx="24">
                    <c:v>1.9875366133221173E-3</c:v>
                  </c:pt>
                  <c:pt idx="25">
                    <c:v>2.1095644524560457E-3</c:v>
                  </c:pt>
                  <c:pt idx="26">
                    <c:v>2.484159109757978E-3</c:v>
                  </c:pt>
                  <c:pt idx="27">
                    <c:v>2.6366548918032328E-3</c:v>
                  </c:pt>
                  <c:pt idx="28">
                    <c:v>2.5854102805948332E-3</c:v>
                  </c:pt>
                  <c:pt idx="29">
                    <c:v>2.5616141888155316E-3</c:v>
                  </c:pt>
                  <c:pt idx="30">
                    <c:v>2.6429525970603808E-3</c:v>
                  </c:pt>
                  <c:pt idx="31">
                    <c:v>2.7026960408236193E-3</c:v>
                  </c:pt>
                  <c:pt idx="32">
                    <c:v>2.6981382780320085E-3</c:v>
                  </c:pt>
                  <c:pt idx="33">
                    <c:v>2.9383500686631344E-3</c:v>
                  </c:pt>
                  <c:pt idx="34">
                    <c:v>2.8844066259948445E-3</c:v>
                  </c:pt>
                  <c:pt idx="35">
                    <c:v>2.9264210564749894E-3</c:v>
                  </c:pt>
                  <c:pt idx="36">
                    <c:v>2.8535468637125127E-3</c:v>
                  </c:pt>
                  <c:pt idx="37">
                    <c:v>2.9353047670371162E-3</c:v>
                  </c:pt>
                  <c:pt idx="38">
                    <c:v>2.8294951473642788E-3</c:v>
                  </c:pt>
                  <c:pt idx="39">
                    <c:v>3.043415229296902E-3</c:v>
                  </c:pt>
                  <c:pt idx="40">
                    <c:v>3.0143376927835659E-3</c:v>
                  </c:pt>
                  <c:pt idx="41">
                    <c:v>3.4479946575981814E-3</c:v>
                  </c:pt>
                  <c:pt idx="42">
                    <c:v>3.4412759592764596E-3</c:v>
                  </c:pt>
                  <c:pt idx="43">
                    <c:v>3.6559568131707136E-3</c:v>
                  </c:pt>
                  <c:pt idx="44">
                    <c:v>3.6164433954001198E-3</c:v>
                  </c:pt>
                  <c:pt idx="45">
                    <c:v>3.6434122444581906E-3</c:v>
                  </c:pt>
                  <c:pt idx="46">
                    <c:v>3.6199747795718296E-3</c:v>
                  </c:pt>
                  <c:pt idx="47">
                    <c:v>3.3768976824772967E-3</c:v>
                  </c:pt>
                  <c:pt idx="48">
                    <c:v>3.1988289814671011E-3</c:v>
                  </c:pt>
                  <c:pt idx="49">
                    <c:v>2.6902480285850034E-3</c:v>
                  </c:pt>
                  <c:pt idx="50">
                    <c:v>2.6021282468259382E-3</c:v>
                  </c:pt>
                  <c:pt idx="51">
                    <c:v>2.5331598639971205E-3</c:v>
                  </c:pt>
                  <c:pt idx="52">
                    <c:v>2.8976183546746965E-3</c:v>
                  </c:pt>
                  <c:pt idx="53">
                    <c:v>2.859034524002226E-3</c:v>
                  </c:pt>
                  <c:pt idx="54">
                    <c:v>3.2247190357649435E-3</c:v>
                  </c:pt>
                  <c:pt idx="55">
                    <c:v>3.2756090648894719E-3</c:v>
                  </c:pt>
                  <c:pt idx="56">
                    <c:v>3.3178684031651973E-3</c:v>
                  </c:pt>
                  <c:pt idx="57">
                    <c:v>3.1581315996387586E-3</c:v>
                  </c:pt>
                  <c:pt idx="58">
                    <c:v>3.1333062537534581E-3</c:v>
                  </c:pt>
                  <c:pt idx="59">
                    <c:v>3.1112258669089257E-3</c:v>
                  </c:pt>
                  <c:pt idx="60">
                    <c:v>3.1260584302003637E-3</c:v>
                  </c:pt>
                  <c:pt idx="61">
                    <c:v>3.0759369641002584E-3</c:v>
                  </c:pt>
                </c:numCache>
              </c:numRef>
            </c:plus>
            <c:minus>
              <c:numRef>
                <c:f>'2. Sample C'!$AQ$78:$AQ$139</c:f>
                <c:numCache>
                  <c:formatCode>General</c:formatCode>
                  <c:ptCount val="62"/>
                  <c:pt idx="0">
                    <c:v>2.7934032698149206E-4</c:v>
                  </c:pt>
                  <c:pt idx="1">
                    <c:v>3.3874144654927606E-4</c:v>
                  </c:pt>
                  <c:pt idx="2">
                    <c:v>3.1437561797998103E-4</c:v>
                  </c:pt>
                  <c:pt idx="3">
                    <c:v>3.4711608977758919E-4</c:v>
                  </c:pt>
                  <c:pt idx="4">
                    <c:v>3.7669022298737108E-4</c:v>
                  </c:pt>
                  <c:pt idx="5">
                    <c:v>2.5100170453135832E-4</c:v>
                  </c:pt>
                  <c:pt idx="6">
                    <c:v>2.8845048824904893E-4</c:v>
                  </c:pt>
                  <c:pt idx="7">
                    <c:v>4.0777240007020086E-4</c:v>
                  </c:pt>
                  <c:pt idx="8">
                    <c:v>5.2542566233174538E-4</c:v>
                  </c:pt>
                  <c:pt idx="9">
                    <c:v>5.2542566233174548E-4</c:v>
                  </c:pt>
                  <c:pt idx="10">
                    <c:v>5.2542566233174548E-4</c:v>
                  </c:pt>
                  <c:pt idx="11">
                    <c:v>5.2510541140111835E-4</c:v>
                  </c:pt>
                  <c:pt idx="12">
                    <c:v>4.692850625375557E-4</c:v>
                  </c:pt>
                  <c:pt idx="13">
                    <c:v>7.8671710143016086E-4</c:v>
                  </c:pt>
                  <c:pt idx="14">
                    <c:v>8.2509575284591373E-4</c:v>
                  </c:pt>
                  <c:pt idx="15">
                    <c:v>9.2807939428799738E-4</c:v>
                  </c:pt>
                  <c:pt idx="16">
                    <c:v>1.0719742073896877E-3</c:v>
                  </c:pt>
                  <c:pt idx="17">
                    <c:v>1.1125499722664054E-3</c:v>
                  </c:pt>
                  <c:pt idx="18">
                    <c:v>1.2877469201308734E-3</c:v>
                  </c:pt>
                  <c:pt idx="19">
                    <c:v>1.3911342795624542E-3</c:v>
                  </c:pt>
                  <c:pt idx="20">
                    <c:v>1.514264993886691E-3</c:v>
                  </c:pt>
                  <c:pt idx="21">
                    <c:v>1.6392442629877952E-3</c:v>
                  </c:pt>
                  <c:pt idx="22">
                    <c:v>1.5377578078886213E-3</c:v>
                  </c:pt>
                  <c:pt idx="23">
                    <c:v>1.692429826813488E-3</c:v>
                  </c:pt>
                  <c:pt idx="24">
                    <c:v>1.9875366133221173E-3</c:v>
                  </c:pt>
                  <c:pt idx="25">
                    <c:v>2.1095644524560457E-3</c:v>
                  </c:pt>
                  <c:pt idx="26">
                    <c:v>2.484159109757978E-3</c:v>
                  </c:pt>
                  <c:pt idx="27">
                    <c:v>2.6366548918032328E-3</c:v>
                  </c:pt>
                  <c:pt idx="28">
                    <c:v>2.5854102805948332E-3</c:v>
                  </c:pt>
                  <c:pt idx="29">
                    <c:v>2.5616141888155316E-3</c:v>
                  </c:pt>
                  <c:pt idx="30">
                    <c:v>2.6429525970603808E-3</c:v>
                  </c:pt>
                  <c:pt idx="31">
                    <c:v>2.7026960408236193E-3</c:v>
                  </c:pt>
                  <c:pt idx="32">
                    <c:v>2.6981382780320085E-3</c:v>
                  </c:pt>
                  <c:pt idx="33">
                    <c:v>2.9383500686631344E-3</c:v>
                  </c:pt>
                  <c:pt idx="34">
                    <c:v>2.8844066259948445E-3</c:v>
                  </c:pt>
                  <c:pt idx="35">
                    <c:v>2.9264210564749894E-3</c:v>
                  </c:pt>
                  <c:pt idx="36">
                    <c:v>2.8535468637125127E-3</c:v>
                  </c:pt>
                  <c:pt idx="37">
                    <c:v>2.9353047670371162E-3</c:v>
                  </c:pt>
                  <c:pt idx="38">
                    <c:v>2.8294951473642788E-3</c:v>
                  </c:pt>
                  <c:pt idx="39">
                    <c:v>3.043415229296902E-3</c:v>
                  </c:pt>
                  <c:pt idx="40">
                    <c:v>3.0143376927835659E-3</c:v>
                  </c:pt>
                  <c:pt idx="41">
                    <c:v>3.4479946575981814E-3</c:v>
                  </c:pt>
                  <c:pt idx="42">
                    <c:v>3.4412759592764596E-3</c:v>
                  </c:pt>
                  <c:pt idx="43">
                    <c:v>3.6559568131707136E-3</c:v>
                  </c:pt>
                  <c:pt idx="44">
                    <c:v>3.6164433954001198E-3</c:v>
                  </c:pt>
                  <c:pt idx="45">
                    <c:v>3.6434122444581906E-3</c:v>
                  </c:pt>
                  <c:pt idx="46">
                    <c:v>3.6199747795718296E-3</c:v>
                  </c:pt>
                  <c:pt idx="47">
                    <c:v>3.3768976824772967E-3</c:v>
                  </c:pt>
                  <c:pt idx="48">
                    <c:v>3.1988289814671011E-3</c:v>
                  </c:pt>
                  <c:pt idx="49">
                    <c:v>2.6902480285850034E-3</c:v>
                  </c:pt>
                  <c:pt idx="50">
                    <c:v>2.6021282468259382E-3</c:v>
                  </c:pt>
                  <c:pt idx="51">
                    <c:v>2.5331598639971205E-3</c:v>
                  </c:pt>
                  <c:pt idx="52">
                    <c:v>2.8976183546746965E-3</c:v>
                  </c:pt>
                  <c:pt idx="53">
                    <c:v>2.859034524002226E-3</c:v>
                  </c:pt>
                  <c:pt idx="54">
                    <c:v>3.2247190357649435E-3</c:v>
                  </c:pt>
                  <c:pt idx="55">
                    <c:v>3.2756090648894719E-3</c:v>
                  </c:pt>
                  <c:pt idx="56">
                    <c:v>3.3178684031651973E-3</c:v>
                  </c:pt>
                  <c:pt idx="57">
                    <c:v>3.1581315996387586E-3</c:v>
                  </c:pt>
                  <c:pt idx="58">
                    <c:v>3.1333062537534581E-3</c:v>
                  </c:pt>
                  <c:pt idx="59">
                    <c:v>3.1112258669089257E-3</c:v>
                  </c:pt>
                  <c:pt idx="60">
                    <c:v>3.1260584302003637E-3</c:v>
                  </c:pt>
                  <c:pt idx="61">
                    <c:v>3.0759369641002584E-3</c:v>
                  </c:pt>
                </c:numCache>
              </c:numRef>
            </c:minus>
          </c:errBars>
          <c:xVal>
            <c:numRef>
              <c:f>'2. Sample C'!$U$78:$U$139</c:f>
              <c:numCache>
                <c:formatCode>General</c:formatCode>
                <c:ptCount val="62"/>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52</c:v>
                </c:pt>
                <c:pt idx="52">
                  <c:v>53</c:v>
                </c:pt>
                <c:pt idx="53">
                  <c:v>54</c:v>
                </c:pt>
                <c:pt idx="54">
                  <c:v>55</c:v>
                </c:pt>
                <c:pt idx="55">
                  <c:v>56</c:v>
                </c:pt>
                <c:pt idx="56">
                  <c:v>57</c:v>
                </c:pt>
                <c:pt idx="57">
                  <c:v>58</c:v>
                </c:pt>
                <c:pt idx="58">
                  <c:v>59</c:v>
                </c:pt>
                <c:pt idx="59">
                  <c:v>60</c:v>
                </c:pt>
                <c:pt idx="60">
                  <c:v>61</c:v>
                </c:pt>
                <c:pt idx="61">
                  <c:v>63</c:v>
                </c:pt>
              </c:numCache>
            </c:numRef>
          </c:xVal>
          <c:yVal>
            <c:numRef>
              <c:f>'2. Sample C'!$AP$78:$AP$139</c:f>
              <c:numCache>
                <c:formatCode>0.000%</c:formatCode>
                <c:ptCount val="62"/>
                <c:pt idx="0">
                  <c:v>2.9594923023164109E-4</c:v>
                </c:pt>
                <c:pt idx="1">
                  <c:v>4.7317262892006214E-4</c:v>
                </c:pt>
                <c:pt idx="2">
                  <c:v>7.1616252321551486E-4</c:v>
                </c:pt>
                <c:pt idx="3">
                  <c:v>1.0602251370754577E-3</c:v>
                </c:pt>
                <c:pt idx="4">
                  <c:v>6.1855119815665759E-4</c:v>
                </c:pt>
                <c:pt idx="5">
                  <c:v>1.0740707150979907E-3</c:v>
                </c:pt>
                <c:pt idx="6">
                  <c:v>1.3759043159892084E-3</c:v>
                </c:pt>
                <c:pt idx="7">
                  <c:v>2.411553552074671E-3</c:v>
                </c:pt>
                <c:pt idx="8">
                  <c:v>2.6580048408757564E-3</c:v>
                </c:pt>
                <c:pt idx="9">
                  <c:v>1.7317356711683042E-3</c:v>
                </c:pt>
                <c:pt idx="10">
                  <c:v>6.4762691200397667E-4</c:v>
                </c:pt>
                <c:pt idx="11">
                  <c:v>1.2540632293909185E-3</c:v>
                </c:pt>
                <c:pt idx="12">
                  <c:v>1.5780497551181891E-3</c:v>
                </c:pt>
                <c:pt idx="13">
                  <c:v>1.738658460179571E-3</c:v>
                </c:pt>
                <c:pt idx="14">
                  <c:v>1.8992671652409527E-3</c:v>
                </c:pt>
                <c:pt idx="15">
                  <c:v>2.4143226676791776E-3</c:v>
                </c:pt>
                <c:pt idx="16">
                  <c:v>3.0124516382525994E-3</c:v>
                </c:pt>
                <c:pt idx="17">
                  <c:v>3.4928931956344916E-3</c:v>
                </c:pt>
                <c:pt idx="18">
                  <c:v>3.7213452330062849E-3</c:v>
                </c:pt>
                <c:pt idx="19">
                  <c:v>4.1200978800552332E-3</c:v>
                </c:pt>
                <c:pt idx="20">
                  <c:v>3.9968722356546905E-3</c:v>
                </c:pt>
                <c:pt idx="21">
                  <c:v>3.5731975481651823E-3</c:v>
                </c:pt>
                <c:pt idx="22">
                  <c:v>4.1145596488462192E-3</c:v>
                </c:pt>
                <c:pt idx="23">
                  <c:v>4.2543999868738022E-3</c:v>
                </c:pt>
                <c:pt idx="24">
                  <c:v>4.9134495007463691E-3</c:v>
                </c:pt>
                <c:pt idx="25">
                  <c:v>5.2969720119705301E-3</c:v>
                </c:pt>
                <c:pt idx="26">
                  <c:v>5.7663371069343961E-3</c:v>
                </c:pt>
                <c:pt idx="27">
                  <c:v>6.245394106514035E-3</c:v>
                </c:pt>
                <c:pt idx="28">
                  <c:v>6.8905980423640692E-3</c:v>
                </c:pt>
                <c:pt idx="29">
                  <c:v>6.9016745047820955E-3</c:v>
                </c:pt>
                <c:pt idx="30">
                  <c:v>7.2035081056733138E-3</c:v>
                </c:pt>
                <c:pt idx="31">
                  <c:v>7.3959616401865214E-3</c:v>
                </c:pt>
                <c:pt idx="32">
                  <c:v>7.782253267015188E-3</c:v>
                </c:pt>
                <c:pt idx="33">
                  <c:v>7.7421010907498429E-3</c:v>
                </c:pt>
                <c:pt idx="34">
                  <c:v>8.1242390441717532E-3</c:v>
                </c:pt>
                <c:pt idx="35">
                  <c:v>8.6212952951806848E-3</c:v>
                </c:pt>
                <c:pt idx="36">
                  <c:v>8.8885149510155685E-3</c:v>
                </c:pt>
                <c:pt idx="37">
                  <c:v>9.1128133149806032E-3</c:v>
                </c:pt>
                <c:pt idx="38">
                  <c:v>9.3952631066402739E-3</c:v>
                </c:pt>
                <c:pt idx="39">
                  <c:v>1.0257842617444073E-2</c:v>
                </c:pt>
                <c:pt idx="40">
                  <c:v>1.0490448328222627E-2</c:v>
                </c:pt>
                <c:pt idx="41">
                  <c:v>1.080197383372962E-2</c:v>
                </c:pt>
                <c:pt idx="42">
                  <c:v>1.1095500087807316E-2</c:v>
                </c:pt>
                <c:pt idx="43">
                  <c:v>1.1621632052663566E-2</c:v>
                </c:pt>
                <c:pt idx="44">
                  <c:v>1.2019000141910263E-2</c:v>
                </c:pt>
                <c:pt idx="45">
                  <c:v>1.2374831497089359E-2</c:v>
                </c:pt>
                <c:pt idx="46">
                  <c:v>1.2748662103697746E-2</c:v>
                </c:pt>
                <c:pt idx="47">
                  <c:v>1.3205566178441333E-2</c:v>
                </c:pt>
                <c:pt idx="48">
                  <c:v>1.367077759999844E-2</c:v>
                </c:pt>
                <c:pt idx="49">
                  <c:v>1.3901998752974737E-2</c:v>
                </c:pt>
                <c:pt idx="50">
                  <c:v>1.4069530247047386E-2</c:v>
                </c:pt>
                <c:pt idx="51">
                  <c:v>1.4984722954336812E-2</c:v>
                </c:pt>
                <c:pt idx="52">
                  <c:v>1.5353015329736186E-2</c:v>
                </c:pt>
                <c:pt idx="53">
                  <c:v>1.6334666811533772E-2</c:v>
                </c:pt>
                <c:pt idx="54">
                  <c:v>1.656173429110331E-2</c:v>
                </c:pt>
                <c:pt idx="55">
                  <c:v>1.6979870747383805E-2</c:v>
                </c:pt>
                <c:pt idx="56">
                  <c:v>1.7403545434873314E-2</c:v>
                </c:pt>
                <c:pt idx="57">
                  <c:v>1.8394888821286672E-2</c:v>
                </c:pt>
                <c:pt idx="58">
                  <c:v>1.8703645211189154E-2</c:v>
                </c:pt>
                <c:pt idx="59">
                  <c:v>1.9156395612525981E-2</c:v>
                </c:pt>
                <c:pt idx="60">
                  <c:v>1.9779446623539962E-2</c:v>
                </c:pt>
                <c:pt idx="61">
                  <c:v>2.0403882192356195E-2</c:v>
                </c:pt>
              </c:numCache>
            </c:numRef>
          </c:yVal>
          <c:smooth val="0"/>
          <c:extLst xmlns:c15="http://schemas.microsoft.com/office/drawing/2012/chart">
            <c:ext xmlns:c16="http://schemas.microsoft.com/office/drawing/2014/chart" uri="{C3380CC4-5D6E-409C-BE32-E72D297353CC}">
              <c16:uniqueId val="{00000001-88EA-2D46-A8D8-49BE75C04D54}"/>
            </c:ext>
          </c:extLst>
        </c:ser>
        <c:ser>
          <c:idx val="10"/>
          <c:order val="2"/>
          <c:tx>
            <c:v>Sample D - Water-fed</c:v>
          </c:tx>
          <c:spPr>
            <a:ln w="19050">
              <a:noFill/>
            </a:ln>
          </c:spPr>
          <c:marker>
            <c:symbol val="square"/>
            <c:size val="15"/>
            <c:spPr>
              <a:noFill/>
              <a:ln>
                <a:solidFill>
                  <a:schemeClr val="accent4"/>
                </a:solidFill>
              </a:ln>
            </c:spPr>
          </c:marker>
          <c:errBars>
            <c:errDir val="x"/>
            <c:errBarType val="both"/>
            <c:errValType val="fixedVal"/>
            <c:noEndCap val="0"/>
            <c:val val="0"/>
          </c:errBars>
          <c:errBars>
            <c:errDir val="y"/>
            <c:errBarType val="both"/>
            <c:errValType val="cust"/>
            <c:noEndCap val="0"/>
            <c:plus>
              <c:numRef>
                <c:f>'3. Sample D'!$S$78:$S$139</c:f>
                <c:numCache>
                  <c:formatCode>General</c:formatCode>
                  <c:ptCount val="62"/>
                  <c:pt idx="0">
                    <c:v>5.9084473228904033E-5</c:v>
                  </c:pt>
                  <c:pt idx="1">
                    <c:v>3.8231129736349648E-5</c:v>
                  </c:pt>
                  <c:pt idx="2">
                    <c:v>2.4328900741313386E-5</c:v>
                  </c:pt>
                  <c:pt idx="3">
                    <c:v>3.4755572487590226E-6</c:v>
                  </c:pt>
                  <c:pt idx="4">
                    <c:v>3.4755572487590611E-6</c:v>
                  </c:pt>
                  <c:pt idx="5">
                    <c:v>1.7377786243795306E-5</c:v>
                  </c:pt>
                  <c:pt idx="6">
                    <c:v>1.4944896169663969E-4</c:v>
                  </c:pt>
                  <c:pt idx="7">
                    <c:v>1.4944896169663969E-4</c:v>
                  </c:pt>
                  <c:pt idx="8">
                    <c:v>2.9542236614452029E-4</c:v>
                  </c:pt>
                  <c:pt idx="9">
                    <c:v>2.9542236614452029E-4</c:v>
                  </c:pt>
                  <c:pt idx="10">
                    <c:v>2.9542236614452029E-4</c:v>
                  </c:pt>
                  <c:pt idx="11">
                    <c:v>2.5371567915941155E-4</c:v>
                  </c:pt>
                  <c:pt idx="12">
                    <c:v>2.9194680889576126E-4</c:v>
                  </c:pt>
                  <c:pt idx="13">
                    <c:v>3.3365349588087E-4</c:v>
                  </c:pt>
                  <c:pt idx="14">
                    <c:v>3.0932459513955654E-4</c:v>
                  </c:pt>
                  <c:pt idx="15">
                    <c:v>3.3712905312962904E-4</c:v>
                  </c:pt>
                  <c:pt idx="16">
                    <c:v>3.3191571725649048E-4</c:v>
                  </c:pt>
                  <c:pt idx="17">
                    <c:v>3.4581794625152668E-4</c:v>
                  </c:pt>
                  <c:pt idx="18">
                    <c:v>3.44659427168607E-4</c:v>
                  </c:pt>
                  <c:pt idx="19">
                    <c:v>3.539275798319647E-4</c:v>
                  </c:pt>
                  <c:pt idx="20">
                    <c:v>4.1185353397794899E-4</c:v>
                  </c:pt>
                  <c:pt idx="21">
                    <c:v>4.222802057242262E-4</c:v>
                  </c:pt>
                  <c:pt idx="22">
                    <c:v>4.0490241948043087E-4</c:v>
                  </c:pt>
                  <c:pt idx="23">
                    <c:v>3.9563426681707339E-4</c:v>
                  </c:pt>
                  <c:pt idx="24">
                    <c:v>4.1532909122670808E-4</c:v>
                  </c:pt>
                  <c:pt idx="25">
                    <c:v>4.4313354921678058E-4</c:v>
                  </c:pt>
                  <c:pt idx="26">
                    <c:v>3.7941499965619778E-4</c:v>
                  </c:pt>
                  <c:pt idx="27">
                    <c:v>3.5045202258320561E-4</c:v>
                  </c:pt>
                  <c:pt idx="28">
                    <c:v>3.5624461799780405E-4</c:v>
                  </c:pt>
                  <c:pt idx="29">
                    <c:v>3.4118386991984813E-4</c:v>
                  </c:pt>
                  <c:pt idx="30">
                    <c:v>3.3539127450524968E-4</c:v>
                  </c:pt>
                  <c:pt idx="31">
                    <c:v>3.0758681651517719E-4</c:v>
                  </c:pt>
                  <c:pt idx="32">
                    <c:v>2.9484310660306062E-4</c:v>
                  </c:pt>
                  <c:pt idx="33">
                    <c:v>2.7978235852510469E-4</c:v>
                  </c:pt>
                  <c:pt idx="34">
                    <c:v>2.7051420586174721E-4</c:v>
                  </c:pt>
                  <c:pt idx="35">
                    <c:v>2.739897631105063E-4</c:v>
                  </c:pt>
                  <c:pt idx="36">
                    <c:v>2.5661197686671096E-4</c:v>
                  </c:pt>
                  <c:pt idx="37">
                    <c:v>2.5081938145211252E-4</c:v>
                  </c:pt>
                  <c:pt idx="38">
                    <c:v>2.3460011429123691E-4</c:v>
                  </c:pt>
                  <c:pt idx="39">
                    <c:v>2.7514828219342592E-4</c:v>
                  </c:pt>
                  <c:pt idx="40">
                    <c:v>2.3460011429123691E-4</c:v>
                  </c:pt>
                  <c:pt idx="41">
                    <c:v>2.1838084713036128E-4</c:v>
                  </c:pt>
                  <c:pt idx="42">
                    <c:v>2.2185640437912034E-4</c:v>
                  </c:pt>
                  <c:pt idx="43">
                    <c:v>2.4734382420335348E-4</c:v>
                  </c:pt>
                  <c:pt idx="44">
                    <c:v>2.0216157996948568E-4</c:v>
                  </c:pt>
                  <c:pt idx="45">
                    <c:v>2.0679565630116442E-4</c:v>
                  </c:pt>
                  <c:pt idx="46">
                    <c:v>2.5545345778379128E-4</c:v>
                  </c:pt>
                  <c:pt idx="47">
                    <c:v>2.5777049594963064E-4</c:v>
                  </c:pt>
                  <c:pt idx="48">
                    <c:v>1.650889693160557E-4</c:v>
                  </c:pt>
                  <c:pt idx="49">
                    <c:v>1.025289388383926E-4</c:v>
                  </c:pt>
                  <c:pt idx="50">
                    <c:v>9.5577824340874475E-5</c:v>
                  </c:pt>
                  <c:pt idx="51">
                    <c:v>2.7225198448612948E-5</c:v>
                  </c:pt>
                  <c:pt idx="52">
                    <c:v>2.606667936569265E-5</c:v>
                  </c:pt>
                  <c:pt idx="53">
                    <c:v>1.2917487774554478E-4</c:v>
                  </c:pt>
                  <c:pt idx="54">
                    <c:v>2.3575863337415599E-4</c:v>
                  </c:pt>
                  <c:pt idx="55">
                    <c:v>2.1374677079868194E-4</c:v>
                  </c:pt>
                  <c:pt idx="56">
                    <c:v>2.3575863337415599E-4</c:v>
                  </c:pt>
                  <c:pt idx="57">
                    <c:v>2.2996603795955755E-4</c:v>
                  </c:pt>
                  <c:pt idx="58">
                    <c:v>1.7783267922817162E-4</c:v>
                  </c:pt>
                  <c:pt idx="59">
                    <c:v>1.5118674032101883E-4</c:v>
                  </c:pt>
                  <c:pt idx="60">
                    <c:v>2.0332009905240538E-4</c:v>
                  </c:pt>
                  <c:pt idx="61">
                    <c:v>2.4850234328627256E-4</c:v>
                  </c:pt>
                </c:numCache>
              </c:numRef>
            </c:plus>
            <c:minus>
              <c:numRef>
                <c:f>'3. Sample D'!$S$78:$S$139</c:f>
                <c:numCache>
                  <c:formatCode>General</c:formatCode>
                  <c:ptCount val="62"/>
                  <c:pt idx="0">
                    <c:v>5.9084473228904033E-5</c:v>
                  </c:pt>
                  <c:pt idx="1">
                    <c:v>3.8231129736349648E-5</c:v>
                  </c:pt>
                  <c:pt idx="2">
                    <c:v>2.4328900741313386E-5</c:v>
                  </c:pt>
                  <c:pt idx="3">
                    <c:v>3.4755572487590226E-6</c:v>
                  </c:pt>
                  <c:pt idx="4">
                    <c:v>3.4755572487590611E-6</c:v>
                  </c:pt>
                  <c:pt idx="5">
                    <c:v>1.7377786243795306E-5</c:v>
                  </c:pt>
                  <c:pt idx="6">
                    <c:v>1.4944896169663969E-4</c:v>
                  </c:pt>
                  <c:pt idx="7">
                    <c:v>1.4944896169663969E-4</c:v>
                  </c:pt>
                  <c:pt idx="8">
                    <c:v>2.9542236614452029E-4</c:v>
                  </c:pt>
                  <c:pt idx="9">
                    <c:v>2.9542236614452029E-4</c:v>
                  </c:pt>
                  <c:pt idx="10">
                    <c:v>2.9542236614452029E-4</c:v>
                  </c:pt>
                  <c:pt idx="11">
                    <c:v>2.5371567915941155E-4</c:v>
                  </c:pt>
                  <c:pt idx="12">
                    <c:v>2.9194680889576126E-4</c:v>
                  </c:pt>
                  <c:pt idx="13">
                    <c:v>3.3365349588087E-4</c:v>
                  </c:pt>
                  <c:pt idx="14">
                    <c:v>3.0932459513955654E-4</c:v>
                  </c:pt>
                  <c:pt idx="15">
                    <c:v>3.3712905312962904E-4</c:v>
                  </c:pt>
                  <c:pt idx="16">
                    <c:v>3.3191571725649048E-4</c:v>
                  </c:pt>
                  <c:pt idx="17">
                    <c:v>3.4581794625152668E-4</c:v>
                  </c:pt>
                  <c:pt idx="18">
                    <c:v>3.44659427168607E-4</c:v>
                  </c:pt>
                  <c:pt idx="19">
                    <c:v>3.539275798319647E-4</c:v>
                  </c:pt>
                  <c:pt idx="20">
                    <c:v>4.1185353397794899E-4</c:v>
                  </c:pt>
                  <c:pt idx="21">
                    <c:v>4.222802057242262E-4</c:v>
                  </c:pt>
                  <c:pt idx="22">
                    <c:v>4.0490241948043087E-4</c:v>
                  </c:pt>
                  <c:pt idx="23">
                    <c:v>3.9563426681707339E-4</c:v>
                  </c:pt>
                  <c:pt idx="24">
                    <c:v>4.1532909122670808E-4</c:v>
                  </c:pt>
                  <c:pt idx="25">
                    <c:v>4.4313354921678058E-4</c:v>
                  </c:pt>
                  <c:pt idx="26">
                    <c:v>3.7941499965619778E-4</c:v>
                  </c:pt>
                  <c:pt idx="27">
                    <c:v>3.5045202258320561E-4</c:v>
                  </c:pt>
                  <c:pt idx="28">
                    <c:v>3.5624461799780405E-4</c:v>
                  </c:pt>
                  <c:pt idx="29">
                    <c:v>3.4118386991984813E-4</c:v>
                  </c:pt>
                  <c:pt idx="30">
                    <c:v>3.3539127450524968E-4</c:v>
                  </c:pt>
                  <c:pt idx="31">
                    <c:v>3.0758681651517719E-4</c:v>
                  </c:pt>
                  <c:pt idx="32">
                    <c:v>2.9484310660306062E-4</c:v>
                  </c:pt>
                  <c:pt idx="33">
                    <c:v>2.7978235852510469E-4</c:v>
                  </c:pt>
                  <c:pt idx="34">
                    <c:v>2.7051420586174721E-4</c:v>
                  </c:pt>
                  <c:pt idx="35">
                    <c:v>2.739897631105063E-4</c:v>
                  </c:pt>
                  <c:pt idx="36">
                    <c:v>2.5661197686671096E-4</c:v>
                  </c:pt>
                  <c:pt idx="37">
                    <c:v>2.5081938145211252E-4</c:v>
                  </c:pt>
                  <c:pt idx="38">
                    <c:v>2.3460011429123691E-4</c:v>
                  </c:pt>
                  <c:pt idx="39">
                    <c:v>2.7514828219342592E-4</c:v>
                  </c:pt>
                  <c:pt idx="40">
                    <c:v>2.3460011429123691E-4</c:v>
                  </c:pt>
                  <c:pt idx="41">
                    <c:v>2.1838084713036128E-4</c:v>
                  </c:pt>
                  <c:pt idx="42">
                    <c:v>2.2185640437912034E-4</c:v>
                  </c:pt>
                  <c:pt idx="43">
                    <c:v>2.4734382420335348E-4</c:v>
                  </c:pt>
                  <c:pt idx="44">
                    <c:v>2.0216157996948568E-4</c:v>
                  </c:pt>
                  <c:pt idx="45">
                    <c:v>2.0679565630116442E-4</c:v>
                  </c:pt>
                  <c:pt idx="46">
                    <c:v>2.5545345778379128E-4</c:v>
                  </c:pt>
                  <c:pt idx="47">
                    <c:v>2.5777049594963064E-4</c:v>
                  </c:pt>
                  <c:pt idx="48">
                    <c:v>1.650889693160557E-4</c:v>
                  </c:pt>
                  <c:pt idx="49">
                    <c:v>1.025289388383926E-4</c:v>
                  </c:pt>
                  <c:pt idx="50">
                    <c:v>9.5577824340874475E-5</c:v>
                  </c:pt>
                  <c:pt idx="51">
                    <c:v>2.7225198448612948E-5</c:v>
                  </c:pt>
                  <c:pt idx="52">
                    <c:v>2.606667936569265E-5</c:v>
                  </c:pt>
                  <c:pt idx="53">
                    <c:v>1.2917487774554478E-4</c:v>
                  </c:pt>
                  <c:pt idx="54">
                    <c:v>2.3575863337415599E-4</c:v>
                  </c:pt>
                  <c:pt idx="55">
                    <c:v>2.1374677079868194E-4</c:v>
                  </c:pt>
                  <c:pt idx="56">
                    <c:v>2.3575863337415599E-4</c:v>
                  </c:pt>
                  <c:pt idx="57">
                    <c:v>2.2996603795955755E-4</c:v>
                  </c:pt>
                  <c:pt idx="58">
                    <c:v>1.7783267922817162E-4</c:v>
                  </c:pt>
                  <c:pt idx="59">
                    <c:v>1.5118674032101883E-4</c:v>
                  </c:pt>
                  <c:pt idx="60">
                    <c:v>2.0332009905240538E-4</c:v>
                  </c:pt>
                  <c:pt idx="61">
                    <c:v>2.4850234328627256E-4</c:v>
                  </c:pt>
                </c:numCache>
              </c:numRef>
            </c:minus>
          </c:errBars>
          <c:xVal>
            <c:numRef>
              <c:f>'3. Sample D'!$A$78:$A$139</c:f>
              <c:numCache>
                <c:formatCode>General</c:formatCode>
                <c:ptCount val="62"/>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52</c:v>
                </c:pt>
                <c:pt idx="52">
                  <c:v>53</c:v>
                </c:pt>
                <c:pt idx="53">
                  <c:v>54</c:v>
                </c:pt>
                <c:pt idx="54">
                  <c:v>55</c:v>
                </c:pt>
                <c:pt idx="55">
                  <c:v>56</c:v>
                </c:pt>
                <c:pt idx="56">
                  <c:v>57</c:v>
                </c:pt>
                <c:pt idx="57">
                  <c:v>58</c:v>
                </c:pt>
                <c:pt idx="58">
                  <c:v>59</c:v>
                </c:pt>
                <c:pt idx="59">
                  <c:v>60</c:v>
                </c:pt>
                <c:pt idx="60">
                  <c:v>61</c:v>
                </c:pt>
                <c:pt idx="61">
                  <c:v>63</c:v>
                </c:pt>
              </c:numCache>
            </c:numRef>
          </c:xVal>
          <c:yVal>
            <c:numRef>
              <c:f>'3. Sample D'!$R$78:$R$139</c:f>
              <c:numCache>
                <c:formatCode>0.000%</c:formatCode>
                <c:ptCount val="62"/>
                <c:pt idx="0">
                  <c:v>2.1381033861296464E-4</c:v>
                </c:pt>
                <c:pt idx="1">
                  <c:v>2.580469603949573E-4</c:v>
                </c:pt>
                <c:pt idx="2">
                  <c:v>3.6618092475093947E-4</c:v>
                </c:pt>
                <c:pt idx="3">
                  <c:v>4.1041754653293214E-4</c:v>
                </c:pt>
                <c:pt idx="4">
                  <c:v>5.0380597029491664E-4</c:v>
                </c:pt>
                <c:pt idx="5">
                  <c:v>6.7092209702688903E-4</c:v>
                </c:pt>
                <c:pt idx="6">
                  <c:v>7.8888642177886957E-4</c:v>
                </c:pt>
                <c:pt idx="7">
                  <c:v>7.8888642177886957E-4</c:v>
                </c:pt>
                <c:pt idx="8">
                  <c:v>1.0297302514808296E-3</c:v>
                </c:pt>
                <c:pt idx="9">
                  <c:v>1.0297302514808296E-3</c:v>
                </c:pt>
                <c:pt idx="10">
                  <c:v>1.0297302514808296E-3</c:v>
                </c:pt>
                <c:pt idx="11">
                  <c:v>1.1083731346488166E-3</c:v>
                </c:pt>
                <c:pt idx="12">
                  <c:v>1.214049508905799E-3</c:v>
                </c:pt>
                <c:pt idx="13">
                  <c:v>1.2533709504897925E-3</c:v>
                </c:pt>
                <c:pt idx="14">
                  <c:v>1.2951499821727856E-3</c:v>
                </c:pt>
                <c:pt idx="15">
                  <c:v>1.3344714237567791E-3</c:v>
                </c:pt>
                <c:pt idx="16">
                  <c:v>1.4217158722712648E-3</c:v>
                </c:pt>
                <c:pt idx="17">
                  <c:v>1.506912329036584E-3</c:v>
                </c:pt>
                <c:pt idx="18">
                  <c:v>1.6011199494982351E-3</c:v>
                </c:pt>
                <c:pt idx="19">
                  <c:v>1.7387449950422122E-3</c:v>
                </c:pt>
                <c:pt idx="20">
                  <c:v>1.8599861065928588E-3</c:v>
                </c:pt>
                <c:pt idx="21">
                  <c:v>1.9181490722691825E-3</c:v>
                </c:pt>
                <c:pt idx="22">
                  <c:v>1.9779504313448392E-3</c:v>
                </c:pt>
                <c:pt idx="23">
                  <c:v>2.0615084947108253E-3</c:v>
                </c:pt>
                <c:pt idx="24">
                  <c:v>2.1409705745784788E-3</c:v>
                </c:pt>
                <c:pt idx="25">
                  <c:v>2.1868455897598046E-3</c:v>
                </c:pt>
                <c:pt idx="26">
                  <c:v>2.2695844564261242E-3</c:v>
                </c:pt>
                <c:pt idx="27">
                  <c:v>2.3179170617064495E-3</c:v>
                </c:pt>
                <c:pt idx="28">
                  <c:v>2.3515041263927772E-3</c:v>
                </c:pt>
                <c:pt idx="29">
                  <c:v>2.4031135184717687E-3</c:v>
                </c:pt>
                <c:pt idx="30">
                  <c:v>2.5595800881080761E-3</c:v>
                </c:pt>
                <c:pt idx="31">
                  <c:v>2.6546069052693936E-3</c:v>
                </c:pt>
                <c:pt idx="32">
                  <c:v>2.7619216729257092E-3</c:v>
                </c:pt>
                <c:pt idx="33">
                  <c:v>2.8446605395920288E-3</c:v>
                </c:pt>
                <c:pt idx="34">
                  <c:v>2.905281095367352E-3</c:v>
                </c:pt>
                <c:pt idx="35">
                  <c:v>3.0584708782049933E-3</c:v>
                </c:pt>
                <c:pt idx="36">
                  <c:v>3.2198526280392999E-3</c:v>
                </c:pt>
                <c:pt idx="37">
                  <c:v>3.3402745428902799E-3</c:v>
                </c:pt>
                <c:pt idx="38">
                  <c:v>3.5270513904142489E-3</c:v>
                </c:pt>
                <c:pt idx="39">
                  <c:v>3.7195626148358836E-3</c:v>
                </c:pt>
                <c:pt idx="40">
                  <c:v>3.8711140042741918E-3</c:v>
                </c:pt>
                <c:pt idx="41">
                  <c:v>4.0349533442074984E-3</c:v>
                </c:pt>
                <c:pt idx="42">
                  <c:v>4.1848663402464731E-3</c:v>
                </c:pt>
                <c:pt idx="43">
                  <c:v>4.3093842385957858E-3</c:v>
                </c:pt>
                <c:pt idx="44">
                  <c:v>4.5002570696180879E-3</c:v>
                </c:pt>
                <c:pt idx="45">
                  <c:v>4.690310703940723E-3</c:v>
                </c:pt>
                <c:pt idx="46">
                  <c:v>4.8852795184613565E-3</c:v>
                </c:pt>
                <c:pt idx="47">
                  <c:v>5.0786099395826578E-3</c:v>
                </c:pt>
                <c:pt idx="48">
                  <c:v>5.2424492795159639E-3</c:v>
                </c:pt>
                <c:pt idx="49">
                  <c:v>5.4128421930466023E-3</c:v>
                </c:pt>
                <c:pt idx="50">
                  <c:v>5.5799583197785746E-3</c:v>
                </c:pt>
                <c:pt idx="51">
                  <c:v>5.7937686583915396E-3</c:v>
                </c:pt>
                <c:pt idx="52">
                  <c:v>6.0477196352881641E-3</c:v>
                </c:pt>
                <c:pt idx="53">
                  <c:v>6.286105874891125E-3</c:v>
                </c:pt>
                <c:pt idx="54">
                  <c:v>6.633445275549734E-3</c:v>
                </c:pt>
                <c:pt idx="55">
                  <c:v>6.9045993831393553E-3</c:v>
                </c:pt>
                <c:pt idx="56">
                  <c:v>7.0921954273629913E-3</c:v>
                </c:pt>
                <c:pt idx="57">
                  <c:v>7.3387736339626166E-3</c:v>
                </c:pt>
                <c:pt idx="58">
                  <c:v>7.5574991527735808E-3</c:v>
                </c:pt>
                <c:pt idx="59">
                  <c:v>7.7729478847858779E-3</c:v>
                </c:pt>
                <c:pt idx="60">
                  <c:v>8.0326332385801686E-3</c:v>
                </c:pt>
                <c:pt idx="61">
                  <c:v>8.4659882927037647E-3</c:v>
                </c:pt>
              </c:numCache>
            </c:numRef>
          </c:yVal>
          <c:smooth val="0"/>
          <c:extLst xmlns:c15="http://schemas.microsoft.com/office/drawing/2012/chart">
            <c:ext xmlns:c16="http://schemas.microsoft.com/office/drawing/2014/chart" uri="{C3380CC4-5D6E-409C-BE32-E72D297353CC}">
              <c16:uniqueId val="{00000002-88EA-2D46-A8D8-49BE75C04D54}"/>
            </c:ext>
          </c:extLst>
        </c:ser>
        <c:ser>
          <c:idx val="11"/>
          <c:order val="3"/>
          <c:tx>
            <c:v>Sample D - Acid-fed</c:v>
          </c:tx>
          <c:spPr>
            <a:ln w="19050">
              <a:noFill/>
            </a:ln>
          </c:spPr>
          <c:marker>
            <c:symbol val="square"/>
            <c:size val="15"/>
            <c:spPr>
              <a:solidFill>
                <a:schemeClr val="accent4"/>
              </a:solidFill>
              <a:ln>
                <a:noFill/>
              </a:ln>
            </c:spPr>
          </c:marker>
          <c:errBars>
            <c:errDir val="x"/>
            <c:errBarType val="both"/>
            <c:errValType val="fixedVal"/>
            <c:noEndCap val="0"/>
            <c:val val="0"/>
          </c:errBars>
          <c:errBars>
            <c:errDir val="y"/>
            <c:errBarType val="both"/>
            <c:errValType val="cust"/>
            <c:noEndCap val="0"/>
            <c:plus>
              <c:numRef>
                <c:f>'3. Sample D'!$AP$78:$AP$139</c:f>
                <c:numCache>
                  <c:formatCode>General</c:formatCode>
                  <c:ptCount val="62"/>
                  <c:pt idx="0">
                    <c:v>1.703023051891929E-4</c:v>
                  </c:pt>
                  <c:pt idx="1">
                    <c:v>6.8468477800553756E-4</c:v>
                  </c:pt>
                  <c:pt idx="2">
                    <c:v>1.216445037065643E-4</c:v>
                  </c:pt>
                  <c:pt idx="3">
                    <c:v>4.7615134307998843E-4</c:v>
                  </c:pt>
                  <c:pt idx="4">
                    <c:v>2.815201371494815E-4</c:v>
                  </c:pt>
                  <c:pt idx="5">
                    <c:v>4.3444465609488012E-4</c:v>
                  </c:pt>
                  <c:pt idx="6">
                    <c:v>2.4328900741316493E-5</c:v>
                  </c:pt>
                  <c:pt idx="7">
                    <c:v>2.4328900741316493E-5</c:v>
                  </c:pt>
                  <c:pt idx="8">
                    <c:v>4.4834688508991582E-4</c:v>
                  </c:pt>
                  <c:pt idx="9">
                    <c:v>4.4834688508991582E-4</c:v>
                  </c:pt>
                  <c:pt idx="10">
                    <c:v>4.4834688508991582E-4</c:v>
                  </c:pt>
                  <c:pt idx="11">
                    <c:v>4.2575576297298398E-3</c:v>
                  </c:pt>
                  <c:pt idx="12">
                    <c:v>3.5624461799780354E-3</c:v>
                  </c:pt>
                  <c:pt idx="13">
                    <c:v>3.1870859971120558E-3</c:v>
                  </c:pt>
                  <c:pt idx="14">
                    <c:v>3.1592815391219831E-3</c:v>
                  </c:pt>
                  <c:pt idx="15">
                    <c:v>3.3122060580673819E-3</c:v>
                  </c:pt>
                  <c:pt idx="16">
                    <c:v>3.7431751569135066E-3</c:v>
                  </c:pt>
                  <c:pt idx="17">
                    <c:v>3.9100019048539433E-3</c:v>
                  </c:pt>
                  <c:pt idx="18">
                    <c:v>3.6597617829432915E-3</c:v>
                  </c:pt>
                  <c:pt idx="19">
                    <c:v>3.7153706989234364E-3</c:v>
                  </c:pt>
                  <c:pt idx="20">
                    <c:v>4.007317507819198E-3</c:v>
                  </c:pt>
                  <c:pt idx="21">
                    <c:v>3.9239041338489803E-3</c:v>
                  </c:pt>
                  <c:pt idx="22">
                    <c:v>4.4243843776702735E-3</c:v>
                  </c:pt>
                  <c:pt idx="23">
                    <c:v>4.5216999806355117E-3</c:v>
                  </c:pt>
                  <c:pt idx="24">
                    <c:v>4.2297531717397753E-3</c:v>
                  </c:pt>
                  <c:pt idx="25">
                    <c:v>4.2853620877199199E-3</c:v>
                  </c:pt>
                  <c:pt idx="26">
                    <c:v>4.4104821486752486E-3</c:v>
                  </c:pt>
                  <c:pt idx="27">
                    <c:v>4.1741442557596325E-3</c:v>
                  </c:pt>
                  <c:pt idx="28">
                    <c:v>5.0221802244568457E-3</c:v>
                  </c:pt>
                  <c:pt idx="29">
                    <c:v>5.2307136593823921E-3</c:v>
                  </c:pt>
                  <c:pt idx="30">
                    <c:v>7.4411680695931418E-3</c:v>
                  </c:pt>
                  <c:pt idx="31">
                    <c:v>5.4392470943079455E-3</c:v>
                  </c:pt>
                  <c:pt idx="32">
                    <c:v>5.5226604682781563E-3</c:v>
                  </c:pt>
                  <c:pt idx="33">
                    <c:v>5.0916913694320273E-3</c:v>
                  </c:pt>
                  <c:pt idx="34">
                    <c:v>5.4114426363178637E-3</c:v>
                  </c:pt>
                  <c:pt idx="35">
                    <c:v>4.5356022096305825E-3</c:v>
                  </c:pt>
                  <c:pt idx="36">
                    <c:v>4.8136467895313071E-3</c:v>
                  </c:pt>
                  <c:pt idx="37">
                    <c:v>3.7292729279184804E-3</c:v>
                  </c:pt>
                  <c:pt idx="38">
                    <c:v>4.0768286527943865E-3</c:v>
                  </c:pt>
                  <c:pt idx="39">
                    <c:v>3.9656108208340939E-3</c:v>
                  </c:pt>
                  <c:pt idx="40">
                    <c:v>3.8821974468638766E-3</c:v>
                  </c:pt>
                  <c:pt idx="41">
                    <c:v>4.4521888356603596E-3</c:v>
                  </c:pt>
                  <c:pt idx="42">
                    <c:v>5.0777891404369885E-3</c:v>
                  </c:pt>
                  <c:pt idx="43">
                    <c:v>6.3985008949654287E-3</c:v>
                  </c:pt>
                  <c:pt idx="44">
                    <c:v>5.0777891404369885E-3</c:v>
                  </c:pt>
                  <c:pt idx="45">
                    <c:v>5.2585181173724618E-3</c:v>
                  </c:pt>
                  <c:pt idx="46">
                    <c:v>4.3826776906851763E-3</c:v>
                  </c:pt>
                  <c:pt idx="47">
                    <c:v>4.1741442557596351E-3</c:v>
                  </c:pt>
                  <c:pt idx="48">
                    <c:v>3.9934152788241618E-3</c:v>
                  </c:pt>
                  <c:pt idx="49">
                    <c:v>3.7292729279184704E-3</c:v>
                  </c:pt>
                  <c:pt idx="50">
                    <c:v>6.1482607730547817E-3</c:v>
                  </c:pt>
                  <c:pt idx="51">
                    <c:v>6.7599588488363761E-3</c:v>
                  </c:pt>
                  <c:pt idx="52">
                    <c:v>5.5643671552632595E-3</c:v>
                  </c:pt>
                  <c:pt idx="53">
                    <c:v>6.1204563150647094E-3</c:v>
                  </c:pt>
                  <c:pt idx="54">
                    <c:v>7.468972527583227E-3</c:v>
                  </c:pt>
                  <c:pt idx="55">
                    <c:v>8.1362795193449609E-3</c:v>
                  </c:pt>
                  <c:pt idx="56">
                    <c:v>7.8999416264293482E-3</c:v>
                  </c:pt>
                  <c:pt idx="57">
                    <c:v>8.7062709081414513E-3</c:v>
                  </c:pt>
                  <c:pt idx="58">
                    <c:v>8.650661992161305E-3</c:v>
                  </c:pt>
                  <c:pt idx="59">
                    <c:v>8.650661992161305E-3</c:v>
                  </c:pt>
                  <c:pt idx="60">
                    <c:v>8.4560307862307973E-3</c:v>
                  </c:pt>
                  <c:pt idx="61">
                    <c:v>9.4986979608585129E-3</c:v>
                  </c:pt>
                </c:numCache>
              </c:numRef>
            </c:plus>
            <c:minus>
              <c:numRef>
                <c:f>'3. Sample D'!$AP$78:$AP$139</c:f>
                <c:numCache>
                  <c:formatCode>General</c:formatCode>
                  <c:ptCount val="62"/>
                  <c:pt idx="0">
                    <c:v>1.703023051891929E-4</c:v>
                  </c:pt>
                  <c:pt idx="1">
                    <c:v>6.8468477800553756E-4</c:v>
                  </c:pt>
                  <c:pt idx="2">
                    <c:v>1.216445037065643E-4</c:v>
                  </c:pt>
                  <c:pt idx="3">
                    <c:v>4.7615134307998843E-4</c:v>
                  </c:pt>
                  <c:pt idx="4">
                    <c:v>2.815201371494815E-4</c:v>
                  </c:pt>
                  <c:pt idx="5">
                    <c:v>4.3444465609488012E-4</c:v>
                  </c:pt>
                  <c:pt idx="6">
                    <c:v>2.4328900741316493E-5</c:v>
                  </c:pt>
                  <c:pt idx="7">
                    <c:v>2.4328900741316493E-5</c:v>
                  </c:pt>
                  <c:pt idx="8">
                    <c:v>4.4834688508991582E-4</c:v>
                  </c:pt>
                  <c:pt idx="9">
                    <c:v>4.4834688508991582E-4</c:v>
                  </c:pt>
                  <c:pt idx="10">
                    <c:v>4.4834688508991582E-4</c:v>
                  </c:pt>
                  <c:pt idx="11">
                    <c:v>4.2575576297298398E-3</c:v>
                  </c:pt>
                  <c:pt idx="12">
                    <c:v>3.5624461799780354E-3</c:v>
                  </c:pt>
                  <c:pt idx="13">
                    <c:v>3.1870859971120558E-3</c:v>
                  </c:pt>
                  <c:pt idx="14">
                    <c:v>3.1592815391219831E-3</c:v>
                  </c:pt>
                  <c:pt idx="15">
                    <c:v>3.3122060580673819E-3</c:v>
                  </c:pt>
                  <c:pt idx="16">
                    <c:v>3.7431751569135066E-3</c:v>
                  </c:pt>
                  <c:pt idx="17">
                    <c:v>3.9100019048539433E-3</c:v>
                  </c:pt>
                  <c:pt idx="18">
                    <c:v>3.6597617829432915E-3</c:v>
                  </c:pt>
                  <c:pt idx="19">
                    <c:v>3.7153706989234364E-3</c:v>
                  </c:pt>
                  <c:pt idx="20">
                    <c:v>4.007317507819198E-3</c:v>
                  </c:pt>
                  <c:pt idx="21">
                    <c:v>3.9239041338489803E-3</c:v>
                  </c:pt>
                  <c:pt idx="22">
                    <c:v>4.4243843776702735E-3</c:v>
                  </c:pt>
                  <c:pt idx="23">
                    <c:v>4.5216999806355117E-3</c:v>
                  </c:pt>
                  <c:pt idx="24">
                    <c:v>4.2297531717397753E-3</c:v>
                  </c:pt>
                  <c:pt idx="25">
                    <c:v>4.2853620877199199E-3</c:v>
                  </c:pt>
                  <c:pt idx="26">
                    <c:v>4.4104821486752486E-3</c:v>
                  </c:pt>
                  <c:pt idx="27">
                    <c:v>4.1741442557596325E-3</c:v>
                  </c:pt>
                  <c:pt idx="28">
                    <c:v>5.0221802244568457E-3</c:v>
                  </c:pt>
                  <c:pt idx="29">
                    <c:v>5.2307136593823921E-3</c:v>
                  </c:pt>
                  <c:pt idx="30">
                    <c:v>7.4411680695931418E-3</c:v>
                  </c:pt>
                  <c:pt idx="31">
                    <c:v>5.4392470943079455E-3</c:v>
                  </c:pt>
                  <c:pt idx="32">
                    <c:v>5.5226604682781563E-3</c:v>
                  </c:pt>
                  <c:pt idx="33">
                    <c:v>5.0916913694320273E-3</c:v>
                  </c:pt>
                  <c:pt idx="34">
                    <c:v>5.4114426363178637E-3</c:v>
                  </c:pt>
                  <c:pt idx="35">
                    <c:v>4.5356022096305825E-3</c:v>
                  </c:pt>
                  <c:pt idx="36">
                    <c:v>4.8136467895313071E-3</c:v>
                  </c:pt>
                  <c:pt idx="37">
                    <c:v>3.7292729279184804E-3</c:v>
                  </c:pt>
                  <c:pt idx="38">
                    <c:v>4.0768286527943865E-3</c:v>
                  </c:pt>
                  <c:pt idx="39">
                    <c:v>3.9656108208340939E-3</c:v>
                  </c:pt>
                  <c:pt idx="40">
                    <c:v>3.8821974468638766E-3</c:v>
                  </c:pt>
                  <c:pt idx="41">
                    <c:v>4.4521888356603596E-3</c:v>
                  </c:pt>
                  <c:pt idx="42">
                    <c:v>5.0777891404369885E-3</c:v>
                  </c:pt>
                  <c:pt idx="43">
                    <c:v>6.3985008949654287E-3</c:v>
                  </c:pt>
                  <c:pt idx="44">
                    <c:v>5.0777891404369885E-3</c:v>
                  </c:pt>
                  <c:pt idx="45">
                    <c:v>5.2585181173724618E-3</c:v>
                  </c:pt>
                  <c:pt idx="46">
                    <c:v>4.3826776906851763E-3</c:v>
                  </c:pt>
                  <c:pt idx="47">
                    <c:v>4.1741442557596351E-3</c:v>
                  </c:pt>
                  <c:pt idx="48">
                    <c:v>3.9934152788241618E-3</c:v>
                  </c:pt>
                  <c:pt idx="49">
                    <c:v>3.7292729279184704E-3</c:v>
                  </c:pt>
                  <c:pt idx="50">
                    <c:v>6.1482607730547817E-3</c:v>
                  </c:pt>
                  <c:pt idx="51">
                    <c:v>6.7599588488363761E-3</c:v>
                  </c:pt>
                  <c:pt idx="52">
                    <c:v>5.5643671552632595E-3</c:v>
                  </c:pt>
                  <c:pt idx="53">
                    <c:v>6.1204563150647094E-3</c:v>
                  </c:pt>
                  <c:pt idx="54">
                    <c:v>7.468972527583227E-3</c:v>
                  </c:pt>
                  <c:pt idx="55">
                    <c:v>8.1362795193449609E-3</c:v>
                  </c:pt>
                  <c:pt idx="56">
                    <c:v>7.8999416264293482E-3</c:v>
                  </c:pt>
                  <c:pt idx="57">
                    <c:v>8.7062709081414513E-3</c:v>
                  </c:pt>
                  <c:pt idx="58">
                    <c:v>8.650661992161305E-3</c:v>
                  </c:pt>
                  <c:pt idx="59">
                    <c:v>8.650661992161305E-3</c:v>
                  </c:pt>
                  <c:pt idx="60">
                    <c:v>8.4560307862307973E-3</c:v>
                  </c:pt>
                  <c:pt idx="61">
                    <c:v>9.4986979608585129E-3</c:v>
                  </c:pt>
                </c:numCache>
              </c:numRef>
            </c:minus>
          </c:errBars>
          <c:xVal>
            <c:numRef>
              <c:f>'3. Sample D'!$U$78:$U$139</c:f>
              <c:numCache>
                <c:formatCode>General</c:formatCode>
                <c:ptCount val="62"/>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52</c:v>
                </c:pt>
                <c:pt idx="52">
                  <c:v>53</c:v>
                </c:pt>
                <c:pt idx="53">
                  <c:v>54</c:v>
                </c:pt>
                <c:pt idx="54">
                  <c:v>55</c:v>
                </c:pt>
                <c:pt idx="55">
                  <c:v>56</c:v>
                </c:pt>
                <c:pt idx="56">
                  <c:v>57</c:v>
                </c:pt>
                <c:pt idx="57">
                  <c:v>58</c:v>
                </c:pt>
                <c:pt idx="58">
                  <c:v>59</c:v>
                </c:pt>
                <c:pt idx="59">
                  <c:v>60</c:v>
                </c:pt>
                <c:pt idx="60">
                  <c:v>61</c:v>
                </c:pt>
                <c:pt idx="61">
                  <c:v>63</c:v>
                </c:pt>
              </c:numCache>
            </c:numRef>
          </c:xVal>
          <c:yVal>
            <c:numRef>
              <c:f>'3. Sample D'!$AO$78:$AO$139</c:f>
              <c:numCache>
                <c:formatCode>0.00</c:formatCode>
                <c:ptCount val="62"/>
                <c:pt idx="0" formatCode="0.000%">
                  <c:v>5.529577722749086E-4</c:v>
                </c:pt>
                <c:pt idx="1">
                  <c:v>7.6185293068987037E-5</c:v>
                </c:pt>
                <c:pt idx="2">
                  <c:v>8.6261412474885691E-4</c:v>
                </c:pt>
                <c:pt idx="3">
                  <c:v>1.8603957049426905E-3</c:v>
                </c:pt>
                <c:pt idx="4">
                  <c:v>2.2142886791986318E-3</c:v>
                </c:pt>
                <c:pt idx="5">
                  <c:v>3.8362981445383628E-3</c:v>
                </c:pt>
                <c:pt idx="6">
                  <c:v>5.1240753564141496E-3</c:v>
                </c:pt>
                <c:pt idx="7">
                  <c:v>7.5423440138297502E-3</c:v>
                </c:pt>
                <c:pt idx="8">
                  <c:v>8.1911477999656417E-3</c:v>
                </c:pt>
                <c:pt idx="9">
                  <c:v>8.1911477999656417E-3</c:v>
                </c:pt>
                <c:pt idx="10">
                  <c:v>8.1911477999656417E-3</c:v>
                </c:pt>
                <c:pt idx="11">
                  <c:v>1.2673792140540902E-2</c:v>
                </c:pt>
                <c:pt idx="12">
                  <c:v>1.3184970881132817E-2</c:v>
                </c:pt>
                <c:pt idx="13">
                  <c:v>1.3017854754400843E-2</c:v>
                </c:pt>
                <c:pt idx="14">
                  <c:v>1.2939211871232856E-2</c:v>
                </c:pt>
                <c:pt idx="15">
                  <c:v>1.2850738627668872E-2</c:v>
                </c:pt>
                <c:pt idx="16">
                  <c:v>1.5436123411816443E-2</c:v>
                </c:pt>
                <c:pt idx="17">
                  <c:v>1.7146606120720161E-2</c:v>
                </c:pt>
                <c:pt idx="18">
                  <c:v>1.7480838374184106E-2</c:v>
                </c:pt>
                <c:pt idx="19">
                  <c:v>1.8857088829623878E-2</c:v>
                </c:pt>
                <c:pt idx="20">
                  <c:v>1.9122508560315832E-2</c:v>
                </c:pt>
                <c:pt idx="21">
                  <c:v>1.6920507831612197E-2</c:v>
                </c:pt>
                <c:pt idx="22">
                  <c:v>1.855234765734793E-2</c:v>
                </c:pt>
                <c:pt idx="23">
                  <c:v>1.9269963966255813E-2</c:v>
                </c:pt>
                <c:pt idx="24">
                  <c:v>2.1698062984067408E-2</c:v>
                </c:pt>
                <c:pt idx="25">
                  <c:v>2.2484491815747278E-2</c:v>
                </c:pt>
                <c:pt idx="26">
                  <c:v>2.4873269391974883E-2</c:v>
                </c:pt>
                <c:pt idx="27">
                  <c:v>2.5964439395930704E-2</c:v>
                </c:pt>
                <c:pt idx="28">
                  <c:v>2.8943038595918208E-2</c:v>
                </c:pt>
                <c:pt idx="29">
                  <c:v>2.9070833281066188E-2</c:v>
                </c:pt>
                <c:pt idx="30">
                  <c:v>2.9434556615718126E-2</c:v>
                </c:pt>
                <c:pt idx="31">
                  <c:v>2.8766092108790237E-2</c:v>
                </c:pt>
                <c:pt idx="32">
                  <c:v>2.9749128148390071E-2</c:v>
                </c:pt>
                <c:pt idx="33">
                  <c:v>2.9621333463242094E-2</c:v>
                </c:pt>
                <c:pt idx="34">
                  <c:v>3.0633860584029927E-2</c:v>
                </c:pt>
                <c:pt idx="35">
                  <c:v>3.213790572461768E-2</c:v>
                </c:pt>
                <c:pt idx="36">
                  <c:v>3.225587004936966E-2</c:v>
                </c:pt>
                <c:pt idx="37">
                  <c:v>3.2826030952337562E-2</c:v>
                </c:pt>
                <c:pt idx="38">
                  <c:v>3.3838558073125399E-2</c:v>
                </c:pt>
                <c:pt idx="39">
                  <c:v>3.6866309075092897E-2</c:v>
                </c:pt>
                <c:pt idx="40">
                  <c:v>3.6984273399844877E-2</c:v>
                </c:pt>
                <c:pt idx="41">
                  <c:v>3.9451693859240473E-2</c:v>
                </c:pt>
                <c:pt idx="42">
                  <c:v>4.030693521369233E-2</c:v>
                </c:pt>
                <c:pt idx="43">
                  <c:v>4.1496408821608141E-2</c:v>
                </c:pt>
                <c:pt idx="44">
                  <c:v>4.1860132156260083E-2</c:v>
                </c:pt>
                <c:pt idx="45">
                  <c:v>4.202724828299205E-2</c:v>
                </c:pt>
                <c:pt idx="46">
                  <c:v>4.3334686215659834E-2</c:v>
                </c:pt>
                <c:pt idx="47">
                  <c:v>4.47600884730796E-2</c:v>
                </c:pt>
                <c:pt idx="48">
                  <c:v>4.5536686944363469E-2</c:v>
                </c:pt>
                <c:pt idx="49">
                  <c:v>4.6529553344359306E-2</c:v>
                </c:pt>
                <c:pt idx="50">
                  <c:v>4.7158696409703202E-2</c:v>
                </c:pt>
                <c:pt idx="51">
                  <c:v>4.9557304346326797E-2</c:v>
                </c:pt>
                <c:pt idx="52">
                  <c:v>5.0520679665134641E-2</c:v>
                </c:pt>
                <c:pt idx="53">
                  <c:v>5.4885359680957917E-2</c:v>
                </c:pt>
                <c:pt idx="54">
                  <c:v>5.5485011665113819E-2</c:v>
                </c:pt>
                <c:pt idx="55">
                  <c:v>5.6527029867089643E-2</c:v>
                </c:pt>
                <c:pt idx="56">
                  <c:v>5.8738860956189277E-2</c:v>
                </c:pt>
                <c:pt idx="57">
                  <c:v>6.219914781558071E-2</c:v>
                </c:pt>
                <c:pt idx="58">
                  <c:v>6.3575398271020475E-2</c:v>
                </c:pt>
                <c:pt idx="59">
                  <c:v>6.6268917019524032E-2</c:v>
                </c:pt>
                <c:pt idx="60">
                  <c:v>6.8490578469019681E-2</c:v>
                </c:pt>
                <c:pt idx="61">
                  <c:v>7.0053605771983413E-2</c:v>
                </c:pt>
              </c:numCache>
            </c:numRef>
          </c:yVal>
          <c:smooth val="0"/>
          <c:extLst xmlns:c15="http://schemas.microsoft.com/office/drawing/2012/chart">
            <c:ext xmlns:c16="http://schemas.microsoft.com/office/drawing/2014/chart" uri="{C3380CC4-5D6E-409C-BE32-E72D297353CC}">
              <c16:uniqueId val="{00000003-88EA-2D46-A8D8-49BE75C04D54}"/>
            </c:ext>
          </c:extLst>
        </c:ser>
        <c:dLbls>
          <c:showLegendKey val="0"/>
          <c:showVal val="0"/>
          <c:showCatName val="0"/>
          <c:showSerName val="0"/>
          <c:showPercent val="0"/>
          <c:showBubbleSize val="0"/>
        </c:dLbls>
        <c:axId val="400863960"/>
        <c:axId val="400864352"/>
        <c:extLst/>
      </c:scatterChart>
      <c:valAx>
        <c:axId val="400863960"/>
        <c:scaling>
          <c:orientation val="minMax"/>
          <c:max val="40"/>
          <c:min val="0"/>
        </c:scaling>
        <c:delete val="0"/>
        <c:axPos val="b"/>
        <c:majorGridlines>
          <c:spPr>
            <a:ln w="9525" cap="flat" cmpd="sng" algn="ctr">
              <a:solidFill>
                <a:schemeClr val="tx1">
                  <a:lumMod val="15000"/>
                  <a:lumOff val="85000"/>
                </a:schemeClr>
              </a:solidFill>
              <a:round/>
            </a:ln>
            <a:effectLst/>
          </c:spPr>
        </c:majorGridlines>
        <c:title>
          <c:tx>
            <c:rich>
              <a:bodyPr rot="0" vert="horz"/>
              <a:lstStyle/>
              <a:p>
                <a:pPr>
                  <a:defRPr/>
                </a:pPr>
                <a:r>
                  <a:rPr lang="en-ZA"/>
                  <a:t>Time [Weeks]</a:t>
                </a:r>
              </a:p>
            </c:rich>
          </c:tx>
          <c:layout>
            <c:manualLayout>
              <c:xMode val="edge"/>
              <c:yMode val="edge"/>
              <c:x val="0.49257243814420282"/>
              <c:y val="0.83508535722660149"/>
            </c:manualLayout>
          </c:layout>
          <c:overlay val="0"/>
          <c:spPr>
            <a:noFill/>
            <a:ln>
              <a:noFill/>
            </a:ln>
            <a:effectLst/>
          </c:spPr>
        </c:title>
        <c:numFmt formatCode="General" sourceLinked="1"/>
        <c:majorTickMark val="none"/>
        <c:minorTickMark val="none"/>
        <c:tickLblPos val="nextTo"/>
        <c:spPr>
          <a:noFill/>
          <a:ln w="9525" cap="flat" cmpd="sng" algn="ctr">
            <a:solidFill>
              <a:schemeClr val="dk1">
                <a:lumMod val="15000"/>
                <a:lumOff val="85000"/>
              </a:schemeClr>
            </a:solidFill>
            <a:round/>
          </a:ln>
          <a:effectLst/>
        </c:spPr>
        <c:txPr>
          <a:bodyPr rot="-60000000" vert="horz"/>
          <a:lstStyle/>
          <a:p>
            <a:pPr>
              <a:defRPr/>
            </a:pPr>
            <a:endParaRPr lang="en-US"/>
          </a:p>
        </c:txPr>
        <c:crossAx val="400864352"/>
        <c:crosses val="autoZero"/>
        <c:crossBetween val="midCat"/>
      </c:valAx>
      <c:valAx>
        <c:axId val="400864352"/>
        <c:scaling>
          <c:orientation val="minMax"/>
          <c:max val="4.5000000000000012E-2"/>
          <c:min val="0"/>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ZA"/>
                  <a:t>S extraction %</a:t>
                </a:r>
              </a:p>
            </c:rich>
          </c:tx>
          <c:layout>
            <c:manualLayout>
              <c:xMode val="edge"/>
              <c:yMode val="edge"/>
              <c:x val="1.9848481574227268E-2"/>
              <c:y val="0.30959437239462712"/>
            </c:manualLayout>
          </c:layout>
          <c:overlay val="0"/>
          <c:spPr>
            <a:noFill/>
            <a:ln>
              <a:noFill/>
            </a:ln>
            <a:effectLst/>
          </c:spPr>
        </c:title>
        <c:numFmt formatCode="0.0%" sourceLinked="0"/>
        <c:majorTickMark val="none"/>
        <c:minorTickMark val="none"/>
        <c:tickLblPos val="nextTo"/>
        <c:spPr>
          <a:noFill/>
          <a:ln w="9525" cap="flat" cmpd="sng" algn="ctr">
            <a:solidFill>
              <a:schemeClr val="dk1">
                <a:lumMod val="15000"/>
                <a:lumOff val="85000"/>
              </a:schemeClr>
            </a:solidFill>
            <a:round/>
          </a:ln>
          <a:effectLst/>
        </c:spPr>
        <c:txPr>
          <a:bodyPr rot="-60000000" vert="horz"/>
          <a:lstStyle/>
          <a:p>
            <a:pPr>
              <a:defRPr/>
            </a:pPr>
            <a:endParaRPr lang="en-US"/>
          </a:p>
        </c:txPr>
        <c:crossAx val="400863960"/>
        <c:crosses val="autoZero"/>
        <c:crossBetween val="midCat"/>
      </c:valAx>
    </c:plotArea>
    <c:legend>
      <c:legendPos val="t"/>
      <c:layout>
        <c:manualLayout>
          <c:xMode val="edge"/>
          <c:yMode val="edge"/>
          <c:x val="1.3915364581643685E-3"/>
          <c:y val="0.90015295228592029"/>
          <c:w val="0.99696044628826286"/>
          <c:h val="8.7919336531240025E-2"/>
        </c:manualLayout>
      </c:layout>
      <c:overlay val="0"/>
      <c:spPr>
        <a:noFill/>
        <a:ln>
          <a:noFill/>
        </a:ln>
        <a:effectLst/>
      </c:spPr>
      <c:txPr>
        <a:bodyPr rot="0" vert="horz"/>
        <a:lstStyle/>
        <a:p>
          <a:pPr>
            <a:defRPr/>
          </a:pPr>
          <a:endParaRPr lang="en-US"/>
        </a:p>
      </c:txPr>
    </c:legend>
    <c:plotVisOnly val="1"/>
    <c:dispBlanksAs val="gap"/>
    <c:showDLblsOverMax val="0"/>
    <c:extLst/>
  </c:chart>
  <c:spPr>
    <a:solidFill>
      <a:schemeClr val="lt1"/>
    </a:solidFill>
    <a:ln w="9525" cap="flat" cmpd="sng" algn="ctr">
      <a:noFill/>
      <a:round/>
    </a:ln>
    <a:effectLst/>
  </c:spPr>
  <c:txPr>
    <a:bodyPr/>
    <a:lstStyle/>
    <a:p>
      <a:pPr>
        <a:defRPr lang="en-GB" sz="3200" b="0" i="0" u="none" strike="noStrike" kern="1200" cap="none" baseline="0">
          <a:solidFill>
            <a:schemeClr val="dk1"/>
          </a:solidFill>
          <a:latin typeface="Times New Roman" panose="02020603050405020304" pitchFamily="18" charset="0"/>
          <a:ea typeface="+mn-ea"/>
          <a:cs typeface="Times New Roman" panose="02020603050405020304" pitchFamily="18" charset="0"/>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193818507882582"/>
          <c:y val="3.8149996342377278E-2"/>
          <c:w val="0.85175797042935542"/>
          <c:h val="0.70350962143180085"/>
        </c:manualLayout>
      </c:layout>
      <c:scatterChart>
        <c:scatterStyle val="lineMarker"/>
        <c:varyColors val="0"/>
        <c:ser>
          <c:idx val="8"/>
          <c:order val="0"/>
          <c:tx>
            <c:v>Sample C - Water-fed</c:v>
          </c:tx>
          <c:spPr>
            <a:ln w="19050">
              <a:noFill/>
            </a:ln>
          </c:spPr>
          <c:marker>
            <c:symbol val="diamond"/>
            <c:size val="15"/>
            <c:spPr>
              <a:noFill/>
              <a:ln>
                <a:solidFill>
                  <a:schemeClr val="accent3"/>
                </a:solidFill>
              </a:ln>
            </c:spPr>
          </c:marker>
          <c:errBars>
            <c:errDir val="x"/>
            <c:errBarType val="both"/>
            <c:errValType val="fixedVal"/>
            <c:noEndCap val="0"/>
            <c:val val="0"/>
          </c:errBars>
          <c:errBars>
            <c:errDir val="y"/>
            <c:errBarType val="both"/>
            <c:errValType val="cust"/>
            <c:noEndCap val="0"/>
            <c:plus>
              <c:numRef>
                <c:f>'2. Sample C'!$M$78:$M$139</c:f>
                <c:numCache>
                  <c:formatCode>General</c:formatCode>
                  <c:ptCount val="62"/>
                  <c:pt idx="0">
                    <c:v>5.848204901347824E-6</c:v>
                  </c:pt>
                  <c:pt idx="1">
                    <c:v>3.7101514965539971E-6</c:v>
                  </c:pt>
                  <c:pt idx="2">
                    <c:v>3.7101514965539971E-6</c:v>
                  </c:pt>
                  <c:pt idx="3">
                    <c:v>3.9616871912356246E-6</c:v>
                  </c:pt>
                  <c:pt idx="4">
                    <c:v>4.2761068095876588E-6</c:v>
                  </c:pt>
                  <c:pt idx="5">
                    <c:v>4.2761068095876588E-6</c:v>
                  </c:pt>
                  <c:pt idx="6">
                    <c:v>4.4018746569284732E-6</c:v>
                  </c:pt>
                  <c:pt idx="7">
                    <c:v>4.4018746569284732E-6</c:v>
                  </c:pt>
                  <c:pt idx="8">
                    <c:v>6.4141602143814878E-6</c:v>
                  </c:pt>
                  <c:pt idx="9">
                    <c:v>6.4141602143814878E-6</c:v>
                  </c:pt>
                  <c:pt idx="10">
                    <c:v>6.4141602143814878E-6</c:v>
                  </c:pt>
                  <c:pt idx="11">
                    <c:v>6.7285798327335212E-6</c:v>
                  </c:pt>
                  <c:pt idx="12">
                    <c:v>5.4709013593253868E-6</c:v>
                  </c:pt>
                  <c:pt idx="13">
                    <c:v>5.5966692066662012E-6</c:v>
                  </c:pt>
                  <c:pt idx="14">
                    <c:v>5.5966692066662012E-6</c:v>
                  </c:pt>
                  <c:pt idx="15">
                    <c:v>5.8482049013478274E-6</c:v>
                  </c:pt>
                  <c:pt idx="16">
                    <c:v>5.4080174356549813E-6</c:v>
                  </c:pt>
                  <c:pt idx="17">
                    <c:v>5.0935978173029471E-6</c:v>
                  </c:pt>
                  <c:pt idx="18">
                    <c:v>4.4647585805988804E-6</c:v>
                  </c:pt>
                  <c:pt idx="19">
                    <c:v>5.0307138936325408E-6</c:v>
                  </c:pt>
                  <c:pt idx="20">
                    <c:v>5.0307138936325408E-6</c:v>
                  </c:pt>
                  <c:pt idx="21">
                    <c:v>4.9678299699621353E-6</c:v>
                  </c:pt>
                  <c:pt idx="22">
                    <c:v>4.213222885917255E-6</c:v>
                  </c:pt>
                  <c:pt idx="23">
                    <c:v>4.213222885917255E-6</c:v>
                  </c:pt>
                  <c:pt idx="24">
                    <c:v>4.213222885917255E-6</c:v>
                  </c:pt>
                  <c:pt idx="25">
                    <c:v>5.0307138936325433E-6</c:v>
                  </c:pt>
                  <c:pt idx="26">
                    <c:v>5.0307138936325425E-6</c:v>
                  </c:pt>
                  <c:pt idx="27">
                    <c:v>4.6534103516101019E-6</c:v>
                  </c:pt>
                  <c:pt idx="28">
                    <c:v>4.4018746569284757E-6</c:v>
                  </c:pt>
                  <c:pt idx="29">
                    <c:v>4.6534103516101019E-6</c:v>
                  </c:pt>
                  <c:pt idx="30">
                    <c:v>4.9049460462917272E-6</c:v>
                  </c:pt>
                  <c:pt idx="31">
                    <c:v>4.9049460462917272E-6</c:v>
                  </c:pt>
                  <c:pt idx="32">
                    <c:v>5.0307138936325425E-6</c:v>
                  </c:pt>
                  <c:pt idx="33">
                    <c:v>5.0307138936325425E-6</c:v>
                  </c:pt>
                  <c:pt idx="34">
                    <c:v>5.2822495883141678E-6</c:v>
                  </c:pt>
                  <c:pt idx="35">
                    <c:v>4.4647585805988795E-6</c:v>
                  </c:pt>
                  <c:pt idx="36">
                    <c:v>4.5276425042692858E-6</c:v>
                  </c:pt>
                  <c:pt idx="37">
                    <c:v>3.4586158018723709E-6</c:v>
                  </c:pt>
                  <c:pt idx="38">
                    <c:v>2.9555444125091169E-6</c:v>
                  </c:pt>
                  <c:pt idx="39">
                    <c:v>3.3328479545315595E-6</c:v>
                  </c:pt>
                  <c:pt idx="40">
                    <c:v>3.9616871912356254E-6</c:v>
                  </c:pt>
                  <c:pt idx="41">
                    <c:v>2.8926604888387088E-6</c:v>
                  </c:pt>
                  <c:pt idx="42">
                    <c:v>2.2009373284642345E-6</c:v>
                  </c:pt>
                  <c:pt idx="43">
                    <c:v>1.8865177101122002E-6</c:v>
                  </c:pt>
                  <c:pt idx="44">
                    <c:v>1.8865177101122002E-6</c:v>
                  </c:pt>
                  <c:pt idx="45">
                    <c:v>2.7668926414978923E-6</c:v>
                  </c:pt>
                  <c:pt idx="46">
                    <c:v>3.081312259849924E-6</c:v>
                  </c:pt>
                  <c:pt idx="47">
                    <c:v>1.949401633782599E-6</c:v>
                  </c:pt>
                  <c:pt idx="48">
                    <c:v>1.1319106260673107E-6</c:v>
                  </c:pt>
                  <c:pt idx="49">
                    <c:v>1.1319106260673107E-6</c:v>
                  </c:pt>
                  <c:pt idx="50">
                    <c:v>1.1319106260673107E-6</c:v>
                  </c:pt>
                  <c:pt idx="51">
                    <c:v>1.1319106260673107E-6</c:v>
                  </c:pt>
                  <c:pt idx="52">
                    <c:v>1.1319106260673107E-6</c:v>
                  </c:pt>
                  <c:pt idx="53">
                    <c:v>2.2638212521346306E-6</c:v>
                  </c:pt>
                  <c:pt idx="54">
                    <c:v>1.3205623970785305E-6</c:v>
                  </c:pt>
                  <c:pt idx="55">
                    <c:v>1.2576784734081223E-6</c:v>
                  </c:pt>
                  <c:pt idx="56">
                    <c:v>6.288392367041785E-8</c:v>
                  </c:pt>
                  <c:pt idx="57">
                    <c:v>2.2009373284642226E-6</c:v>
                  </c:pt>
                  <c:pt idx="58">
                    <c:v>1.5846748764942481E-5</c:v>
                  </c:pt>
                  <c:pt idx="59">
                    <c:v>1.6161168383294514E-5</c:v>
                  </c:pt>
                  <c:pt idx="60">
                    <c:v>1.521790952823841E-5</c:v>
                  </c:pt>
                  <c:pt idx="61">
                    <c:v>1.5846748764942471E-5</c:v>
                  </c:pt>
                </c:numCache>
              </c:numRef>
            </c:plus>
            <c:minus>
              <c:numRef>
                <c:f>'2. Sample C'!$M$78:$M$139</c:f>
                <c:numCache>
                  <c:formatCode>General</c:formatCode>
                  <c:ptCount val="62"/>
                  <c:pt idx="0">
                    <c:v>5.848204901347824E-6</c:v>
                  </c:pt>
                  <c:pt idx="1">
                    <c:v>3.7101514965539971E-6</c:v>
                  </c:pt>
                  <c:pt idx="2">
                    <c:v>3.7101514965539971E-6</c:v>
                  </c:pt>
                  <c:pt idx="3">
                    <c:v>3.9616871912356246E-6</c:v>
                  </c:pt>
                  <c:pt idx="4">
                    <c:v>4.2761068095876588E-6</c:v>
                  </c:pt>
                  <c:pt idx="5">
                    <c:v>4.2761068095876588E-6</c:v>
                  </c:pt>
                  <c:pt idx="6">
                    <c:v>4.4018746569284732E-6</c:v>
                  </c:pt>
                  <c:pt idx="7">
                    <c:v>4.4018746569284732E-6</c:v>
                  </c:pt>
                  <c:pt idx="8">
                    <c:v>6.4141602143814878E-6</c:v>
                  </c:pt>
                  <c:pt idx="9">
                    <c:v>6.4141602143814878E-6</c:v>
                  </c:pt>
                  <c:pt idx="10">
                    <c:v>6.4141602143814878E-6</c:v>
                  </c:pt>
                  <c:pt idx="11">
                    <c:v>6.7285798327335212E-6</c:v>
                  </c:pt>
                  <c:pt idx="12">
                    <c:v>5.4709013593253868E-6</c:v>
                  </c:pt>
                  <c:pt idx="13">
                    <c:v>5.5966692066662012E-6</c:v>
                  </c:pt>
                  <c:pt idx="14">
                    <c:v>5.5966692066662012E-6</c:v>
                  </c:pt>
                  <c:pt idx="15">
                    <c:v>5.8482049013478274E-6</c:v>
                  </c:pt>
                  <c:pt idx="16">
                    <c:v>5.4080174356549813E-6</c:v>
                  </c:pt>
                  <c:pt idx="17">
                    <c:v>5.0935978173029471E-6</c:v>
                  </c:pt>
                  <c:pt idx="18">
                    <c:v>4.4647585805988804E-6</c:v>
                  </c:pt>
                  <c:pt idx="19">
                    <c:v>5.0307138936325408E-6</c:v>
                  </c:pt>
                  <c:pt idx="20">
                    <c:v>5.0307138936325408E-6</c:v>
                  </c:pt>
                  <c:pt idx="21">
                    <c:v>4.9678299699621353E-6</c:v>
                  </c:pt>
                  <c:pt idx="22">
                    <c:v>4.213222885917255E-6</c:v>
                  </c:pt>
                  <c:pt idx="23">
                    <c:v>4.213222885917255E-6</c:v>
                  </c:pt>
                  <c:pt idx="24">
                    <c:v>4.213222885917255E-6</c:v>
                  </c:pt>
                  <c:pt idx="25">
                    <c:v>5.0307138936325433E-6</c:v>
                  </c:pt>
                  <c:pt idx="26">
                    <c:v>5.0307138936325425E-6</c:v>
                  </c:pt>
                  <c:pt idx="27">
                    <c:v>4.6534103516101019E-6</c:v>
                  </c:pt>
                  <c:pt idx="28">
                    <c:v>4.4018746569284757E-6</c:v>
                  </c:pt>
                  <c:pt idx="29">
                    <c:v>4.6534103516101019E-6</c:v>
                  </c:pt>
                  <c:pt idx="30">
                    <c:v>4.9049460462917272E-6</c:v>
                  </c:pt>
                  <c:pt idx="31">
                    <c:v>4.9049460462917272E-6</c:v>
                  </c:pt>
                  <c:pt idx="32">
                    <c:v>5.0307138936325425E-6</c:v>
                  </c:pt>
                  <c:pt idx="33">
                    <c:v>5.0307138936325425E-6</c:v>
                  </c:pt>
                  <c:pt idx="34">
                    <c:v>5.2822495883141678E-6</c:v>
                  </c:pt>
                  <c:pt idx="35">
                    <c:v>4.4647585805988795E-6</c:v>
                  </c:pt>
                  <c:pt idx="36">
                    <c:v>4.5276425042692858E-6</c:v>
                  </c:pt>
                  <c:pt idx="37">
                    <c:v>3.4586158018723709E-6</c:v>
                  </c:pt>
                  <c:pt idx="38">
                    <c:v>2.9555444125091169E-6</c:v>
                  </c:pt>
                  <c:pt idx="39">
                    <c:v>3.3328479545315595E-6</c:v>
                  </c:pt>
                  <c:pt idx="40">
                    <c:v>3.9616871912356254E-6</c:v>
                  </c:pt>
                  <c:pt idx="41">
                    <c:v>2.8926604888387088E-6</c:v>
                  </c:pt>
                  <c:pt idx="42">
                    <c:v>2.2009373284642345E-6</c:v>
                  </c:pt>
                  <c:pt idx="43">
                    <c:v>1.8865177101122002E-6</c:v>
                  </c:pt>
                  <c:pt idx="44">
                    <c:v>1.8865177101122002E-6</c:v>
                  </c:pt>
                  <c:pt idx="45">
                    <c:v>2.7668926414978923E-6</c:v>
                  </c:pt>
                  <c:pt idx="46">
                    <c:v>3.081312259849924E-6</c:v>
                  </c:pt>
                  <c:pt idx="47">
                    <c:v>1.949401633782599E-6</c:v>
                  </c:pt>
                  <c:pt idx="48">
                    <c:v>1.1319106260673107E-6</c:v>
                  </c:pt>
                  <c:pt idx="49">
                    <c:v>1.1319106260673107E-6</c:v>
                  </c:pt>
                  <c:pt idx="50">
                    <c:v>1.1319106260673107E-6</c:v>
                  </c:pt>
                  <c:pt idx="51">
                    <c:v>1.1319106260673107E-6</c:v>
                  </c:pt>
                  <c:pt idx="52">
                    <c:v>1.1319106260673107E-6</c:v>
                  </c:pt>
                  <c:pt idx="53">
                    <c:v>2.2638212521346306E-6</c:v>
                  </c:pt>
                  <c:pt idx="54">
                    <c:v>1.3205623970785305E-6</c:v>
                  </c:pt>
                  <c:pt idx="55">
                    <c:v>1.2576784734081223E-6</c:v>
                  </c:pt>
                  <c:pt idx="56">
                    <c:v>6.288392367041785E-8</c:v>
                  </c:pt>
                  <c:pt idx="57">
                    <c:v>2.2009373284642226E-6</c:v>
                  </c:pt>
                  <c:pt idx="58">
                    <c:v>1.5846748764942481E-5</c:v>
                  </c:pt>
                  <c:pt idx="59">
                    <c:v>1.6161168383294514E-5</c:v>
                  </c:pt>
                  <c:pt idx="60">
                    <c:v>1.521790952823841E-5</c:v>
                  </c:pt>
                  <c:pt idx="61">
                    <c:v>1.5846748764942471E-5</c:v>
                  </c:pt>
                </c:numCache>
              </c:numRef>
            </c:minus>
          </c:errBars>
          <c:xVal>
            <c:numRef>
              <c:f>'2. Sample C'!$A$78:$A$139</c:f>
              <c:numCache>
                <c:formatCode>General</c:formatCode>
                <c:ptCount val="62"/>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52</c:v>
                </c:pt>
                <c:pt idx="52">
                  <c:v>53</c:v>
                </c:pt>
                <c:pt idx="53">
                  <c:v>54</c:v>
                </c:pt>
                <c:pt idx="54">
                  <c:v>55</c:v>
                </c:pt>
                <c:pt idx="55">
                  <c:v>56</c:v>
                </c:pt>
                <c:pt idx="56">
                  <c:v>57</c:v>
                </c:pt>
                <c:pt idx="57">
                  <c:v>58</c:v>
                </c:pt>
                <c:pt idx="58">
                  <c:v>59</c:v>
                </c:pt>
                <c:pt idx="59">
                  <c:v>60</c:v>
                </c:pt>
                <c:pt idx="60">
                  <c:v>61</c:v>
                </c:pt>
                <c:pt idx="61">
                  <c:v>63</c:v>
                </c:pt>
              </c:numCache>
            </c:numRef>
          </c:xVal>
          <c:yVal>
            <c:numRef>
              <c:f>'2. Sample C'!$L$78:$L$139</c:f>
              <c:numCache>
                <c:formatCode>0.000%</c:formatCode>
                <c:ptCount val="62"/>
                <c:pt idx="0">
                  <c:v>5.9139312977099243E-6</c:v>
                </c:pt>
                <c:pt idx="1">
                  <c:v>7.7814885496183212E-6</c:v>
                </c:pt>
                <c:pt idx="2">
                  <c:v>7.7814885496183212E-6</c:v>
                </c:pt>
                <c:pt idx="3">
                  <c:v>8.048282442748092E-6</c:v>
                </c:pt>
                <c:pt idx="4">
                  <c:v>8.2706106870229016E-6</c:v>
                </c:pt>
                <c:pt idx="5">
                  <c:v>8.2706106870229016E-6</c:v>
                </c:pt>
                <c:pt idx="6">
                  <c:v>8.6263358778625967E-6</c:v>
                </c:pt>
                <c:pt idx="7">
                  <c:v>8.6263358778625967E-6</c:v>
                </c:pt>
                <c:pt idx="8">
                  <c:v>1.0138167938931299E-5</c:v>
                </c:pt>
                <c:pt idx="9">
                  <c:v>1.0138167938931299E-5</c:v>
                </c:pt>
                <c:pt idx="10">
                  <c:v>1.0138167938931299E-5</c:v>
                </c:pt>
                <c:pt idx="11">
                  <c:v>1.0360496183206107E-5</c:v>
                </c:pt>
                <c:pt idx="12">
                  <c:v>1.1249809160305346E-5</c:v>
                </c:pt>
                <c:pt idx="13">
                  <c:v>1.1338740458015268E-5</c:v>
                </c:pt>
                <c:pt idx="14">
                  <c:v>1.1338740458015268E-5</c:v>
                </c:pt>
                <c:pt idx="15">
                  <c:v>1.1694465648854963E-5</c:v>
                </c:pt>
                <c:pt idx="16">
                  <c:v>1.2183587786259544E-5</c:v>
                </c:pt>
                <c:pt idx="17">
                  <c:v>1.3028435114503819E-5</c:v>
                </c:pt>
                <c:pt idx="18">
                  <c:v>1.3650954198473283E-5</c:v>
                </c:pt>
                <c:pt idx="19">
                  <c:v>1.4584732824427481E-5</c:v>
                </c:pt>
                <c:pt idx="20">
                  <c:v>1.4584732824427481E-5</c:v>
                </c:pt>
                <c:pt idx="21">
                  <c:v>1.5607442748091605E-5</c:v>
                </c:pt>
                <c:pt idx="22">
                  <c:v>1.7386068702290079E-5</c:v>
                </c:pt>
                <c:pt idx="23">
                  <c:v>1.7386068702290079E-5</c:v>
                </c:pt>
                <c:pt idx="24">
                  <c:v>1.7386068702290079E-5</c:v>
                </c:pt>
                <c:pt idx="25">
                  <c:v>1.7964122137404583E-5</c:v>
                </c:pt>
                <c:pt idx="26">
                  <c:v>1.8053053435114506E-5</c:v>
                </c:pt>
                <c:pt idx="27">
                  <c:v>1.938702290076336E-5</c:v>
                </c:pt>
                <c:pt idx="28">
                  <c:v>1.9564885496183205E-5</c:v>
                </c:pt>
                <c:pt idx="29">
                  <c:v>1.9742748091603054E-5</c:v>
                </c:pt>
                <c:pt idx="30">
                  <c:v>1.9920610687022902E-5</c:v>
                </c:pt>
                <c:pt idx="31">
                  <c:v>1.9920610687022902E-5</c:v>
                </c:pt>
                <c:pt idx="32">
                  <c:v>2.0009541984732824E-5</c:v>
                </c:pt>
                <c:pt idx="33">
                  <c:v>2.0009541984732824E-5</c:v>
                </c:pt>
                <c:pt idx="34">
                  <c:v>2.0454198473282444E-5</c:v>
                </c:pt>
                <c:pt idx="35">
                  <c:v>2.1921564885496183E-5</c:v>
                </c:pt>
                <c:pt idx="36">
                  <c:v>2.2944274809160304E-5</c:v>
                </c:pt>
                <c:pt idx="37">
                  <c:v>2.4500572519083966E-5</c:v>
                </c:pt>
                <c:pt idx="38">
                  <c:v>2.5389885496183204E-5</c:v>
                </c:pt>
                <c:pt idx="39">
                  <c:v>2.6012404580152672E-5</c:v>
                </c:pt>
                <c:pt idx="40">
                  <c:v>2.6634923664122136E-5</c:v>
                </c:pt>
                <c:pt idx="41">
                  <c:v>2.8902671755725189E-5</c:v>
                </c:pt>
                <c:pt idx="42">
                  <c:v>2.9658587786259538E-5</c:v>
                </c:pt>
                <c:pt idx="43">
                  <c:v>3.014770992366412E-5</c:v>
                </c:pt>
                <c:pt idx="44">
                  <c:v>3.014770992366412E-5</c:v>
                </c:pt>
                <c:pt idx="45">
                  <c:v>3.0770229007633581E-5</c:v>
                </c:pt>
                <c:pt idx="46">
                  <c:v>3.0992557251908392E-5</c:v>
                </c:pt>
                <c:pt idx="47">
                  <c:v>3.197080152671755E-5</c:v>
                </c:pt>
                <c:pt idx="48">
                  <c:v>3.2548854961832058E-5</c:v>
                </c:pt>
                <c:pt idx="49">
                  <c:v>3.2548854961832058E-5</c:v>
                </c:pt>
                <c:pt idx="50">
                  <c:v>3.2548854961832058E-5</c:v>
                </c:pt>
                <c:pt idx="51">
                  <c:v>3.2548854961832058E-5</c:v>
                </c:pt>
                <c:pt idx="52">
                  <c:v>3.2548854961832058E-5</c:v>
                </c:pt>
                <c:pt idx="53">
                  <c:v>3.3349236641221371E-5</c:v>
                </c:pt>
                <c:pt idx="54">
                  <c:v>3.4283015267175569E-5</c:v>
                </c:pt>
                <c:pt idx="55">
                  <c:v>3.4327480916030535E-5</c:v>
                </c:pt>
                <c:pt idx="56">
                  <c:v>3.5261259541984733E-5</c:v>
                </c:pt>
                <c:pt idx="57">
                  <c:v>3.6862022900763358E-5</c:v>
                </c:pt>
                <c:pt idx="58">
                  <c:v>4.7311450381679388E-5</c:v>
                </c:pt>
                <c:pt idx="59">
                  <c:v>4.7533778625954192E-5</c:v>
                </c:pt>
                <c:pt idx="60">
                  <c:v>4.9445801526717555E-5</c:v>
                </c:pt>
                <c:pt idx="61">
                  <c:v>5.0424045801526712E-5</c:v>
                </c:pt>
              </c:numCache>
            </c:numRef>
          </c:yVal>
          <c:smooth val="0"/>
          <c:extLst>
            <c:ext xmlns:c16="http://schemas.microsoft.com/office/drawing/2014/chart" uri="{C3380CC4-5D6E-409C-BE32-E72D297353CC}">
              <c16:uniqueId val="{00000000-2219-0943-80D3-22284EF8AB26}"/>
            </c:ext>
          </c:extLst>
        </c:ser>
        <c:ser>
          <c:idx val="9"/>
          <c:order val="1"/>
          <c:tx>
            <c:v>Sample C - Acid-fed</c:v>
          </c:tx>
          <c:spPr>
            <a:ln w="19050">
              <a:noFill/>
            </a:ln>
          </c:spPr>
          <c:marker>
            <c:symbol val="diamond"/>
            <c:size val="15"/>
            <c:spPr>
              <a:solidFill>
                <a:schemeClr val="accent3"/>
              </a:solidFill>
              <a:ln>
                <a:noFill/>
              </a:ln>
            </c:spPr>
          </c:marker>
          <c:errBars>
            <c:errDir val="x"/>
            <c:errBarType val="both"/>
            <c:errValType val="fixedVal"/>
            <c:noEndCap val="0"/>
            <c:val val="0"/>
          </c:errBars>
          <c:errBars>
            <c:errDir val="y"/>
            <c:errBarType val="both"/>
            <c:errValType val="cust"/>
            <c:noEndCap val="0"/>
            <c:plus>
              <c:numRef>
                <c:f>'2. Sample C'!$AH$78:$AH$139</c:f>
                <c:numCache>
                  <c:formatCode>General</c:formatCode>
                  <c:ptCount val="62"/>
                  <c:pt idx="0">
                    <c:v>2.7134977774484119E-6</c:v>
                  </c:pt>
                  <c:pt idx="1">
                    <c:v>3.5203766192391227E-6</c:v>
                  </c:pt>
                  <c:pt idx="2">
                    <c:v>5.5480586760188684E-6</c:v>
                  </c:pt>
                  <c:pt idx="3">
                    <c:v>4.9373558717291641E-6</c:v>
                  </c:pt>
                  <c:pt idx="4">
                    <c:v>7.9950835871774244E-6</c:v>
                  </c:pt>
                  <c:pt idx="5">
                    <c:v>1.3119803003956077E-5</c:v>
                  </c:pt>
                  <c:pt idx="6">
                    <c:v>1.6245973749617094E-5</c:v>
                  </c:pt>
                  <c:pt idx="7">
                    <c:v>2.8750678446427799E-5</c:v>
                  </c:pt>
                  <c:pt idx="8">
                    <c:v>3.8106101179712243E-5</c:v>
                  </c:pt>
                  <c:pt idx="9">
                    <c:v>3.8106101179712243E-5</c:v>
                  </c:pt>
                  <c:pt idx="10">
                    <c:v>5.0960375433032156E-5</c:v>
                  </c:pt>
                  <c:pt idx="11">
                    <c:v>6.1472586913478521E-5</c:v>
                  </c:pt>
                  <c:pt idx="12">
                    <c:v>7.5308603091545065E-5</c:v>
                  </c:pt>
                  <c:pt idx="13">
                    <c:v>8.8512616668967784E-5</c:v>
                  </c:pt>
                  <c:pt idx="14">
                    <c:v>9.3048532481893438E-5</c:v>
                  </c:pt>
                  <c:pt idx="15">
                    <c:v>9.93406383365887E-5</c:v>
                  </c:pt>
                  <c:pt idx="16">
                    <c:v>1.0824078828742068E-4</c:v>
                  </c:pt>
                  <c:pt idx="17">
                    <c:v>1.1356092614959468E-4</c:v>
                  </c:pt>
                  <c:pt idx="18">
                    <c:v>1.1560266012455456E-4</c:v>
                  </c:pt>
                  <c:pt idx="19">
                    <c:v>1.267640809394019E-4</c:v>
                  </c:pt>
                  <c:pt idx="20">
                    <c:v>1.2188407731422798E-4</c:v>
                  </c:pt>
                  <c:pt idx="21">
                    <c:v>1.4500023784463749E-4</c:v>
                  </c:pt>
                  <c:pt idx="22">
                    <c:v>1.7251527987978131E-4</c:v>
                  </c:pt>
                  <c:pt idx="23">
                    <c:v>1.7998267334587447E-4</c:v>
                  </c:pt>
                  <c:pt idx="24">
                    <c:v>2.0284943094680538E-4</c:v>
                  </c:pt>
                  <c:pt idx="25">
                    <c:v>2.2635855998333392E-4</c:v>
                  </c:pt>
                  <c:pt idx="26">
                    <c:v>2.3717923747067026E-4</c:v>
                  </c:pt>
                  <c:pt idx="27">
                    <c:v>2.4027314985700777E-4</c:v>
                  </c:pt>
                  <c:pt idx="28">
                    <c:v>2.3229039383456754E-4</c:v>
                  </c:pt>
                  <c:pt idx="29">
                    <c:v>1.9501342628669099E-4</c:v>
                  </c:pt>
                  <c:pt idx="30">
                    <c:v>1.8351542337674358E-4</c:v>
                  </c:pt>
                  <c:pt idx="31">
                    <c:v>1.6500349340760358E-4</c:v>
                  </c:pt>
                  <c:pt idx="32">
                    <c:v>1.5521648785719644E-4</c:v>
                  </c:pt>
                  <c:pt idx="33">
                    <c:v>1.6167730305778543E-4</c:v>
                  </c:pt>
                  <c:pt idx="34">
                    <c:v>1.4175761366926696E-4</c:v>
                  </c:pt>
                  <c:pt idx="35">
                    <c:v>1.2849487244733055E-4</c:v>
                  </c:pt>
                  <c:pt idx="36">
                    <c:v>1.1122212578334714E-4</c:v>
                  </c:pt>
                  <c:pt idx="37">
                    <c:v>1.0531029091212587E-4</c:v>
                  </c:pt>
                  <c:pt idx="38">
                    <c:v>1.6083864645872865E-4</c:v>
                  </c:pt>
                  <c:pt idx="39">
                    <c:v>1.4798240088546223E-4</c:v>
                  </c:pt>
                  <c:pt idx="40">
                    <c:v>1.3450059353149618E-4</c:v>
                  </c:pt>
                  <c:pt idx="41">
                    <c:v>1.3525462220054672E-4</c:v>
                  </c:pt>
                  <c:pt idx="42">
                    <c:v>1.1997040818167195E-4</c:v>
                  </c:pt>
                  <c:pt idx="43">
                    <c:v>1.0481949693023343E-4</c:v>
                  </c:pt>
                  <c:pt idx="44">
                    <c:v>1.1058921838206011E-4</c:v>
                  </c:pt>
                  <c:pt idx="45">
                    <c:v>1.2341943681388573E-4</c:v>
                  </c:pt>
                  <c:pt idx="46">
                    <c:v>1.0389288237388617E-4</c:v>
                  </c:pt>
                  <c:pt idx="47">
                    <c:v>1.1459488169155913E-4</c:v>
                  </c:pt>
                  <c:pt idx="48">
                    <c:v>1.4527659029262872E-4</c:v>
                  </c:pt>
                  <c:pt idx="49">
                    <c:v>1.9293378761664503E-4</c:v>
                  </c:pt>
                  <c:pt idx="50">
                    <c:v>2.427071217828095E-4</c:v>
                  </c:pt>
                  <c:pt idx="51">
                    <c:v>2.8731844333815888E-4</c:v>
                  </c:pt>
                  <c:pt idx="52">
                    <c:v>3.6546799462195393E-4</c:v>
                  </c:pt>
                  <c:pt idx="53">
                    <c:v>4.1832511407845436E-4</c:v>
                  </c:pt>
                  <c:pt idx="54">
                    <c:v>4.826799278162235E-4</c:v>
                  </c:pt>
                  <c:pt idx="55">
                    <c:v>5.1936199932991881E-4</c:v>
                  </c:pt>
                  <c:pt idx="56">
                    <c:v>5.6719475580561788E-4</c:v>
                  </c:pt>
                  <c:pt idx="57">
                    <c:v>6.3269715555919269E-4</c:v>
                  </c:pt>
                  <c:pt idx="58">
                    <c:v>6.8351537284259956E-4</c:v>
                  </c:pt>
                  <c:pt idx="59">
                    <c:v>7.5469480376666388E-4</c:v>
                  </c:pt>
                  <c:pt idx="60">
                    <c:v>7.8254359038556847E-4</c:v>
                  </c:pt>
                  <c:pt idx="61">
                    <c:v>7.7061698422758724E-4</c:v>
                  </c:pt>
                </c:numCache>
              </c:numRef>
            </c:plus>
            <c:minus>
              <c:numRef>
                <c:f>'2. Sample C'!$AH$78:$AH$139</c:f>
                <c:numCache>
                  <c:formatCode>General</c:formatCode>
                  <c:ptCount val="62"/>
                  <c:pt idx="0">
                    <c:v>2.7134977774484119E-6</c:v>
                  </c:pt>
                  <c:pt idx="1">
                    <c:v>3.5203766192391227E-6</c:v>
                  </c:pt>
                  <c:pt idx="2">
                    <c:v>5.5480586760188684E-6</c:v>
                  </c:pt>
                  <c:pt idx="3">
                    <c:v>4.9373558717291641E-6</c:v>
                  </c:pt>
                  <c:pt idx="4">
                    <c:v>7.9950835871774244E-6</c:v>
                  </c:pt>
                  <c:pt idx="5">
                    <c:v>1.3119803003956077E-5</c:v>
                  </c:pt>
                  <c:pt idx="6">
                    <c:v>1.6245973749617094E-5</c:v>
                  </c:pt>
                  <c:pt idx="7">
                    <c:v>2.8750678446427799E-5</c:v>
                  </c:pt>
                  <c:pt idx="8">
                    <c:v>3.8106101179712243E-5</c:v>
                  </c:pt>
                  <c:pt idx="9">
                    <c:v>3.8106101179712243E-5</c:v>
                  </c:pt>
                  <c:pt idx="10">
                    <c:v>5.0960375433032156E-5</c:v>
                  </c:pt>
                  <c:pt idx="11">
                    <c:v>6.1472586913478521E-5</c:v>
                  </c:pt>
                  <c:pt idx="12">
                    <c:v>7.5308603091545065E-5</c:v>
                  </c:pt>
                  <c:pt idx="13">
                    <c:v>8.8512616668967784E-5</c:v>
                  </c:pt>
                  <c:pt idx="14">
                    <c:v>9.3048532481893438E-5</c:v>
                  </c:pt>
                  <c:pt idx="15">
                    <c:v>9.93406383365887E-5</c:v>
                  </c:pt>
                  <c:pt idx="16">
                    <c:v>1.0824078828742068E-4</c:v>
                  </c:pt>
                  <c:pt idx="17">
                    <c:v>1.1356092614959468E-4</c:v>
                  </c:pt>
                  <c:pt idx="18">
                    <c:v>1.1560266012455456E-4</c:v>
                  </c:pt>
                  <c:pt idx="19">
                    <c:v>1.267640809394019E-4</c:v>
                  </c:pt>
                  <c:pt idx="20">
                    <c:v>1.2188407731422798E-4</c:v>
                  </c:pt>
                  <c:pt idx="21">
                    <c:v>1.4500023784463749E-4</c:v>
                  </c:pt>
                  <c:pt idx="22">
                    <c:v>1.7251527987978131E-4</c:v>
                  </c:pt>
                  <c:pt idx="23">
                    <c:v>1.7998267334587447E-4</c:v>
                  </c:pt>
                  <c:pt idx="24">
                    <c:v>2.0284943094680538E-4</c:v>
                  </c:pt>
                  <c:pt idx="25">
                    <c:v>2.2635855998333392E-4</c:v>
                  </c:pt>
                  <c:pt idx="26">
                    <c:v>2.3717923747067026E-4</c:v>
                  </c:pt>
                  <c:pt idx="27">
                    <c:v>2.4027314985700777E-4</c:v>
                  </c:pt>
                  <c:pt idx="28">
                    <c:v>2.3229039383456754E-4</c:v>
                  </c:pt>
                  <c:pt idx="29">
                    <c:v>1.9501342628669099E-4</c:v>
                  </c:pt>
                  <c:pt idx="30">
                    <c:v>1.8351542337674358E-4</c:v>
                  </c:pt>
                  <c:pt idx="31">
                    <c:v>1.6500349340760358E-4</c:v>
                  </c:pt>
                  <c:pt idx="32">
                    <c:v>1.5521648785719644E-4</c:v>
                  </c:pt>
                  <c:pt idx="33">
                    <c:v>1.6167730305778543E-4</c:v>
                  </c:pt>
                  <c:pt idx="34">
                    <c:v>1.4175761366926696E-4</c:v>
                  </c:pt>
                  <c:pt idx="35">
                    <c:v>1.2849487244733055E-4</c:v>
                  </c:pt>
                  <c:pt idx="36">
                    <c:v>1.1122212578334714E-4</c:v>
                  </c:pt>
                  <c:pt idx="37">
                    <c:v>1.0531029091212587E-4</c:v>
                  </c:pt>
                  <c:pt idx="38">
                    <c:v>1.6083864645872865E-4</c:v>
                  </c:pt>
                  <c:pt idx="39">
                    <c:v>1.4798240088546223E-4</c:v>
                  </c:pt>
                  <c:pt idx="40">
                    <c:v>1.3450059353149618E-4</c:v>
                  </c:pt>
                  <c:pt idx="41">
                    <c:v>1.3525462220054672E-4</c:v>
                  </c:pt>
                  <c:pt idx="42">
                    <c:v>1.1997040818167195E-4</c:v>
                  </c:pt>
                  <c:pt idx="43">
                    <c:v>1.0481949693023343E-4</c:v>
                  </c:pt>
                  <c:pt idx="44">
                    <c:v>1.1058921838206011E-4</c:v>
                  </c:pt>
                  <c:pt idx="45">
                    <c:v>1.2341943681388573E-4</c:v>
                  </c:pt>
                  <c:pt idx="46">
                    <c:v>1.0389288237388617E-4</c:v>
                  </c:pt>
                  <c:pt idx="47">
                    <c:v>1.1459488169155913E-4</c:v>
                  </c:pt>
                  <c:pt idx="48">
                    <c:v>1.4527659029262872E-4</c:v>
                  </c:pt>
                  <c:pt idx="49">
                    <c:v>1.9293378761664503E-4</c:v>
                  </c:pt>
                  <c:pt idx="50">
                    <c:v>2.427071217828095E-4</c:v>
                  </c:pt>
                  <c:pt idx="51">
                    <c:v>2.8731844333815888E-4</c:v>
                  </c:pt>
                  <c:pt idx="52">
                    <c:v>3.6546799462195393E-4</c:v>
                  </c:pt>
                  <c:pt idx="53">
                    <c:v>4.1832511407845436E-4</c:v>
                  </c:pt>
                  <c:pt idx="54">
                    <c:v>4.826799278162235E-4</c:v>
                  </c:pt>
                  <c:pt idx="55">
                    <c:v>5.1936199932991881E-4</c:v>
                  </c:pt>
                  <c:pt idx="56">
                    <c:v>5.6719475580561788E-4</c:v>
                  </c:pt>
                  <c:pt idx="57">
                    <c:v>6.3269715555919269E-4</c:v>
                  </c:pt>
                  <c:pt idx="58">
                    <c:v>6.8351537284259956E-4</c:v>
                  </c:pt>
                  <c:pt idx="59">
                    <c:v>7.5469480376666388E-4</c:v>
                  </c:pt>
                  <c:pt idx="60">
                    <c:v>7.8254359038556847E-4</c:v>
                  </c:pt>
                  <c:pt idx="61">
                    <c:v>7.7061698422758724E-4</c:v>
                  </c:pt>
                </c:numCache>
              </c:numRef>
            </c:minus>
          </c:errBars>
          <c:xVal>
            <c:numRef>
              <c:f>'2. Sample C'!$U$78:$U$139</c:f>
              <c:numCache>
                <c:formatCode>General</c:formatCode>
                <c:ptCount val="62"/>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52</c:v>
                </c:pt>
                <c:pt idx="52">
                  <c:v>53</c:v>
                </c:pt>
                <c:pt idx="53">
                  <c:v>54</c:v>
                </c:pt>
                <c:pt idx="54">
                  <c:v>55</c:v>
                </c:pt>
                <c:pt idx="55">
                  <c:v>56</c:v>
                </c:pt>
                <c:pt idx="56">
                  <c:v>57</c:v>
                </c:pt>
                <c:pt idx="57">
                  <c:v>58</c:v>
                </c:pt>
                <c:pt idx="58">
                  <c:v>59</c:v>
                </c:pt>
                <c:pt idx="59">
                  <c:v>60</c:v>
                </c:pt>
                <c:pt idx="60">
                  <c:v>61</c:v>
                </c:pt>
                <c:pt idx="61">
                  <c:v>63</c:v>
                </c:pt>
              </c:numCache>
            </c:numRef>
          </c:xVal>
          <c:yVal>
            <c:numRef>
              <c:f>'2. Sample C'!$AG$78:$AG$139</c:f>
              <c:numCache>
                <c:formatCode>0.000%</c:formatCode>
                <c:ptCount val="62"/>
                <c:pt idx="0">
                  <c:v>5.9583969465648856E-6</c:v>
                </c:pt>
                <c:pt idx="1">
                  <c:v>9.1599236641221384E-6</c:v>
                </c:pt>
                <c:pt idx="2">
                  <c:v>1.7519465648854961E-5</c:v>
                </c:pt>
                <c:pt idx="3">
                  <c:v>2.3626081424936391E-5</c:v>
                </c:pt>
                <c:pt idx="4">
                  <c:v>3.666933842239186E-5</c:v>
                </c:pt>
                <c:pt idx="5">
                  <c:v>4.8260050890585252E-5</c:v>
                </c:pt>
                <c:pt idx="6">
                  <c:v>6.4919847328244278E-5</c:v>
                </c:pt>
                <c:pt idx="7">
                  <c:v>7.3190458015267188E-5</c:v>
                </c:pt>
                <c:pt idx="8">
                  <c:v>9.275534351145038E-5</c:v>
                </c:pt>
                <c:pt idx="9">
                  <c:v>9.275534351145038E-5</c:v>
                </c:pt>
                <c:pt idx="10">
                  <c:v>1.16885368956743E-4</c:v>
                </c:pt>
                <c:pt idx="11">
                  <c:v>1.4703307888040714E-4</c:v>
                </c:pt>
                <c:pt idx="12">
                  <c:v>1.770325699745547E-4</c:v>
                </c:pt>
                <c:pt idx="13">
                  <c:v>2.1693307888040716E-4</c:v>
                </c:pt>
                <c:pt idx="14">
                  <c:v>2.6528206106870233E-4</c:v>
                </c:pt>
                <c:pt idx="15">
                  <c:v>3.0129923664122142E-4</c:v>
                </c:pt>
                <c:pt idx="16">
                  <c:v>3.4718778625954195E-4</c:v>
                </c:pt>
                <c:pt idx="17">
                  <c:v>3.8839262086513994E-4</c:v>
                </c:pt>
                <c:pt idx="18">
                  <c:v>4.2681094147582695E-4</c:v>
                </c:pt>
                <c:pt idx="19">
                  <c:v>4.6549605597964375E-4</c:v>
                </c:pt>
                <c:pt idx="20">
                  <c:v>5.1737264631043257E-4</c:v>
                </c:pt>
                <c:pt idx="21">
                  <c:v>5.6044503816793888E-4</c:v>
                </c:pt>
                <c:pt idx="22">
                  <c:v>5.9512824427480915E-4</c:v>
                </c:pt>
                <c:pt idx="23">
                  <c:v>6.6986017811704844E-4</c:v>
                </c:pt>
                <c:pt idx="24">
                  <c:v>7.0457302798982195E-4</c:v>
                </c:pt>
                <c:pt idx="25">
                  <c:v>7.6801068702290077E-4</c:v>
                </c:pt>
                <c:pt idx="26">
                  <c:v>8.3328625954198472E-4</c:v>
                </c:pt>
                <c:pt idx="27">
                  <c:v>9.007258269720103E-4</c:v>
                </c:pt>
                <c:pt idx="28">
                  <c:v>9.7261195928753175E-4</c:v>
                </c:pt>
                <c:pt idx="29">
                  <c:v>1.1460872773536896E-3</c:v>
                </c:pt>
                <c:pt idx="30">
                  <c:v>1.2428445292620863E-3</c:v>
                </c:pt>
                <c:pt idx="31">
                  <c:v>1.3250170483460558E-3</c:v>
                </c:pt>
                <c:pt idx="32">
                  <c:v>1.4050552162849872E-3</c:v>
                </c:pt>
                <c:pt idx="33">
                  <c:v>1.4818918575063612E-3</c:v>
                </c:pt>
                <c:pt idx="34">
                  <c:v>1.567740203562341E-3</c:v>
                </c:pt>
                <c:pt idx="35">
                  <c:v>1.6633117048346056E-3</c:v>
                </c:pt>
                <c:pt idx="36">
                  <c:v>1.7720450381679392E-3</c:v>
                </c:pt>
                <c:pt idx="37">
                  <c:v>1.893940203562341E-3</c:v>
                </c:pt>
                <c:pt idx="38">
                  <c:v>2.045834860050891E-3</c:v>
                </c:pt>
                <c:pt idx="39">
                  <c:v>2.1007351145038169E-3</c:v>
                </c:pt>
                <c:pt idx="40">
                  <c:v>2.1933422391857507E-3</c:v>
                </c:pt>
                <c:pt idx="41">
                  <c:v>2.3091900763358778E-3</c:v>
                </c:pt>
                <c:pt idx="42">
                  <c:v>2.4065402035623414E-3</c:v>
                </c:pt>
                <c:pt idx="43">
                  <c:v>2.4968944020356235E-3</c:v>
                </c:pt>
                <c:pt idx="44">
                  <c:v>2.6210424936386769E-3</c:v>
                </c:pt>
                <c:pt idx="45">
                  <c:v>2.7716328244274807E-3</c:v>
                </c:pt>
                <c:pt idx="46">
                  <c:v>2.9164129770992368E-3</c:v>
                </c:pt>
                <c:pt idx="47">
                  <c:v>3.0598888040712473E-3</c:v>
                </c:pt>
                <c:pt idx="48">
                  <c:v>3.211309160305344E-3</c:v>
                </c:pt>
                <c:pt idx="49">
                  <c:v>3.3693697201017821E-3</c:v>
                </c:pt>
                <c:pt idx="50">
                  <c:v>3.5480623409669212E-3</c:v>
                </c:pt>
                <c:pt idx="51">
                  <c:v>3.8139076335877869E-3</c:v>
                </c:pt>
                <c:pt idx="52">
                  <c:v>4.0837844783715022E-3</c:v>
                </c:pt>
                <c:pt idx="53">
                  <c:v>4.2413707379134868E-3</c:v>
                </c:pt>
                <c:pt idx="54">
                  <c:v>4.415557506361324E-3</c:v>
                </c:pt>
                <c:pt idx="55">
                  <c:v>4.5210893129771007E-3</c:v>
                </c:pt>
                <c:pt idx="56">
                  <c:v>4.668240966921121E-3</c:v>
                </c:pt>
                <c:pt idx="57">
                  <c:v>4.8710043256997466E-3</c:v>
                </c:pt>
                <c:pt idx="58">
                  <c:v>4.9917137404580161E-3</c:v>
                </c:pt>
                <c:pt idx="59">
                  <c:v>5.1931727735368962E-3</c:v>
                </c:pt>
                <c:pt idx="60">
                  <c:v>5.3517076335877871E-3</c:v>
                </c:pt>
                <c:pt idx="61">
                  <c:v>5.407200763358779E-3</c:v>
                </c:pt>
              </c:numCache>
            </c:numRef>
          </c:yVal>
          <c:smooth val="0"/>
          <c:extLst xmlns:c15="http://schemas.microsoft.com/office/drawing/2012/chart">
            <c:ext xmlns:c16="http://schemas.microsoft.com/office/drawing/2014/chart" uri="{C3380CC4-5D6E-409C-BE32-E72D297353CC}">
              <c16:uniqueId val="{00000001-2219-0943-80D3-22284EF8AB26}"/>
            </c:ext>
          </c:extLst>
        </c:ser>
        <c:ser>
          <c:idx val="10"/>
          <c:order val="2"/>
          <c:tx>
            <c:v>Sample D - Water-fed</c:v>
          </c:tx>
          <c:spPr>
            <a:ln w="19050">
              <a:noFill/>
            </a:ln>
          </c:spPr>
          <c:marker>
            <c:symbol val="square"/>
            <c:size val="15"/>
            <c:spPr>
              <a:noFill/>
              <a:ln>
                <a:solidFill>
                  <a:schemeClr val="accent4"/>
                </a:solidFill>
              </a:ln>
            </c:spPr>
          </c:marker>
          <c:errBars>
            <c:errDir val="x"/>
            <c:errBarType val="both"/>
            <c:errValType val="fixedVal"/>
            <c:noEndCap val="0"/>
            <c:val val="0"/>
          </c:errBars>
          <c:errBars>
            <c:errDir val="y"/>
            <c:errBarType val="both"/>
            <c:errValType val="cust"/>
            <c:noEndCap val="0"/>
            <c:plus>
              <c:numRef>
                <c:f>'3. Sample D'!$M$78:$M$139</c:f>
                <c:numCache>
                  <c:formatCode>General</c:formatCode>
                  <c:ptCount val="62"/>
                  <c:pt idx="0">
                    <c:v>1.7573960535089659E-6</c:v>
                  </c:pt>
                  <c:pt idx="1">
                    <c:v>1.6109463823832185E-6</c:v>
                  </c:pt>
                  <c:pt idx="2">
                    <c:v>1.684171217946092E-6</c:v>
                  </c:pt>
                  <c:pt idx="3">
                    <c:v>1.9038457246347131E-6</c:v>
                  </c:pt>
                  <c:pt idx="4">
                    <c:v>1.9038457246347131E-6</c:v>
                  </c:pt>
                  <c:pt idx="5">
                    <c:v>1.9038457246347131E-6</c:v>
                  </c:pt>
                  <c:pt idx="6">
                    <c:v>2.123520231323334E-6</c:v>
                  </c:pt>
                  <c:pt idx="7">
                    <c:v>2.8191561691706329E-6</c:v>
                  </c:pt>
                  <c:pt idx="8">
                    <c:v>2.9289934225149434E-6</c:v>
                  </c:pt>
                  <c:pt idx="9">
                    <c:v>2.9289934225149434E-6</c:v>
                  </c:pt>
                  <c:pt idx="10">
                    <c:v>3.2585051825478746E-6</c:v>
                  </c:pt>
                  <c:pt idx="11">
                    <c:v>3.2951176003293111E-6</c:v>
                  </c:pt>
                  <c:pt idx="12">
                    <c:v>3.2951176003293111E-6</c:v>
                  </c:pt>
                  <c:pt idx="13">
                    <c:v>4.7230018938053474E-6</c:v>
                  </c:pt>
                  <c:pt idx="14">
                    <c:v>4.869451564931094E-6</c:v>
                  </c:pt>
                  <c:pt idx="15">
                    <c:v>5.6383123383412674E-6</c:v>
                  </c:pt>
                  <c:pt idx="16">
                    <c:v>5.5284750849969564E-6</c:v>
                  </c:pt>
                  <c:pt idx="17">
                    <c:v>5.198963324964026E-6</c:v>
                  </c:pt>
                  <c:pt idx="18">
                    <c:v>5.0159012360568414E-6</c:v>
                  </c:pt>
                  <c:pt idx="19">
                    <c:v>5.3088005783083362E-6</c:v>
                  </c:pt>
                  <c:pt idx="20">
                    <c:v>5.3088005783083362E-6</c:v>
                  </c:pt>
                  <c:pt idx="21">
                    <c:v>5.308800578308337E-6</c:v>
                  </c:pt>
                  <c:pt idx="22">
                    <c:v>4.8328391471496584E-6</c:v>
                  </c:pt>
                  <c:pt idx="23">
                    <c:v>4.8328391471496584E-6</c:v>
                  </c:pt>
                  <c:pt idx="24">
                    <c:v>4.8328391471496584E-6</c:v>
                  </c:pt>
                  <c:pt idx="25">
                    <c:v>4.5765522226796008E-6</c:v>
                  </c:pt>
                  <c:pt idx="26">
                    <c:v>4.8328391471496584E-6</c:v>
                  </c:pt>
                  <c:pt idx="27">
                    <c:v>4.5765522226796008E-6</c:v>
                  </c:pt>
                  <c:pt idx="28">
                    <c:v>4.3568777159909806E-6</c:v>
                  </c:pt>
                  <c:pt idx="29">
                    <c:v>4.3568777159909806E-6</c:v>
                  </c:pt>
                  <c:pt idx="30">
                    <c:v>4.3568777159909806E-6</c:v>
                  </c:pt>
                  <c:pt idx="31">
                    <c:v>5.2355757427454625E-6</c:v>
                  </c:pt>
                  <c:pt idx="32">
                    <c:v>5.0891260716197159E-6</c:v>
                  </c:pt>
                  <c:pt idx="33">
                    <c:v>5.1623509071825888E-6</c:v>
                  </c:pt>
                  <c:pt idx="34">
                    <c:v>5.1989633249640252E-6</c:v>
                  </c:pt>
                  <c:pt idx="35">
                    <c:v>5.1623509071825888E-6</c:v>
                  </c:pt>
                  <c:pt idx="36">
                    <c:v>5.0525136538382769E-6</c:v>
                  </c:pt>
                  <c:pt idx="37">
                    <c:v>4.9426764004939668E-6</c:v>
                  </c:pt>
                  <c:pt idx="38">
                    <c:v>5.1989633249640235E-6</c:v>
                  </c:pt>
                  <c:pt idx="39">
                    <c:v>5.7481495916855767E-6</c:v>
                  </c:pt>
                  <c:pt idx="40">
                    <c:v>6.1508861872813816E-6</c:v>
                  </c:pt>
                  <c:pt idx="41">
                    <c:v>6.2607234406256917E-6</c:v>
                  </c:pt>
                  <c:pt idx="42">
                    <c:v>6.0410489339370706E-6</c:v>
                  </c:pt>
                  <c:pt idx="43">
                    <c:v>6.0410489339370706E-6</c:v>
                  </c:pt>
                  <c:pt idx="44">
                    <c:v>6.370560693970001E-6</c:v>
                  </c:pt>
                  <c:pt idx="45">
                    <c:v>6.9197469606915525E-6</c:v>
                  </c:pt>
                  <c:pt idx="46">
                    <c:v>7.3224835562873558E-6</c:v>
                  </c:pt>
                  <c:pt idx="47">
                    <c:v>7.2858711385059185E-6</c:v>
                  </c:pt>
                  <c:pt idx="48">
                    <c:v>7.6886077341017243E-6</c:v>
                  </c:pt>
                  <c:pt idx="49">
                    <c:v>7.6886077341017243E-6</c:v>
                  </c:pt>
                  <c:pt idx="50">
                    <c:v>7.6886077341017243E-6</c:v>
                  </c:pt>
                  <c:pt idx="51">
                    <c:v>7.6886077341017243E-6</c:v>
                  </c:pt>
                  <c:pt idx="52">
                    <c:v>7.6886077341017243E-6</c:v>
                  </c:pt>
                  <c:pt idx="53">
                    <c:v>7.2492587207244821E-6</c:v>
                  </c:pt>
                  <c:pt idx="54">
                    <c:v>6.5170103650957467E-6</c:v>
                  </c:pt>
                  <c:pt idx="55">
                    <c:v>7.1394214673801728E-6</c:v>
                  </c:pt>
                  <c:pt idx="56">
                    <c:v>6.663460036221495E-6</c:v>
                  </c:pt>
                  <c:pt idx="57">
                    <c:v>6.5902352006586221E-6</c:v>
                  </c:pt>
                  <c:pt idx="58">
                    <c:v>6.0410489339370706E-6</c:v>
                  </c:pt>
                  <c:pt idx="59">
                    <c:v>6.0776613517185079E-6</c:v>
                  </c:pt>
                  <c:pt idx="60">
                    <c:v>6.0776613517185079E-6</c:v>
                  </c:pt>
                  <c:pt idx="61">
                    <c:v>5.9312116805927588E-6</c:v>
                  </c:pt>
                </c:numCache>
              </c:numRef>
            </c:plus>
            <c:minus>
              <c:numRef>
                <c:f>'3. Sample D'!$M$78:$M$139</c:f>
                <c:numCache>
                  <c:formatCode>General</c:formatCode>
                  <c:ptCount val="62"/>
                  <c:pt idx="0">
                    <c:v>1.7573960535089659E-6</c:v>
                  </c:pt>
                  <c:pt idx="1">
                    <c:v>1.6109463823832185E-6</c:v>
                  </c:pt>
                  <c:pt idx="2">
                    <c:v>1.684171217946092E-6</c:v>
                  </c:pt>
                  <c:pt idx="3">
                    <c:v>1.9038457246347131E-6</c:v>
                  </c:pt>
                  <c:pt idx="4">
                    <c:v>1.9038457246347131E-6</c:v>
                  </c:pt>
                  <c:pt idx="5">
                    <c:v>1.9038457246347131E-6</c:v>
                  </c:pt>
                  <c:pt idx="6">
                    <c:v>2.123520231323334E-6</c:v>
                  </c:pt>
                  <c:pt idx="7">
                    <c:v>2.8191561691706329E-6</c:v>
                  </c:pt>
                  <c:pt idx="8">
                    <c:v>2.9289934225149434E-6</c:v>
                  </c:pt>
                  <c:pt idx="9">
                    <c:v>2.9289934225149434E-6</c:v>
                  </c:pt>
                  <c:pt idx="10">
                    <c:v>3.2585051825478746E-6</c:v>
                  </c:pt>
                  <c:pt idx="11">
                    <c:v>3.2951176003293111E-6</c:v>
                  </c:pt>
                  <c:pt idx="12">
                    <c:v>3.2951176003293111E-6</c:v>
                  </c:pt>
                  <c:pt idx="13">
                    <c:v>4.7230018938053474E-6</c:v>
                  </c:pt>
                  <c:pt idx="14">
                    <c:v>4.869451564931094E-6</c:v>
                  </c:pt>
                  <c:pt idx="15">
                    <c:v>5.6383123383412674E-6</c:v>
                  </c:pt>
                  <c:pt idx="16">
                    <c:v>5.5284750849969564E-6</c:v>
                  </c:pt>
                  <c:pt idx="17">
                    <c:v>5.198963324964026E-6</c:v>
                  </c:pt>
                  <c:pt idx="18">
                    <c:v>5.0159012360568414E-6</c:v>
                  </c:pt>
                  <c:pt idx="19">
                    <c:v>5.3088005783083362E-6</c:v>
                  </c:pt>
                  <c:pt idx="20">
                    <c:v>5.3088005783083362E-6</c:v>
                  </c:pt>
                  <c:pt idx="21">
                    <c:v>5.308800578308337E-6</c:v>
                  </c:pt>
                  <c:pt idx="22">
                    <c:v>4.8328391471496584E-6</c:v>
                  </c:pt>
                  <c:pt idx="23">
                    <c:v>4.8328391471496584E-6</c:v>
                  </c:pt>
                  <c:pt idx="24">
                    <c:v>4.8328391471496584E-6</c:v>
                  </c:pt>
                  <c:pt idx="25">
                    <c:v>4.5765522226796008E-6</c:v>
                  </c:pt>
                  <c:pt idx="26">
                    <c:v>4.8328391471496584E-6</c:v>
                  </c:pt>
                  <c:pt idx="27">
                    <c:v>4.5765522226796008E-6</c:v>
                  </c:pt>
                  <c:pt idx="28">
                    <c:v>4.3568777159909806E-6</c:v>
                  </c:pt>
                  <c:pt idx="29">
                    <c:v>4.3568777159909806E-6</c:v>
                  </c:pt>
                  <c:pt idx="30">
                    <c:v>4.3568777159909806E-6</c:v>
                  </c:pt>
                  <c:pt idx="31">
                    <c:v>5.2355757427454625E-6</c:v>
                  </c:pt>
                  <c:pt idx="32">
                    <c:v>5.0891260716197159E-6</c:v>
                  </c:pt>
                  <c:pt idx="33">
                    <c:v>5.1623509071825888E-6</c:v>
                  </c:pt>
                  <c:pt idx="34">
                    <c:v>5.1989633249640252E-6</c:v>
                  </c:pt>
                  <c:pt idx="35">
                    <c:v>5.1623509071825888E-6</c:v>
                  </c:pt>
                  <c:pt idx="36">
                    <c:v>5.0525136538382769E-6</c:v>
                  </c:pt>
                  <c:pt idx="37">
                    <c:v>4.9426764004939668E-6</c:v>
                  </c:pt>
                  <c:pt idx="38">
                    <c:v>5.1989633249640235E-6</c:v>
                  </c:pt>
                  <c:pt idx="39">
                    <c:v>5.7481495916855767E-6</c:v>
                  </c:pt>
                  <c:pt idx="40">
                    <c:v>6.1508861872813816E-6</c:v>
                  </c:pt>
                  <c:pt idx="41">
                    <c:v>6.2607234406256917E-6</c:v>
                  </c:pt>
                  <c:pt idx="42">
                    <c:v>6.0410489339370706E-6</c:v>
                  </c:pt>
                  <c:pt idx="43">
                    <c:v>6.0410489339370706E-6</c:v>
                  </c:pt>
                  <c:pt idx="44">
                    <c:v>6.370560693970001E-6</c:v>
                  </c:pt>
                  <c:pt idx="45">
                    <c:v>6.9197469606915525E-6</c:v>
                  </c:pt>
                  <c:pt idx="46">
                    <c:v>7.3224835562873558E-6</c:v>
                  </c:pt>
                  <c:pt idx="47">
                    <c:v>7.2858711385059185E-6</c:v>
                  </c:pt>
                  <c:pt idx="48">
                    <c:v>7.6886077341017243E-6</c:v>
                  </c:pt>
                  <c:pt idx="49">
                    <c:v>7.6886077341017243E-6</c:v>
                  </c:pt>
                  <c:pt idx="50">
                    <c:v>7.6886077341017243E-6</c:v>
                  </c:pt>
                  <c:pt idx="51">
                    <c:v>7.6886077341017243E-6</c:v>
                  </c:pt>
                  <c:pt idx="52">
                    <c:v>7.6886077341017243E-6</c:v>
                  </c:pt>
                  <c:pt idx="53">
                    <c:v>7.2492587207244821E-6</c:v>
                  </c:pt>
                  <c:pt idx="54">
                    <c:v>6.5170103650957467E-6</c:v>
                  </c:pt>
                  <c:pt idx="55">
                    <c:v>7.1394214673801728E-6</c:v>
                  </c:pt>
                  <c:pt idx="56">
                    <c:v>6.663460036221495E-6</c:v>
                  </c:pt>
                  <c:pt idx="57">
                    <c:v>6.5902352006586221E-6</c:v>
                  </c:pt>
                  <c:pt idx="58">
                    <c:v>6.0410489339370706E-6</c:v>
                  </c:pt>
                  <c:pt idx="59">
                    <c:v>6.0776613517185079E-6</c:v>
                  </c:pt>
                  <c:pt idx="60">
                    <c:v>6.0776613517185079E-6</c:v>
                  </c:pt>
                  <c:pt idx="61">
                    <c:v>5.9312116805927588E-6</c:v>
                  </c:pt>
                </c:numCache>
              </c:numRef>
            </c:minus>
          </c:errBars>
          <c:xVal>
            <c:numRef>
              <c:f>'3. Sample D'!$A$78:$A$139</c:f>
              <c:numCache>
                <c:formatCode>General</c:formatCode>
                <c:ptCount val="62"/>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52</c:v>
                </c:pt>
                <c:pt idx="52">
                  <c:v>53</c:v>
                </c:pt>
                <c:pt idx="53">
                  <c:v>54</c:v>
                </c:pt>
                <c:pt idx="54">
                  <c:v>55</c:v>
                </c:pt>
                <c:pt idx="55">
                  <c:v>56</c:v>
                </c:pt>
                <c:pt idx="56">
                  <c:v>57</c:v>
                </c:pt>
                <c:pt idx="57">
                  <c:v>58</c:v>
                </c:pt>
                <c:pt idx="58">
                  <c:v>59</c:v>
                </c:pt>
                <c:pt idx="59">
                  <c:v>60</c:v>
                </c:pt>
                <c:pt idx="60">
                  <c:v>61</c:v>
                </c:pt>
                <c:pt idx="61">
                  <c:v>63</c:v>
                </c:pt>
              </c:numCache>
            </c:numRef>
          </c:xVal>
          <c:yVal>
            <c:numRef>
              <c:f>'3. Sample D'!$L$78:$L$139</c:f>
              <c:numCache>
                <c:formatCode>0.000%</c:formatCode>
                <c:ptCount val="62"/>
                <c:pt idx="0">
                  <c:v>1.5533333333333332E-6</c:v>
                </c:pt>
                <c:pt idx="1">
                  <c:v>1.6568888888888888E-6</c:v>
                </c:pt>
                <c:pt idx="2">
                  <c:v>1.812222222222222E-6</c:v>
                </c:pt>
                <c:pt idx="3">
                  <c:v>2.0193333333333333E-6</c:v>
                </c:pt>
                <c:pt idx="4">
                  <c:v>2.0193333333333333E-6</c:v>
                </c:pt>
                <c:pt idx="5">
                  <c:v>2.0193333333333333E-6</c:v>
                </c:pt>
                <c:pt idx="6">
                  <c:v>2.8995555555555553E-6</c:v>
                </c:pt>
                <c:pt idx="7">
                  <c:v>3.3914444444444442E-6</c:v>
                </c:pt>
                <c:pt idx="8">
                  <c:v>3.5726666666666663E-6</c:v>
                </c:pt>
                <c:pt idx="9">
                  <c:v>3.5726666666666663E-6</c:v>
                </c:pt>
                <c:pt idx="10">
                  <c:v>3.8056666666666664E-6</c:v>
                </c:pt>
                <c:pt idx="11">
                  <c:v>3.9351111111111112E-6</c:v>
                </c:pt>
                <c:pt idx="12">
                  <c:v>3.9351111111111112E-6</c:v>
                </c:pt>
                <c:pt idx="13">
                  <c:v>5.7732222222222229E-6</c:v>
                </c:pt>
                <c:pt idx="14">
                  <c:v>5.8767777777777782E-6</c:v>
                </c:pt>
                <c:pt idx="15">
                  <c:v>6.4204444444444452E-6</c:v>
                </c:pt>
                <c:pt idx="16">
                  <c:v>6.4981111111111119E-6</c:v>
                </c:pt>
                <c:pt idx="17">
                  <c:v>6.7311111111111112E-6</c:v>
                </c:pt>
                <c:pt idx="18">
                  <c:v>7.0158888888888895E-6</c:v>
                </c:pt>
                <c:pt idx="19">
                  <c:v>7.4301111111111117E-6</c:v>
                </c:pt>
                <c:pt idx="20">
                  <c:v>7.4301111111111117E-6</c:v>
                </c:pt>
                <c:pt idx="21">
                  <c:v>8.5174444444444465E-6</c:v>
                </c:pt>
                <c:pt idx="22">
                  <c:v>9.9931111111111132E-6</c:v>
                </c:pt>
                <c:pt idx="23">
                  <c:v>9.9931111111111132E-6</c:v>
                </c:pt>
                <c:pt idx="24">
                  <c:v>9.9931111111111132E-6</c:v>
                </c:pt>
                <c:pt idx="25">
                  <c:v>1.0381444444444446E-5</c:v>
                </c:pt>
                <c:pt idx="26">
                  <c:v>1.0666222222222224E-5</c:v>
                </c:pt>
                <c:pt idx="27">
                  <c:v>1.0951000000000001E-5</c:v>
                </c:pt>
                <c:pt idx="28">
                  <c:v>1.1106333333333336E-5</c:v>
                </c:pt>
                <c:pt idx="29">
                  <c:v>1.1106333333333336E-5</c:v>
                </c:pt>
                <c:pt idx="30">
                  <c:v>1.1106333333333336E-5</c:v>
                </c:pt>
                <c:pt idx="31">
                  <c:v>1.2504333333333335E-5</c:v>
                </c:pt>
                <c:pt idx="32">
                  <c:v>1.2607888888888889E-5</c:v>
                </c:pt>
                <c:pt idx="33">
                  <c:v>1.2659666666666667E-5</c:v>
                </c:pt>
                <c:pt idx="34">
                  <c:v>1.2685555555555557E-5</c:v>
                </c:pt>
                <c:pt idx="35">
                  <c:v>1.3902333333333334E-5</c:v>
                </c:pt>
                <c:pt idx="36">
                  <c:v>1.4446E-5</c:v>
                </c:pt>
                <c:pt idx="37">
                  <c:v>1.4523666666666668E-5</c:v>
                </c:pt>
                <c:pt idx="38">
                  <c:v>1.470488888888889E-5</c:v>
                </c:pt>
                <c:pt idx="39">
                  <c:v>1.5611E-5</c:v>
                </c:pt>
                <c:pt idx="40">
                  <c:v>1.6517111111111114E-5</c:v>
                </c:pt>
                <c:pt idx="41">
                  <c:v>1.6750111111111113E-5</c:v>
                </c:pt>
                <c:pt idx="42">
                  <c:v>1.7941000000000003E-5</c:v>
                </c:pt>
                <c:pt idx="43">
                  <c:v>1.7941000000000003E-5</c:v>
                </c:pt>
                <c:pt idx="44">
                  <c:v>1.8173999999999999E-5</c:v>
                </c:pt>
                <c:pt idx="45">
                  <c:v>1.8562333333333334E-5</c:v>
                </c:pt>
                <c:pt idx="46">
                  <c:v>1.8950666666666668E-5</c:v>
                </c:pt>
                <c:pt idx="47">
                  <c:v>1.939077777777778E-5</c:v>
                </c:pt>
                <c:pt idx="48">
                  <c:v>1.9675555555555556E-5</c:v>
                </c:pt>
                <c:pt idx="49">
                  <c:v>1.9675555555555556E-5</c:v>
                </c:pt>
                <c:pt idx="50">
                  <c:v>1.9675555555555556E-5</c:v>
                </c:pt>
                <c:pt idx="51">
                  <c:v>1.9675555555555556E-5</c:v>
                </c:pt>
                <c:pt idx="52">
                  <c:v>1.9675555555555556E-5</c:v>
                </c:pt>
                <c:pt idx="53">
                  <c:v>1.9986222222222223E-5</c:v>
                </c:pt>
                <c:pt idx="54">
                  <c:v>2.0762888888888888E-5</c:v>
                </c:pt>
                <c:pt idx="55">
                  <c:v>2.151366666666667E-5</c:v>
                </c:pt>
                <c:pt idx="56">
                  <c:v>2.3248222222222223E-5</c:v>
                </c:pt>
                <c:pt idx="57">
                  <c:v>2.3507111111111113E-5</c:v>
                </c:pt>
                <c:pt idx="58">
                  <c:v>2.4257888888888888E-5</c:v>
                </c:pt>
                <c:pt idx="59">
                  <c:v>2.4283777777777778E-5</c:v>
                </c:pt>
                <c:pt idx="60">
                  <c:v>2.4283777777777778E-5</c:v>
                </c:pt>
                <c:pt idx="61">
                  <c:v>2.4490888888888891E-5</c:v>
                </c:pt>
              </c:numCache>
            </c:numRef>
          </c:yVal>
          <c:smooth val="0"/>
          <c:extLst xmlns:c15="http://schemas.microsoft.com/office/drawing/2012/chart">
            <c:ext xmlns:c16="http://schemas.microsoft.com/office/drawing/2014/chart" uri="{C3380CC4-5D6E-409C-BE32-E72D297353CC}">
              <c16:uniqueId val="{00000002-2219-0943-80D3-22284EF8AB26}"/>
            </c:ext>
          </c:extLst>
        </c:ser>
        <c:ser>
          <c:idx val="11"/>
          <c:order val="3"/>
          <c:tx>
            <c:v>Sample D - Acid-fed</c:v>
          </c:tx>
          <c:spPr>
            <a:ln w="19050">
              <a:noFill/>
            </a:ln>
          </c:spPr>
          <c:marker>
            <c:symbol val="square"/>
            <c:size val="15"/>
            <c:spPr>
              <a:solidFill>
                <a:schemeClr val="accent4"/>
              </a:solidFill>
              <a:ln>
                <a:noFill/>
              </a:ln>
            </c:spPr>
          </c:marker>
          <c:errBars>
            <c:errDir val="x"/>
            <c:errBarType val="both"/>
            <c:errValType val="fixedVal"/>
            <c:noEndCap val="0"/>
            <c:val val="0"/>
          </c:errBars>
          <c:errBars>
            <c:errDir val="y"/>
            <c:errBarType val="both"/>
            <c:errValType val="cust"/>
            <c:noEndCap val="0"/>
            <c:plus>
              <c:numRef>
                <c:f>'3. Sample D'!$AH$78:$AH$139</c:f>
                <c:numCache>
                  <c:formatCode>General</c:formatCode>
                  <c:ptCount val="62"/>
                  <c:pt idx="0">
                    <c:v>1.6475588001646568E-6</c:v>
                  </c:pt>
                  <c:pt idx="1">
                    <c:v>1.8306208890718447E-7</c:v>
                  </c:pt>
                  <c:pt idx="2">
                    <c:v>7.3224835562873786E-7</c:v>
                  </c:pt>
                  <c:pt idx="3">
                    <c:v>4.6131646404610364E-6</c:v>
                  </c:pt>
                  <c:pt idx="4">
                    <c:v>2.4164195735748372E-6</c:v>
                  </c:pt>
                  <c:pt idx="5">
                    <c:v>4.6497770582424847E-6</c:v>
                  </c:pt>
                  <c:pt idx="6">
                    <c:v>5.0159012360568541E-6</c:v>
                  </c:pt>
                  <c:pt idx="7">
                    <c:v>7.6886077341017378E-6</c:v>
                  </c:pt>
                  <c:pt idx="8">
                    <c:v>9.3361665342663847E-6</c:v>
                  </c:pt>
                  <c:pt idx="9">
                    <c:v>9.3361665342663847E-6</c:v>
                  </c:pt>
                  <c:pt idx="10">
                    <c:v>7.871669823008909E-6</c:v>
                  </c:pt>
                  <c:pt idx="11">
                    <c:v>3.4049548536736132E-6</c:v>
                  </c:pt>
                  <c:pt idx="12">
                    <c:v>4.1738156270837849E-6</c:v>
                  </c:pt>
                  <c:pt idx="13">
                    <c:v>1.9038457246346843E-6</c:v>
                  </c:pt>
                  <c:pt idx="14">
                    <c:v>5.1257384894015297E-7</c:v>
                  </c:pt>
                  <c:pt idx="15">
                    <c:v>3.771079031488049E-6</c:v>
                  </c:pt>
                  <c:pt idx="16">
                    <c:v>4.5765522226796364E-6</c:v>
                  </c:pt>
                  <c:pt idx="17">
                    <c:v>2.6727064980449519E-6</c:v>
                  </c:pt>
                  <c:pt idx="18">
                    <c:v>1.0983725334431739E-6</c:v>
                  </c:pt>
                  <c:pt idx="19">
                    <c:v>5.0891260716197888E-6</c:v>
                  </c:pt>
                  <c:pt idx="20">
                    <c:v>7.9082822407903615E-6</c:v>
                  </c:pt>
                  <c:pt idx="21">
                    <c:v>1.1789198525622675E-5</c:v>
                  </c:pt>
                  <c:pt idx="22">
                    <c:v>1.3693044250257398E-5</c:v>
                  </c:pt>
                  <c:pt idx="23">
                    <c:v>1.9221519335254395E-5</c:v>
                  </c:pt>
                  <c:pt idx="24">
                    <c:v>1.9441193841942998E-5</c:v>
                  </c:pt>
                  <c:pt idx="25">
                    <c:v>2.4310645406874106E-5</c:v>
                  </c:pt>
                  <c:pt idx="26">
                    <c:v>2.5299180686972901E-5</c:v>
                  </c:pt>
                  <c:pt idx="27">
                    <c:v>2.9692670820745367E-5</c:v>
                  </c:pt>
                  <c:pt idx="28">
                    <c:v>3.5074696234616553E-5</c:v>
                  </c:pt>
                  <c:pt idx="29">
                    <c:v>6.0410489339370734E-5</c:v>
                  </c:pt>
                  <c:pt idx="30">
                    <c:v>6.0996288023873683E-5</c:v>
                  </c:pt>
                  <c:pt idx="31">
                    <c:v>7.0515516647047286E-5</c:v>
                  </c:pt>
                  <c:pt idx="32">
                    <c:v>7.6080604149825724E-5</c:v>
                  </c:pt>
                  <c:pt idx="33">
                    <c:v>7.7691550532208971E-5</c:v>
                  </c:pt>
                  <c:pt idx="34">
                    <c:v>8.0766993625849587E-5</c:v>
                  </c:pt>
                  <c:pt idx="35">
                    <c:v>8.984687323564599E-5</c:v>
                  </c:pt>
                  <c:pt idx="36">
                    <c:v>9.863385350319076E-5</c:v>
                  </c:pt>
                  <c:pt idx="37">
                    <c:v>1.1093562587775351E-4</c:v>
                  </c:pt>
                  <c:pt idx="38">
                    <c:v>1.2675219035933425E-4</c:v>
                  </c:pt>
                  <c:pt idx="39">
                    <c:v>1.3246372753323842E-4</c:v>
                  </c:pt>
                  <c:pt idx="40">
                    <c:v>1.4330100319654365E-4</c:v>
                  </c:pt>
                  <c:pt idx="41">
                    <c:v>1.539918291887233E-4</c:v>
                  </c:pt>
                  <c:pt idx="42">
                    <c:v>1.6219301077176514E-4</c:v>
                  </c:pt>
                  <c:pt idx="43">
                    <c:v>1.7669152821321422E-4</c:v>
                  </c:pt>
                  <c:pt idx="44">
                    <c:v>1.9324034105042378E-4</c:v>
                  </c:pt>
                  <c:pt idx="45">
                    <c:v>2.0934980487425598E-4</c:v>
                  </c:pt>
                  <c:pt idx="46">
                    <c:v>2.1799033547067518E-4</c:v>
                  </c:pt>
                  <c:pt idx="47">
                    <c:v>2.3995778613953726E-4</c:v>
                  </c:pt>
                  <c:pt idx="48">
                    <c:v>2.2824181244947777E-4</c:v>
                  </c:pt>
                  <c:pt idx="49">
                    <c:v>2.3673589337477109E-4</c:v>
                  </c:pt>
                  <c:pt idx="50">
                    <c:v>2.5343115588310626E-4</c:v>
                  </c:pt>
                  <c:pt idx="51">
                    <c:v>2.6148588779502233E-4</c:v>
                  </c:pt>
                  <c:pt idx="52">
                    <c:v>2.8286753977938136E-4</c:v>
                  </c:pt>
                  <c:pt idx="53">
                    <c:v>2.9399771478493816E-4</c:v>
                  </c:pt>
                  <c:pt idx="54">
                    <c:v>3.0703173551512963E-4</c:v>
                  </c:pt>
                  <c:pt idx="55">
                    <c:v>3.1757611183618351E-4</c:v>
                  </c:pt>
                  <c:pt idx="56">
                    <c:v>3.1874770920518945E-4</c:v>
                  </c:pt>
                  <c:pt idx="57">
                    <c:v>3.3148883059312971E-4</c:v>
                  </c:pt>
                  <c:pt idx="58">
                    <c:v>3.4745184474583619E-4</c:v>
                  </c:pt>
                  <c:pt idx="59">
                    <c:v>3.7381278554847052E-4</c:v>
                  </c:pt>
                  <c:pt idx="60">
                    <c:v>3.7469148357522492E-4</c:v>
                  </c:pt>
                  <c:pt idx="61">
                    <c:v>3.7776692666886564E-4</c:v>
                  </c:pt>
                </c:numCache>
              </c:numRef>
            </c:plus>
            <c:minus>
              <c:numRef>
                <c:f>'3. Sample D'!$AH$78:$AH$139</c:f>
                <c:numCache>
                  <c:formatCode>General</c:formatCode>
                  <c:ptCount val="62"/>
                  <c:pt idx="0">
                    <c:v>1.6475588001646568E-6</c:v>
                  </c:pt>
                  <c:pt idx="1">
                    <c:v>1.8306208890718447E-7</c:v>
                  </c:pt>
                  <c:pt idx="2">
                    <c:v>7.3224835562873786E-7</c:v>
                  </c:pt>
                  <c:pt idx="3">
                    <c:v>4.6131646404610364E-6</c:v>
                  </c:pt>
                  <c:pt idx="4">
                    <c:v>2.4164195735748372E-6</c:v>
                  </c:pt>
                  <c:pt idx="5">
                    <c:v>4.6497770582424847E-6</c:v>
                  </c:pt>
                  <c:pt idx="6">
                    <c:v>5.0159012360568541E-6</c:v>
                  </c:pt>
                  <c:pt idx="7">
                    <c:v>7.6886077341017378E-6</c:v>
                  </c:pt>
                  <c:pt idx="8">
                    <c:v>9.3361665342663847E-6</c:v>
                  </c:pt>
                  <c:pt idx="9">
                    <c:v>9.3361665342663847E-6</c:v>
                  </c:pt>
                  <c:pt idx="10">
                    <c:v>7.871669823008909E-6</c:v>
                  </c:pt>
                  <c:pt idx="11">
                    <c:v>3.4049548536736132E-6</c:v>
                  </c:pt>
                  <c:pt idx="12">
                    <c:v>4.1738156270837849E-6</c:v>
                  </c:pt>
                  <c:pt idx="13">
                    <c:v>1.9038457246346843E-6</c:v>
                  </c:pt>
                  <c:pt idx="14">
                    <c:v>5.1257384894015297E-7</c:v>
                  </c:pt>
                  <c:pt idx="15">
                    <c:v>3.771079031488049E-6</c:v>
                  </c:pt>
                  <c:pt idx="16">
                    <c:v>4.5765522226796364E-6</c:v>
                  </c:pt>
                  <c:pt idx="17">
                    <c:v>2.6727064980449519E-6</c:v>
                  </c:pt>
                  <c:pt idx="18">
                    <c:v>1.0983725334431739E-6</c:v>
                  </c:pt>
                  <c:pt idx="19">
                    <c:v>5.0891260716197888E-6</c:v>
                  </c:pt>
                  <c:pt idx="20">
                    <c:v>7.9082822407903615E-6</c:v>
                  </c:pt>
                  <c:pt idx="21">
                    <c:v>1.1789198525622675E-5</c:v>
                  </c:pt>
                  <c:pt idx="22">
                    <c:v>1.3693044250257398E-5</c:v>
                  </c:pt>
                  <c:pt idx="23">
                    <c:v>1.9221519335254395E-5</c:v>
                  </c:pt>
                  <c:pt idx="24">
                    <c:v>1.9441193841942998E-5</c:v>
                  </c:pt>
                  <c:pt idx="25">
                    <c:v>2.4310645406874106E-5</c:v>
                  </c:pt>
                  <c:pt idx="26">
                    <c:v>2.5299180686972901E-5</c:v>
                  </c:pt>
                  <c:pt idx="27">
                    <c:v>2.9692670820745367E-5</c:v>
                  </c:pt>
                  <c:pt idx="28">
                    <c:v>3.5074696234616553E-5</c:v>
                  </c:pt>
                  <c:pt idx="29">
                    <c:v>6.0410489339370734E-5</c:v>
                  </c:pt>
                  <c:pt idx="30">
                    <c:v>6.0996288023873683E-5</c:v>
                  </c:pt>
                  <c:pt idx="31">
                    <c:v>7.0515516647047286E-5</c:v>
                  </c:pt>
                  <c:pt idx="32">
                    <c:v>7.6080604149825724E-5</c:v>
                  </c:pt>
                  <c:pt idx="33">
                    <c:v>7.7691550532208971E-5</c:v>
                  </c:pt>
                  <c:pt idx="34">
                    <c:v>8.0766993625849587E-5</c:v>
                  </c:pt>
                  <c:pt idx="35">
                    <c:v>8.984687323564599E-5</c:v>
                  </c:pt>
                  <c:pt idx="36">
                    <c:v>9.863385350319076E-5</c:v>
                  </c:pt>
                  <c:pt idx="37">
                    <c:v>1.1093562587775351E-4</c:v>
                  </c:pt>
                  <c:pt idx="38">
                    <c:v>1.2675219035933425E-4</c:v>
                  </c:pt>
                  <c:pt idx="39">
                    <c:v>1.3246372753323842E-4</c:v>
                  </c:pt>
                  <c:pt idx="40">
                    <c:v>1.4330100319654365E-4</c:v>
                  </c:pt>
                  <c:pt idx="41">
                    <c:v>1.539918291887233E-4</c:v>
                  </c:pt>
                  <c:pt idx="42">
                    <c:v>1.6219301077176514E-4</c:v>
                  </c:pt>
                  <c:pt idx="43">
                    <c:v>1.7669152821321422E-4</c:v>
                  </c:pt>
                  <c:pt idx="44">
                    <c:v>1.9324034105042378E-4</c:v>
                  </c:pt>
                  <c:pt idx="45">
                    <c:v>2.0934980487425598E-4</c:v>
                  </c:pt>
                  <c:pt idx="46">
                    <c:v>2.1799033547067518E-4</c:v>
                  </c:pt>
                  <c:pt idx="47">
                    <c:v>2.3995778613953726E-4</c:v>
                  </c:pt>
                  <c:pt idx="48">
                    <c:v>2.2824181244947777E-4</c:v>
                  </c:pt>
                  <c:pt idx="49">
                    <c:v>2.3673589337477109E-4</c:v>
                  </c:pt>
                  <c:pt idx="50">
                    <c:v>2.5343115588310626E-4</c:v>
                  </c:pt>
                  <c:pt idx="51">
                    <c:v>2.6148588779502233E-4</c:v>
                  </c:pt>
                  <c:pt idx="52">
                    <c:v>2.8286753977938136E-4</c:v>
                  </c:pt>
                  <c:pt idx="53">
                    <c:v>2.9399771478493816E-4</c:v>
                  </c:pt>
                  <c:pt idx="54">
                    <c:v>3.0703173551512963E-4</c:v>
                  </c:pt>
                  <c:pt idx="55">
                    <c:v>3.1757611183618351E-4</c:v>
                  </c:pt>
                  <c:pt idx="56">
                    <c:v>3.1874770920518945E-4</c:v>
                  </c:pt>
                  <c:pt idx="57">
                    <c:v>3.3148883059312971E-4</c:v>
                  </c:pt>
                  <c:pt idx="58">
                    <c:v>3.4745184474583619E-4</c:v>
                  </c:pt>
                  <c:pt idx="59">
                    <c:v>3.7381278554847052E-4</c:v>
                  </c:pt>
                  <c:pt idx="60">
                    <c:v>3.7469148357522492E-4</c:v>
                  </c:pt>
                  <c:pt idx="61">
                    <c:v>3.7776692666886564E-4</c:v>
                  </c:pt>
                </c:numCache>
              </c:numRef>
            </c:minus>
          </c:errBars>
          <c:xVal>
            <c:numRef>
              <c:f>'3. Sample D'!$U$78:$U$139</c:f>
              <c:numCache>
                <c:formatCode>General</c:formatCode>
                <c:ptCount val="62"/>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52</c:v>
                </c:pt>
                <c:pt idx="52">
                  <c:v>53</c:v>
                </c:pt>
                <c:pt idx="53">
                  <c:v>54</c:v>
                </c:pt>
                <c:pt idx="54">
                  <c:v>55</c:v>
                </c:pt>
                <c:pt idx="55">
                  <c:v>56</c:v>
                </c:pt>
                <c:pt idx="56">
                  <c:v>57</c:v>
                </c:pt>
                <c:pt idx="57">
                  <c:v>58</c:v>
                </c:pt>
                <c:pt idx="58">
                  <c:v>59</c:v>
                </c:pt>
                <c:pt idx="59">
                  <c:v>60</c:v>
                </c:pt>
                <c:pt idx="60">
                  <c:v>61</c:v>
                </c:pt>
                <c:pt idx="61">
                  <c:v>63</c:v>
                </c:pt>
              </c:numCache>
            </c:numRef>
          </c:xVal>
          <c:yVal>
            <c:numRef>
              <c:f>'3. Sample D'!$AG$78:$AG$139</c:f>
              <c:numCache>
                <c:formatCode>0.000%</c:formatCode>
                <c:ptCount val="62"/>
                <c:pt idx="0">
                  <c:v>9.2941111111111119E-6</c:v>
                </c:pt>
                <c:pt idx="1">
                  <c:v>1.5611E-5</c:v>
                </c:pt>
                <c:pt idx="2">
                  <c:v>3.1377333333333329E-5</c:v>
                </c:pt>
                <c:pt idx="3">
                  <c:v>4.9758444444444443E-5</c:v>
                </c:pt>
                <c:pt idx="4">
                  <c:v>6.9485777777777773E-5</c:v>
                </c:pt>
                <c:pt idx="5">
                  <c:v>8.6960777777777778E-5</c:v>
                </c:pt>
                <c:pt idx="6">
                  <c:v>1.0938055555555557E-4</c:v>
                </c:pt>
                <c:pt idx="7">
                  <c:v>1.3420800000000003E-4</c:v>
                </c:pt>
                <c:pt idx="8">
                  <c:v>1.6203855555555559E-4</c:v>
                </c:pt>
                <c:pt idx="9">
                  <c:v>1.6203855555555559E-4</c:v>
                </c:pt>
                <c:pt idx="10">
                  <c:v>1.9238033333333335E-4</c:v>
                </c:pt>
                <c:pt idx="11">
                  <c:v>2.2639833333333337E-4</c:v>
                </c:pt>
                <c:pt idx="12">
                  <c:v>2.5935488888888892E-4</c:v>
                </c:pt>
                <c:pt idx="13">
                  <c:v>2.9409777777777784E-4</c:v>
                </c:pt>
                <c:pt idx="14">
                  <c:v>3.2728733333333337E-4</c:v>
                </c:pt>
                <c:pt idx="15">
                  <c:v>3.5962255555555564E-4</c:v>
                </c:pt>
                <c:pt idx="16">
                  <c:v>3.9933611111111117E-4</c:v>
                </c:pt>
                <c:pt idx="17">
                  <c:v>4.3180077777777782E-4</c:v>
                </c:pt>
                <c:pt idx="18">
                  <c:v>4.6242733333333338E-4</c:v>
                </c:pt>
                <c:pt idx="19">
                  <c:v>5.0050988888888893E-4</c:v>
                </c:pt>
                <c:pt idx="20">
                  <c:v>5.3476088888888894E-4</c:v>
                </c:pt>
                <c:pt idx="21">
                  <c:v>5.706946666666667E-4</c:v>
                </c:pt>
                <c:pt idx="22">
                  <c:v>6.1755355555555562E-4</c:v>
                </c:pt>
                <c:pt idx="23">
                  <c:v>6.688912222222223E-4</c:v>
                </c:pt>
                <c:pt idx="24">
                  <c:v>7.1642322222222228E-4</c:v>
                </c:pt>
                <c:pt idx="25">
                  <c:v>7.7107466666666681E-4</c:v>
                </c:pt>
                <c:pt idx="26">
                  <c:v>8.2215344444444452E-4</c:v>
                </c:pt>
                <c:pt idx="27">
                  <c:v>8.7294744444444457E-4</c:v>
                </c:pt>
                <c:pt idx="28">
                  <c:v>9.2506177777777786E-4</c:v>
                </c:pt>
                <c:pt idx="29">
                  <c:v>1.0382480000000001E-3</c:v>
                </c:pt>
                <c:pt idx="30">
                  <c:v>1.0991386666666667E-3</c:v>
                </c:pt>
                <c:pt idx="31">
                  <c:v>1.1644822222222221E-3</c:v>
                </c:pt>
                <c:pt idx="32">
                  <c:v>1.2197808888888889E-3</c:v>
                </c:pt>
                <c:pt idx="33">
                  <c:v>1.2693840000000001E-3</c:v>
                </c:pt>
                <c:pt idx="34">
                  <c:v>1.3229222222222222E-3</c:v>
                </c:pt>
                <c:pt idx="35">
                  <c:v>1.3821559999999998E-3</c:v>
                </c:pt>
                <c:pt idx="36">
                  <c:v>1.4449106666666665E-3</c:v>
                </c:pt>
                <c:pt idx="37">
                  <c:v>1.5142928888888887E-3</c:v>
                </c:pt>
                <c:pt idx="38">
                  <c:v>1.5853320000000001E-3</c:v>
                </c:pt>
                <c:pt idx="39">
                  <c:v>1.6322426666666666E-3</c:v>
                </c:pt>
                <c:pt idx="40">
                  <c:v>1.6972755555555554E-3</c:v>
                </c:pt>
                <c:pt idx="41">
                  <c:v>1.7663471111111109E-3</c:v>
                </c:pt>
                <c:pt idx="42">
                  <c:v>1.8280662222222221E-3</c:v>
                </c:pt>
                <c:pt idx="43">
                  <c:v>1.890096E-3</c:v>
                </c:pt>
                <c:pt idx="44">
                  <c:v>1.9570964444444445E-3</c:v>
                </c:pt>
                <c:pt idx="45">
                  <c:v>2.0188155555555557E-3</c:v>
                </c:pt>
                <c:pt idx="46">
                  <c:v>2.0899582222222227E-3</c:v>
                </c:pt>
                <c:pt idx="47">
                  <c:v>2.1688675555555561E-3</c:v>
                </c:pt>
                <c:pt idx="48">
                  <c:v>2.2204382222222228E-3</c:v>
                </c:pt>
                <c:pt idx="49">
                  <c:v>2.2819502222222229E-3</c:v>
                </c:pt>
                <c:pt idx="50">
                  <c:v>2.3563031111111118E-3</c:v>
                </c:pt>
                <c:pt idx="51">
                  <c:v>2.458098222222223E-3</c:v>
                </c:pt>
                <c:pt idx="52">
                  <c:v>2.5409426666666672E-3</c:v>
                </c:pt>
                <c:pt idx="53">
                  <c:v>2.6047328888888898E-3</c:v>
                </c:pt>
                <c:pt idx="54">
                  <c:v>2.6713191111111118E-3</c:v>
                </c:pt>
                <c:pt idx="55">
                  <c:v>2.7251680000000009E-3</c:v>
                </c:pt>
                <c:pt idx="56">
                  <c:v>2.7781884444444452E-3</c:v>
                </c:pt>
                <c:pt idx="57">
                  <c:v>2.8526448888888897E-3</c:v>
                </c:pt>
                <c:pt idx="58">
                  <c:v>2.9107395555555563E-3</c:v>
                </c:pt>
                <c:pt idx="59">
                  <c:v>2.9865422222222228E-3</c:v>
                </c:pt>
                <c:pt idx="60">
                  <c:v>3.0660728888888896E-3</c:v>
                </c:pt>
                <c:pt idx="61">
                  <c:v>3.0935151111111114E-3</c:v>
                </c:pt>
              </c:numCache>
            </c:numRef>
          </c:yVal>
          <c:smooth val="0"/>
          <c:extLst xmlns:c15="http://schemas.microsoft.com/office/drawing/2012/chart">
            <c:ext xmlns:c16="http://schemas.microsoft.com/office/drawing/2014/chart" uri="{C3380CC4-5D6E-409C-BE32-E72D297353CC}">
              <c16:uniqueId val="{00000003-2219-0943-80D3-22284EF8AB26}"/>
            </c:ext>
          </c:extLst>
        </c:ser>
        <c:dLbls>
          <c:showLegendKey val="0"/>
          <c:showVal val="0"/>
          <c:showCatName val="0"/>
          <c:showSerName val="0"/>
          <c:showPercent val="0"/>
          <c:showBubbleSize val="0"/>
        </c:dLbls>
        <c:axId val="400863960"/>
        <c:axId val="400864352"/>
        <c:extLst/>
      </c:scatterChart>
      <c:valAx>
        <c:axId val="400863960"/>
        <c:scaling>
          <c:orientation val="minMax"/>
          <c:max val="40"/>
          <c:min val="0"/>
        </c:scaling>
        <c:delete val="0"/>
        <c:axPos val="b"/>
        <c:majorGridlines>
          <c:spPr>
            <a:ln w="9525" cap="flat" cmpd="sng" algn="ctr">
              <a:solidFill>
                <a:schemeClr val="tx1">
                  <a:lumMod val="15000"/>
                  <a:lumOff val="85000"/>
                </a:schemeClr>
              </a:solidFill>
              <a:round/>
            </a:ln>
            <a:effectLst/>
          </c:spPr>
        </c:majorGridlines>
        <c:title>
          <c:tx>
            <c:rich>
              <a:bodyPr rot="0" vert="horz"/>
              <a:lstStyle/>
              <a:p>
                <a:pPr>
                  <a:defRPr/>
                </a:pPr>
                <a:r>
                  <a:rPr lang="en-ZA"/>
                  <a:t>Time [Weeks]</a:t>
                </a:r>
              </a:p>
            </c:rich>
          </c:tx>
          <c:layout>
            <c:manualLayout>
              <c:xMode val="edge"/>
              <c:yMode val="edge"/>
              <c:x val="0.49257243532524725"/>
              <c:y val="0.82294272949167291"/>
            </c:manualLayout>
          </c:layout>
          <c:overlay val="0"/>
          <c:spPr>
            <a:noFill/>
            <a:ln>
              <a:noFill/>
            </a:ln>
            <a:effectLst/>
          </c:spPr>
        </c:title>
        <c:numFmt formatCode="General" sourceLinked="1"/>
        <c:majorTickMark val="none"/>
        <c:minorTickMark val="none"/>
        <c:tickLblPos val="nextTo"/>
        <c:spPr>
          <a:noFill/>
          <a:ln w="9525" cap="flat" cmpd="sng" algn="ctr">
            <a:solidFill>
              <a:schemeClr val="dk1">
                <a:lumMod val="15000"/>
                <a:lumOff val="85000"/>
              </a:schemeClr>
            </a:solidFill>
            <a:round/>
          </a:ln>
          <a:effectLst/>
        </c:spPr>
        <c:txPr>
          <a:bodyPr rot="-60000000" vert="horz"/>
          <a:lstStyle/>
          <a:p>
            <a:pPr>
              <a:defRPr/>
            </a:pPr>
            <a:endParaRPr lang="en-US"/>
          </a:p>
        </c:txPr>
        <c:crossAx val="400864352"/>
        <c:crosses val="autoZero"/>
        <c:crossBetween val="midCat"/>
      </c:valAx>
      <c:valAx>
        <c:axId val="400864352"/>
        <c:scaling>
          <c:orientation val="minMax"/>
          <c:max val="2.5000000000000005E-3"/>
          <c:min val="0"/>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ZA"/>
                  <a:t>Fe</a:t>
                </a:r>
                <a:r>
                  <a:rPr lang="en-ZA" baseline="30000"/>
                  <a:t>Total</a:t>
                </a:r>
                <a:r>
                  <a:rPr lang="en-ZA"/>
                  <a:t> extraction %</a:t>
                </a:r>
              </a:p>
            </c:rich>
          </c:tx>
          <c:layout>
            <c:manualLayout>
              <c:xMode val="edge"/>
              <c:yMode val="edge"/>
              <c:x val="1.5401997413442428E-2"/>
              <c:y val="0.26372239606881948"/>
            </c:manualLayout>
          </c:layout>
          <c:overlay val="0"/>
          <c:spPr>
            <a:noFill/>
            <a:ln>
              <a:noFill/>
            </a:ln>
            <a:effectLst/>
          </c:spPr>
        </c:title>
        <c:numFmt formatCode="0.00%" sourceLinked="0"/>
        <c:majorTickMark val="none"/>
        <c:minorTickMark val="none"/>
        <c:tickLblPos val="nextTo"/>
        <c:spPr>
          <a:noFill/>
          <a:ln w="9525" cap="flat" cmpd="sng" algn="ctr">
            <a:solidFill>
              <a:schemeClr val="dk1">
                <a:lumMod val="15000"/>
                <a:lumOff val="85000"/>
              </a:schemeClr>
            </a:solidFill>
            <a:round/>
          </a:ln>
          <a:effectLst/>
        </c:spPr>
        <c:txPr>
          <a:bodyPr rot="-60000000" vert="horz"/>
          <a:lstStyle/>
          <a:p>
            <a:pPr>
              <a:defRPr/>
            </a:pPr>
            <a:endParaRPr lang="en-US"/>
          </a:p>
        </c:txPr>
        <c:crossAx val="400863960"/>
        <c:crosses val="autoZero"/>
        <c:crossBetween val="midCat"/>
      </c:valAx>
    </c:plotArea>
    <c:legend>
      <c:legendPos val="t"/>
      <c:layout>
        <c:manualLayout>
          <c:xMode val="edge"/>
          <c:yMode val="edge"/>
          <c:x val="1.3915364581643685E-3"/>
          <c:y val="0.90015295228592029"/>
          <c:w val="0.99696044628826286"/>
          <c:h val="8.7919336531240025E-2"/>
        </c:manualLayout>
      </c:layout>
      <c:overlay val="0"/>
      <c:spPr>
        <a:noFill/>
        <a:ln>
          <a:noFill/>
        </a:ln>
        <a:effectLst/>
      </c:spPr>
      <c:txPr>
        <a:bodyPr rot="0" vert="horz"/>
        <a:lstStyle/>
        <a:p>
          <a:pPr>
            <a:defRPr/>
          </a:pPr>
          <a:endParaRPr lang="en-US"/>
        </a:p>
      </c:txPr>
    </c:legend>
    <c:plotVisOnly val="1"/>
    <c:dispBlanksAs val="gap"/>
    <c:showDLblsOverMax val="0"/>
    <c:extLst/>
  </c:chart>
  <c:spPr>
    <a:solidFill>
      <a:schemeClr val="lt1"/>
    </a:solidFill>
    <a:ln w="9525" cap="flat" cmpd="sng" algn="ctr">
      <a:noFill/>
      <a:round/>
    </a:ln>
    <a:effectLst/>
  </c:spPr>
  <c:txPr>
    <a:bodyPr/>
    <a:lstStyle/>
    <a:p>
      <a:pPr>
        <a:defRPr lang="en-GB" sz="3200" b="0" i="0" u="none" strike="noStrike" kern="1200" cap="none" baseline="0">
          <a:solidFill>
            <a:schemeClr val="dk1"/>
          </a:solidFill>
          <a:latin typeface="Times New Roman" panose="02020603050405020304" pitchFamily="18" charset="0"/>
          <a:ea typeface="+mn-ea"/>
          <a:cs typeface="Times New Roman" panose="02020603050405020304" pitchFamily="18" charset="0"/>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370268325241322"/>
          <c:y val="7.2607804539138496E-2"/>
          <c:w val="0.83994813315937567"/>
          <c:h val="0.67917367281069874"/>
        </c:manualLayout>
      </c:layout>
      <c:scatterChart>
        <c:scatterStyle val="lineMarker"/>
        <c:varyColors val="0"/>
        <c:ser>
          <c:idx val="0"/>
          <c:order val="0"/>
          <c:tx>
            <c:v>Sample C - Water-fed</c:v>
          </c:tx>
          <c:spPr>
            <a:ln w="19050">
              <a:noFill/>
            </a:ln>
          </c:spPr>
          <c:marker>
            <c:symbol val="diamond"/>
            <c:size val="15"/>
            <c:spPr>
              <a:noFill/>
              <a:ln>
                <a:solidFill>
                  <a:schemeClr val="accent3"/>
                </a:solidFill>
              </a:ln>
            </c:spPr>
          </c:marker>
          <c:errBars>
            <c:errDir val="y"/>
            <c:errBarType val="both"/>
            <c:errValType val="cust"/>
            <c:noEndCap val="0"/>
            <c:plus>
              <c:numRef>
                <c:f>'2. Sample C'!$C$78:$C$139</c:f>
                <c:numCache>
                  <c:formatCode>General</c:formatCode>
                  <c:ptCount val="62"/>
                  <c:pt idx="0">
                    <c:v>8.4852813742385777E-2</c:v>
                  </c:pt>
                  <c:pt idx="1">
                    <c:v>9.1923881554251102E-2</c:v>
                  </c:pt>
                  <c:pt idx="2">
                    <c:v>0.1626345596729056</c:v>
                  </c:pt>
                  <c:pt idx="3">
                    <c:v>0</c:v>
                  </c:pt>
                  <c:pt idx="4">
                    <c:v>0.13435028842544369</c:v>
                  </c:pt>
                  <c:pt idx="5">
                    <c:v>2.8284271247461926E-2</c:v>
                  </c:pt>
                  <c:pt idx="6">
                    <c:v>0.21920310216782946</c:v>
                  </c:pt>
                  <c:pt idx="7">
                    <c:v>2.8284271247461926E-2</c:v>
                  </c:pt>
                  <c:pt idx="8">
                    <c:v>0.1343502884254443</c:v>
                  </c:pt>
                  <c:pt idx="9">
                    <c:v>2.12132034355966E-2</c:v>
                  </c:pt>
                  <c:pt idx="10">
                    <c:v>6.3639610306789801E-2</c:v>
                  </c:pt>
                  <c:pt idx="11">
                    <c:v>0.12020815280171303</c:v>
                  </c:pt>
                  <c:pt idx="12">
                    <c:v>7.0710678118659524E-3</c:v>
                  </c:pt>
                  <c:pt idx="13">
                    <c:v>7.7781745930520452E-2</c:v>
                  </c:pt>
                  <c:pt idx="14">
                    <c:v>7.0710678118653244E-3</c:v>
                  </c:pt>
                  <c:pt idx="15">
                    <c:v>7.0710678118653244E-3</c:v>
                  </c:pt>
                  <c:pt idx="16">
                    <c:v>2.1213203435595972E-2</c:v>
                  </c:pt>
                  <c:pt idx="17">
                    <c:v>7.0710678118653244E-3</c:v>
                  </c:pt>
                  <c:pt idx="18">
                    <c:v>7.0710678118653244E-3</c:v>
                  </c:pt>
                  <c:pt idx="19">
                    <c:v>1.4142135623730649E-2</c:v>
                  </c:pt>
                  <c:pt idx="20">
                    <c:v>1.4142135623731277E-2</c:v>
                  </c:pt>
                  <c:pt idx="21">
                    <c:v>2.8284271247461926E-2</c:v>
                  </c:pt>
                  <c:pt idx="22">
                    <c:v>1.4142135623730649E-2</c:v>
                  </c:pt>
                  <c:pt idx="23">
                    <c:v>6.3639610306789177E-2</c:v>
                  </c:pt>
                  <c:pt idx="24">
                    <c:v>2.12132034355966E-2</c:v>
                  </c:pt>
                  <c:pt idx="25">
                    <c:v>4.2426406871193201E-2</c:v>
                  </c:pt>
                  <c:pt idx="26">
                    <c:v>0.17677669529663689</c:v>
                  </c:pt>
                  <c:pt idx="27">
                    <c:v>4.2426406871192576E-2</c:v>
                  </c:pt>
                  <c:pt idx="28">
                    <c:v>5.6568542494923851E-2</c:v>
                  </c:pt>
                  <c:pt idx="29">
                    <c:v>4.9497474683058526E-2</c:v>
                  </c:pt>
                  <c:pt idx="30">
                    <c:v>0.10606601717798238</c:v>
                  </c:pt>
                  <c:pt idx="31">
                    <c:v>2.12132034355966E-2</c:v>
                  </c:pt>
                  <c:pt idx="32">
                    <c:v>2.12132034355966E-2</c:v>
                  </c:pt>
                  <c:pt idx="33">
                    <c:v>7.0710678118653244E-3</c:v>
                  </c:pt>
                  <c:pt idx="34">
                    <c:v>4.2426406871192576E-2</c:v>
                  </c:pt>
                  <c:pt idx="35">
                    <c:v>1.4142135623731277E-2</c:v>
                  </c:pt>
                  <c:pt idx="36">
                    <c:v>3.5355339059327882E-2</c:v>
                  </c:pt>
                  <c:pt idx="37">
                    <c:v>4.9497474683057895E-2</c:v>
                  </c:pt>
                  <c:pt idx="38">
                    <c:v>1.4142135623731277E-2</c:v>
                  </c:pt>
                  <c:pt idx="39">
                    <c:v>2.8284271247461926E-2</c:v>
                  </c:pt>
                  <c:pt idx="40">
                    <c:v>1.4142135623731277E-2</c:v>
                  </c:pt>
                  <c:pt idx="41">
                    <c:v>7.0710678118654502E-2</c:v>
                  </c:pt>
                  <c:pt idx="42">
                    <c:v>4.9497474683058526E-2</c:v>
                  </c:pt>
                  <c:pt idx="43">
                    <c:v>0</c:v>
                  </c:pt>
                  <c:pt idx="44">
                    <c:v>8.4852813742385153E-2</c:v>
                  </c:pt>
                  <c:pt idx="45">
                    <c:v>1.4142135623731277E-2</c:v>
                  </c:pt>
                  <c:pt idx="46">
                    <c:v>4.2426406871192576E-2</c:v>
                  </c:pt>
                  <c:pt idx="47">
                    <c:v>5.6568542494923851E-2</c:v>
                  </c:pt>
                  <c:pt idx="48">
                    <c:v>2.12132034355966E-2</c:v>
                  </c:pt>
                  <c:pt idx="49">
                    <c:v>0.12727922061357899</c:v>
                  </c:pt>
                  <c:pt idx="50">
                    <c:v>1.4142135623730649E-2</c:v>
                  </c:pt>
                  <c:pt idx="51">
                    <c:v>0</c:v>
                  </c:pt>
                  <c:pt idx="52">
                    <c:v>6.3639610306789177E-2</c:v>
                  </c:pt>
                  <c:pt idx="53">
                    <c:v>0.24041630560342606</c:v>
                  </c:pt>
                  <c:pt idx="54">
                    <c:v>4.2426406871192576E-2</c:v>
                  </c:pt>
                  <c:pt idx="55">
                    <c:v>4.2426406871192576E-2</c:v>
                  </c:pt>
                  <c:pt idx="56">
                    <c:v>3.5355339059327251E-2</c:v>
                  </c:pt>
                  <c:pt idx="57">
                    <c:v>7.0710678118655126E-2</c:v>
                  </c:pt>
                  <c:pt idx="58">
                    <c:v>1.4142135623730649E-2</c:v>
                  </c:pt>
                  <c:pt idx="59">
                    <c:v>4.2426406871193201E-2</c:v>
                  </c:pt>
                  <c:pt idx="60">
                    <c:v>9.1923881554251102E-2</c:v>
                  </c:pt>
                  <c:pt idx="61">
                    <c:v>3.5355339059327251E-2</c:v>
                  </c:pt>
                </c:numCache>
              </c:numRef>
            </c:plus>
            <c:minus>
              <c:numRef>
                <c:f>'2. Sample C'!$C$78:$C$139</c:f>
                <c:numCache>
                  <c:formatCode>General</c:formatCode>
                  <c:ptCount val="62"/>
                  <c:pt idx="0">
                    <c:v>8.4852813742385777E-2</c:v>
                  </c:pt>
                  <c:pt idx="1">
                    <c:v>9.1923881554251102E-2</c:v>
                  </c:pt>
                  <c:pt idx="2">
                    <c:v>0.1626345596729056</c:v>
                  </c:pt>
                  <c:pt idx="3">
                    <c:v>0</c:v>
                  </c:pt>
                  <c:pt idx="4">
                    <c:v>0.13435028842544369</c:v>
                  </c:pt>
                  <c:pt idx="5">
                    <c:v>2.8284271247461926E-2</c:v>
                  </c:pt>
                  <c:pt idx="6">
                    <c:v>0.21920310216782946</c:v>
                  </c:pt>
                  <c:pt idx="7">
                    <c:v>2.8284271247461926E-2</c:v>
                  </c:pt>
                  <c:pt idx="8">
                    <c:v>0.1343502884254443</c:v>
                  </c:pt>
                  <c:pt idx="9">
                    <c:v>2.12132034355966E-2</c:v>
                  </c:pt>
                  <c:pt idx="10">
                    <c:v>6.3639610306789801E-2</c:v>
                  </c:pt>
                  <c:pt idx="11">
                    <c:v>0.12020815280171303</c:v>
                  </c:pt>
                  <c:pt idx="12">
                    <c:v>7.0710678118659524E-3</c:v>
                  </c:pt>
                  <c:pt idx="13">
                    <c:v>7.7781745930520452E-2</c:v>
                  </c:pt>
                  <c:pt idx="14">
                    <c:v>7.0710678118653244E-3</c:v>
                  </c:pt>
                  <c:pt idx="15">
                    <c:v>7.0710678118653244E-3</c:v>
                  </c:pt>
                  <c:pt idx="16">
                    <c:v>2.1213203435595972E-2</c:v>
                  </c:pt>
                  <c:pt idx="17">
                    <c:v>7.0710678118653244E-3</c:v>
                  </c:pt>
                  <c:pt idx="18">
                    <c:v>7.0710678118653244E-3</c:v>
                  </c:pt>
                  <c:pt idx="19">
                    <c:v>1.4142135623730649E-2</c:v>
                  </c:pt>
                  <c:pt idx="20">
                    <c:v>1.4142135623731277E-2</c:v>
                  </c:pt>
                  <c:pt idx="21">
                    <c:v>2.8284271247461926E-2</c:v>
                  </c:pt>
                  <c:pt idx="22">
                    <c:v>1.4142135623730649E-2</c:v>
                  </c:pt>
                  <c:pt idx="23">
                    <c:v>6.3639610306789177E-2</c:v>
                  </c:pt>
                  <c:pt idx="24">
                    <c:v>2.12132034355966E-2</c:v>
                  </c:pt>
                  <c:pt idx="25">
                    <c:v>4.2426406871193201E-2</c:v>
                  </c:pt>
                  <c:pt idx="26">
                    <c:v>0.17677669529663689</c:v>
                  </c:pt>
                  <c:pt idx="27">
                    <c:v>4.2426406871192576E-2</c:v>
                  </c:pt>
                  <c:pt idx="28">
                    <c:v>5.6568542494923851E-2</c:v>
                  </c:pt>
                  <c:pt idx="29">
                    <c:v>4.9497474683058526E-2</c:v>
                  </c:pt>
                  <c:pt idx="30">
                    <c:v>0.10606601717798238</c:v>
                  </c:pt>
                  <c:pt idx="31">
                    <c:v>2.12132034355966E-2</c:v>
                  </c:pt>
                  <c:pt idx="32">
                    <c:v>2.12132034355966E-2</c:v>
                  </c:pt>
                  <c:pt idx="33">
                    <c:v>7.0710678118653244E-3</c:v>
                  </c:pt>
                  <c:pt idx="34">
                    <c:v>4.2426406871192576E-2</c:v>
                  </c:pt>
                  <c:pt idx="35">
                    <c:v>1.4142135623731277E-2</c:v>
                  </c:pt>
                  <c:pt idx="36">
                    <c:v>3.5355339059327882E-2</c:v>
                  </c:pt>
                  <c:pt idx="37">
                    <c:v>4.9497474683057895E-2</c:v>
                  </c:pt>
                  <c:pt idx="38">
                    <c:v>1.4142135623731277E-2</c:v>
                  </c:pt>
                  <c:pt idx="39">
                    <c:v>2.8284271247461926E-2</c:v>
                  </c:pt>
                  <c:pt idx="40">
                    <c:v>1.4142135623731277E-2</c:v>
                  </c:pt>
                  <c:pt idx="41">
                    <c:v>7.0710678118654502E-2</c:v>
                  </c:pt>
                  <c:pt idx="42">
                    <c:v>4.9497474683058526E-2</c:v>
                  </c:pt>
                  <c:pt idx="43">
                    <c:v>0</c:v>
                  </c:pt>
                  <c:pt idx="44">
                    <c:v>8.4852813742385153E-2</c:v>
                  </c:pt>
                  <c:pt idx="45">
                    <c:v>1.4142135623731277E-2</c:v>
                  </c:pt>
                  <c:pt idx="46">
                    <c:v>4.2426406871192576E-2</c:v>
                  </c:pt>
                  <c:pt idx="47">
                    <c:v>5.6568542494923851E-2</c:v>
                  </c:pt>
                  <c:pt idx="48">
                    <c:v>2.12132034355966E-2</c:v>
                  </c:pt>
                  <c:pt idx="49">
                    <c:v>0.12727922061357899</c:v>
                  </c:pt>
                  <c:pt idx="50">
                    <c:v>1.4142135623730649E-2</c:v>
                  </c:pt>
                  <c:pt idx="51">
                    <c:v>0</c:v>
                  </c:pt>
                  <c:pt idx="52">
                    <c:v>6.3639610306789177E-2</c:v>
                  </c:pt>
                  <c:pt idx="53">
                    <c:v>0.24041630560342606</c:v>
                  </c:pt>
                  <c:pt idx="54">
                    <c:v>4.2426406871192576E-2</c:v>
                  </c:pt>
                  <c:pt idx="55">
                    <c:v>4.2426406871192576E-2</c:v>
                  </c:pt>
                  <c:pt idx="56">
                    <c:v>3.5355339059327251E-2</c:v>
                  </c:pt>
                  <c:pt idx="57">
                    <c:v>7.0710678118655126E-2</c:v>
                  </c:pt>
                  <c:pt idx="58">
                    <c:v>1.4142135623730649E-2</c:v>
                  </c:pt>
                  <c:pt idx="59">
                    <c:v>4.2426406871193201E-2</c:v>
                  </c:pt>
                  <c:pt idx="60">
                    <c:v>9.1923881554251102E-2</c:v>
                  </c:pt>
                  <c:pt idx="61">
                    <c:v>3.5355339059327251E-2</c:v>
                  </c:pt>
                </c:numCache>
              </c:numRef>
            </c:minus>
          </c:errBars>
          <c:errBars>
            <c:errDir val="x"/>
            <c:errBarType val="both"/>
            <c:errValType val="fixedVal"/>
            <c:noEndCap val="0"/>
            <c:val val="0"/>
          </c:errBars>
          <c:xVal>
            <c:numRef>
              <c:f>'2. Sample C'!$A$78:$A$139</c:f>
              <c:numCache>
                <c:formatCode>General</c:formatCode>
                <c:ptCount val="62"/>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52</c:v>
                </c:pt>
                <c:pt idx="52">
                  <c:v>53</c:v>
                </c:pt>
                <c:pt idx="53">
                  <c:v>54</c:v>
                </c:pt>
                <c:pt idx="54">
                  <c:v>55</c:v>
                </c:pt>
                <c:pt idx="55">
                  <c:v>56</c:v>
                </c:pt>
                <c:pt idx="56">
                  <c:v>57</c:v>
                </c:pt>
                <c:pt idx="57">
                  <c:v>58</c:v>
                </c:pt>
                <c:pt idx="58">
                  <c:v>59</c:v>
                </c:pt>
                <c:pt idx="59">
                  <c:v>60</c:v>
                </c:pt>
                <c:pt idx="60">
                  <c:v>61</c:v>
                </c:pt>
                <c:pt idx="61">
                  <c:v>63</c:v>
                </c:pt>
              </c:numCache>
            </c:numRef>
          </c:xVal>
          <c:yVal>
            <c:numRef>
              <c:f>'2. Sample C'!$B$78:$B$139</c:f>
              <c:numCache>
                <c:formatCode>0.00</c:formatCode>
                <c:ptCount val="62"/>
                <c:pt idx="0">
                  <c:v>7.3800000000000008</c:v>
                </c:pt>
                <c:pt idx="1">
                  <c:v>7.4849999999999994</c:v>
                </c:pt>
                <c:pt idx="2">
                  <c:v>7.4450000000000003</c:v>
                </c:pt>
                <c:pt idx="3">
                  <c:v>7.42</c:v>
                </c:pt>
                <c:pt idx="4">
                  <c:v>7.5449999999999999</c:v>
                </c:pt>
                <c:pt idx="5">
                  <c:v>7.6999999999999993</c:v>
                </c:pt>
                <c:pt idx="6">
                  <c:v>7.7750000000000004</c:v>
                </c:pt>
                <c:pt idx="7">
                  <c:v>7.5600000000000005</c:v>
                </c:pt>
                <c:pt idx="8">
                  <c:v>7.8149999999999995</c:v>
                </c:pt>
                <c:pt idx="9">
                  <c:v>7.5549999999999997</c:v>
                </c:pt>
                <c:pt idx="10">
                  <c:v>7.6850000000000005</c:v>
                </c:pt>
                <c:pt idx="11">
                  <c:v>7.6749999999999998</c:v>
                </c:pt>
                <c:pt idx="12">
                  <c:v>7.8949999999999996</c:v>
                </c:pt>
                <c:pt idx="13">
                  <c:v>7.5649999999999995</c:v>
                </c:pt>
                <c:pt idx="14">
                  <c:v>7.6749999999999998</c:v>
                </c:pt>
                <c:pt idx="15">
                  <c:v>7.8449999999999998</c:v>
                </c:pt>
                <c:pt idx="16">
                  <c:v>7.5449999999999999</c:v>
                </c:pt>
                <c:pt idx="17">
                  <c:v>7.7649999999999997</c:v>
                </c:pt>
                <c:pt idx="18">
                  <c:v>7.8650000000000002</c:v>
                </c:pt>
                <c:pt idx="19">
                  <c:v>7.63</c:v>
                </c:pt>
                <c:pt idx="20">
                  <c:v>7.7200000000000006</c:v>
                </c:pt>
                <c:pt idx="21">
                  <c:v>7.7799999999999994</c:v>
                </c:pt>
                <c:pt idx="22">
                  <c:v>7.84</c:v>
                </c:pt>
                <c:pt idx="23">
                  <c:v>7.7850000000000001</c:v>
                </c:pt>
                <c:pt idx="24">
                  <c:v>7.8149999999999995</c:v>
                </c:pt>
                <c:pt idx="25">
                  <c:v>7.87</c:v>
                </c:pt>
                <c:pt idx="26">
                  <c:v>7.5750000000000002</c:v>
                </c:pt>
                <c:pt idx="27">
                  <c:v>7.6099999999999994</c:v>
                </c:pt>
                <c:pt idx="28">
                  <c:v>7.58</c:v>
                </c:pt>
                <c:pt idx="29">
                  <c:v>7.7549999999999999</c:v>
                </c:pt>
                <c:pt idx="30">
                  <c:v>7.665</c:v>
                </c:pt>
                <c:pt idx="31">
                  <c:v>7.7349999999999994</c:v>
                </c:pt>
                <c:pt idx="32">
                  <c:v>7.7249999999999996</c:v>
                </c:pt>
                <c:pt idx="33">
                  <c:v>7.7149999999999999</c:v>
                </c:pt>
                <c:pt idx="34">
                  <c:v>7.73</c:v>
                </c:pt>
                <c:pt idx="35">
                  <c:v>7.6400000000000006</c:v>
                </c:pt>
                <c:pt idx="36">
                  <c:v>7.7050000000000001</c:v>
                </c:pt>
                <c:pt idx="37">
                  <c:v>7.5250000000000004</c:v>
                </c:pt>
                <c:pt idx="38">
                  <c:v>7.6</c:v>
                </c:pt>
                <c:pt idx="39">
                  <c:v>7.5500000000000007</c:v>
                </c:pt>
                <c:pt idx="40">
                  <c:v>7.7200000000000006</c:v>
                </c:pt>
                <c:pt idx="41">
                  <c:v>7.08</c:v>
                </c:pt>
                <c:pt idx="42">
                  <c:v>7.7549999999999999</c:v>
                </c:pt>
                <c:pt idx="43">
                  <c:v>7.71</c:v>
                </c:pt>
                <c:pt idx="44">
                  <c:v>7.79</c:v>
                </c:pt>
                <c:pt idx="45">
                  <c:v>7.7200000000000006</c:v>
                </c:pt>
                <c:pt idx="46">
                  <c:v>7.7200000000000006</c:v>
                </c:pt>
                <c:pt idx="47">
                  <c:v>7.79</c:v>
                </c:pt>
                <c:pt idx="48">
                  <c:v>7.6549999999999994</c:v>
                </c:pt>
                <c:pt idx="49">
                  <c:v>7.6099999999999994</c:v>
                </c:pt>
                <c:pt idx="50">
                  <c:v>7.63</c:v>
                </c:pt>
                <c:pt idx="51">
                  <c:v>7.36</c:v>
                </c:pt>
                <c:pt idx="52">
                  <c:v>7.3049999999999997</c:v>
                </c:pt>
                <c:pt idx="53">
                  <c:v>7.33</c:v>
                </c:pt>
                <c:pt idx="54">
                  <c:v>7.5299999999999994</c:v>
                </c:pt>
                <c:pt idx="55">
                  <c:v>7.73</c:v>
                </c:pt>
                <c:pt idx="56">
                  <c:v>7.6449999999999996</c:v>
                </c:pt>
                <c:pt idx="57">
                  <c:v>7.6099999999999994</c:v>
                </c:pt>
                <c:pt idx="58">
                  <c:v>7.67</c:v>
                </c:pt>
                <c:pt idx="59">
                  <c:v>7.59</c:v>
                </c:pt>
                <c:pt idx="60">
                  <c:v>7.6150000000000002</c:v>
                </c:pt>
                <c:pt idx="61">
                  <c:v>7.6549999999999994</c:v>
                </c:pt>
              </c:numCache>
            </c:numRef>
          </c:yVal>
          <c:smooth val="0"/>
          <c:extLst>
            <c:ext xmlns:c16="http://schemas.microsoft.com/office/drawing/2014/chart" uri="{C3380CC4-5D6E-409C-BE32-E72D297353CC}">
              <c16:uniqueId val="{00000000-D953-DA49-AB85-B8D5F2365AF0}"/>
            </c:ext>
          </c:extLst>
        </c:ser>
        <c:ser>
          <c:idx val="1"/>
          <c:order val="1"/>
          <c:tx>
            <c:v>Sample C - Acid-fed</c:v>
          </c:tx>
          <c:spPr>
            <a:ln w="19050">
              <a:noFill/>
            </a:ln>
          </c:spPr>
          <c:marker>
            <c:symbol val="diamond"/>
            <c:size val="15"/>
            <c:spPr>
              <a:solidFill>
                <a:schemeClr val="accent3"/>
              </a:solidFill>
              <a:ln>
                <a:noFill/>
              </a:ln>
            </c:spPr>
          </c:marker>
          <c:errBars>
            <c:errDir val="y"/>
            <c:errBarType val="both"/>
            <c:errValType val="cust"/>
            <c:noEndCap val="0"/>
            <c:plus>
              <c:numRef>
                <c:f>'2. Sample C'!$W$78:$W$139</c:f>
                <c:numCache>
                  <c:formatCode>General</c:formatCode>
                  <c:ptCount val="62"/>
                  <c:pt idx="0">
                    <c:v>6.6583281184793869E-2</c:v>
                  </c:pt>
                  <c:pt idx="1">
                    <c:v>0.33778691508109066</c:v>
                  </c:pt>
                  <c:pt idx="2">
                    <c:v>0.27098585448936879</c:v>
                  </c:pt>
                  <c:pt idx="3">
                    <c:v>0.31214312956291873</c:v>
                  </c:pt>
                  <c:pt idx="4">
                    <c:v>1.3002051120239997</c:v>
                  </c:pt>
                  <c:pt idx="5">
                    <c:v>1.4259149109723677</c:v>
                  </c:pt>
                  <c:pt idx="6">
                    <c:v>1.753748366594631</c:v>
                  </c:pt>
                  <c:pt idx="7">
                    <c:v>2.1324242854866706</c:v>
                  </c:pt>
                  <c:pt idx="8">
                    <c:v>1.7880809079382669</c:v>
                  </c:pt>
                  <c:pt idx="9">
                    <c:v>1.8895854924647717</c:v>
                  </c:pt>
                  <c:pt idx="10">
                    <c:v>1.4239030865898141</c:v>
                  </c:pt>
                  <c:pt idx="11">
                    <c:v>0.74272022547748617</c:v>
                  </c:pt>
                  <c:pt idx="12">
                    <c:v>1.2223065627465683</c:v>
                  </c:pt>
                  <c:pt idx="13">
                    <c:v>0.43085186936270259</c:v>
                  </c:pt>
                  <c:pt idx="14">
                    <c:v>0.5463820397243444</c:v>
                  </c:pt>
                  <c:pt idx="15">
                    <c:v>0.3819685850956846</c:v>
                  </c:pt>
                  <c:pt idx="16">
                    <c:v>0.22300971578236969</c:v>
                  </c:pt>
                  <c:pt idx="17">
                    <c:v>0.48345975358175713</c:v>
                  </c:pt>
                  <c:pt idx="18">
                    <c:v>0.25709920264364894</c:v>
                  </c:pt>
                  <c:pt idx="19">
                    <c:v>0.30105370506494911</c:v>
                  </c:pt>
                  <c:pt idx="20">
                    <c:v>0.30049958402633442</c:v>
                  </c:pt>
                  <c:pt idx="21">
                    <c:v>0.44710177812216062</c:v>
                  </c:pt>
                  <c:pt idx="22">
                    <c:v>0.29687258770949759</c:v>
                  </c:pt>
                  <c:pt idx="23">
                    <c:v>0.5828378848359157</c:v>
                  </c:pt>
                  <c:pt idx="24">
                    <c:v>0.30664855018951803</c:v>
                  </c:pt>
                  <c:pt idx="25">
                    <c:v>0.26627053911388704</c:v>
                  </c:pt>
                  <c:pt idx="26">
                    <c:v>0.28005951748393298</c:v>
                  </c:pt>
                  <c:pt idx="27">
                    <c:v>0.18929694486000923</c:v>
                  </c:pt>
                  <c:pt idx="28">
                    <c:v>0.25579940057266237</c:v>
                  </c:pt>
                  <c:pt idx="29">
                    <c:v>0.20550750189064468</c:v>
                  </c:pt>
                  <c:pt idx="30">
                    <c:v>0.22030282189144404</c:v>
                  </c:pt>
                  <c:pt idx="31">
                    <c:v>0.21825062046494453</c:v>
                  </c:pt>
                  <c:pt idx="32">
                    <c:v>0.23065125189341587</c:v>
                  </c:pt>
                  <c:pt idx="33">
                    <c:v>0.20428737928059418</c:v>
                  </c:pt>
                  <c:pt idx="34">
                    <c:v>0.16370705543744896</c:v>
                  </c:pt>
                  <c:pt idx="35">
                    <c:v>0.35004761580866595</c:v>
                  </c:pt>
                  <c:pt idx="36">
                    <c:v>0.24576411454889022</c:v>
                  </c:pt>
                  <c:pt idx="37">
                    <c:v>0.20550750189064468</c:v>
                  </c:pt>
                  <c:pt idx="38">
                    <c:v>0.27537852736430501</c:v>
                  </c:pt>
                  <c:pt idx="39">
                    <c:v>0.14798648586948746</c:v>
                  </c:pt>
                  <c:pt idx="40">
                    <c:v>0.22744962812309302</c:v>
                  </c:pt>
                  <c:pt idx="41">
                    <c:v>7.2341781380702491E-2</c:v>
                  </c:pt>
                  <c:pt idx="42">
                    <c:v>0.13503086067019399</c:v>
                  </c:pt>
                  <c:pt idx="43">
                    <c:v>0.10692676621563629</c:v>
                  </c:pt>
                  <c:pt idx="44">
                    <c:v>0.13868429375143146</c:v>
                  </c:pt>
                  <c:pt idx="45">
                    <c:v>0.19218047073866093</c:v>
                  </c:pt>
                  <c:pt idx="46">
                    <c:v>0.14843629385474877</c:v>
                  </c:pt>
                  <c:pt idx="47">
                    <c:v>0.19857828011475309</c:v>
                  </c:pt>
                  <c:pt idx="48">
                    <c:v>0.20840665376454121</c:v>
                  </c:pt>
                  <c:pt idx="49">
                    <c:v>0.2013289182738866</c:v>
                  </c:pt>
                  <c:pt idx="50">
                    <c:v>0.1601041327803045</c:v>
                  </c:pt>
                  <c:pt idx="51">
                    <c:v>0.17009801096230781</c:v>
                  </c:pt>
                  <c:pt idx="52">
                    <c:v>0.19000000000000017</c:v>
                  </c:pt>
                  <c:pt idx="53">
                    <c:v>0.14189197769195189</c:v>
                  </c:pt>
                  <c:pt idx="54">
                    <c:v>0.16522711641858309</c:v>
                  </c:pt>
                  <c:pt idx="55">
                    <c:v>0.12662279942148388</c:v>
                  </c:pt>
                  <c:pt idx="56">
                    <c:v>0.13503086067019399</c:v>
                  </c:pt>
                  <c:pt idx="57">
                    <c:v>0.17776388834631168</c:v>
                  </c:pt>
                  <c:pt idx="58">
                    <c:v>0.17243356208503433</c:v>
                  </c:pt>
                  <c:pt idx="59">
                    <c:v>0.12767145334803703</c:v>
                  </c:pt>
                  <c:pt idx="60">
                    <c:v>5.2915026221291864E-2</c:v>
                  </c:pt>
                  <c:pt idx="61">
                    <c:v>8.1445278152470976E-2</c:v>
                  </c:pt>
                </c:numCache>
              </c:numRef>
            </c:plus>
            <c:minus>
              <c:numRef>
                <c:f>'2. Sample C'!$W$78:$W$139</c:f>
                <c:numCache>
                  <c:formatCode>General</c:formatCode>
                  <c:ptCount val="62"/>
                  <c:pt idx="0">
                    <c:v>6.6583281184793869E-2</c:v>
                  </c:pt>
                  <c:pt idx="1">
                    <c:v>0.33778691508109066</c:v>
                  </c:pt>
                  <c:pt idx="2">
                    <c:v>0.27098585448936879</c:v>
                  </c:pt>
                  <c:pt idx="3">
                    <c:v>0.31214312956291873</c:v>
                  </c:pt>
                  <c:pt idx="4">
                    <c:v>1.3002051120239997</c:v>
                  </c:pt>
                  <c:pt idx="5">
                    <c:v>1.4259149109723677</c:v>
                  </c:pt>
                  <c:pt idx="6">
                    <c:v>1.753748366594631</c:v>
                  </c:pt>
                  <c:pt idx="7">
                    <c:v>2.1324242854866706</c:v>
                  </c:pt>
                  <c:pt idx="8">
                    <c:v>1.7880809079382669</c:v>
                  </c:pt>
                  <c:pt idx="9">
                    <c:v>1.8895854924647717</c:v>
                  </c:pt>
                  <c:pt idx="10">
                    <c:v>1.4239030865898141</c:v>
                  </c:pt>
                  <c:pt idx="11">
                    <c:v>0.74272022547748617</c:v>
                  </c:pt>
                  <c:pt idx="12">
                    <c:v>1.2223065627465683</c:v>
                  </c:pt>
                  <c:pt idx="13">
                    <c:v>0.43085186936270259</c:v>
                  </c:pt>
                  <c:pt idx="14">
                    <c:v>0.5463820397243444</c:v>
                  </c:pt>
                  <c:pt idx="15">
                    <c:v>0.3819685850956846</c:v>
                  </c:pt>
                  <c:pt idx="16">
                    <c:v>0.22300971578236969</c:v>
                  </c:pt>
                  <c:pt idx="17">
                    <c:v>0.48345975358175713</c:v>
                  </c:pt>
                  <c:pt idx="18">
                    <c:v>0.25709920264364894</c:v>
                  </c:pt>
                  <c:pt idx="19">
                    <c:v>0.30105370506494911</c:v>
                  </c:pt>
                  <c:pt idx="20">
                    <c:v>0.30049958402633442</c:v>
                  </c:pt>
                  <c:pt idx="21">
                    <c:v>0.44710177812216062</c:v>
                  </c:pt>
                  <c:pt idx="22">
                    <c:v>0.29687258770949759</c:v>
                  </c:pt>
                  <c:pt idx="23">
                    <c:v>0.5828378848359157</c:v>
                  </c:pt>
                  <c:pt idx="24">
                    <c:v>0.30664855018951803</c:v>
                  </c:pt>
                  <c:pt idx="25">
                    <c:v>0.26627053911388704</c:v>
                  </c:pt>
                  <c:pt idx="26">
                    <c:v>0.28005951748393298</c:v>
                  </c:pt>
                  <c:pt idx="27">
                    <c:v>0.18929694486000923</c:v>
                  </c:pt>
                  <c:pt idx="28">
                    <c:v>0.25579940057266237</c:v>
                  </c:pt>
                  <c:pt idx="29">
                    <c:v>0.20550750189064468</c:v>
                  </c:pt>
                  <c:pt idx="30">
                    <c:v>0.22030282189144404</c:v>
                  </c:pt>
                  <c:pt idx="31">
                    <c:v>0.21825062046494453</c:v>
                  </c:pt>
                  <c:pt idx="32">
                    <c:v>0.23065125189341587</c:v>
                  </c:pt>
                  <c:pt idx="33">
                    <c:v>0.20428737928059418</c:v>
                  </c:pt>
                  <c:pt idx="34">
                    <c:v>0.16370705543744896</c:v>
                  </c:pt>
                  <c:pt idx="35">
                    <c:v>0.35004761580866595</c:v>
                  </c:pt>
                  <c:pt idx="36">
                    <c:v>0.24576411454889022</c:v>
                  </c:pt>
                  <c:pt idx="37">
                    <c:v>0.20550750189064468</c:v>
                  </c:pt>
                  <c:pt idx="38">
                    <c:v>0.27537852736430501</c:v>
                  </c:pt>
                  <c:pt idx="39">
                    <c:v>0.14798648586948746</c:v>
                  </c:pt>
                  <c:pt idx="40">
                    <c:v>0.22744962812309302</c:v>
                  </c:pt>
                  <c:pt idx="41">
                    <c:v>7.2341781380702491E-2</c:v>
                  </c:pt>
                  <c:pt idx="42">
                    <c:v>0.13503086067019399</c:v>
                  </c:pt>
                  <c:pt idx="43">
                    <c:v>0.10692676621563629</c:v>
                  </c:pt>
                  <c:pt idx="44">
                    <c:v>0.13868429375143146</c:v>
                  </c:pt>
                  <c:pt idx="45">
                    <c:v>0.19218047073866093</c:v>
                  </c:pt>
                  <c:pt idx="46">
                    <c:v>0.14843629385474877</c:v>
                  </c:pt>
                  <c:pt idx="47">
                    <c:v>0.19857828011475309</c:v>
                  </c:pt>
                  <c:pt idx="48">
                    <c:v>0.20840665376454121</c:v>
                  </c:pt>
                  <c:pt idx="49">
                    <c:v>0.2013289182738866</c:v>
                  </c:pt>
                  <c:pt idx="50">
                    <c:v>0.1601041327803045</c:v>
                  </c:pt>
                  <c:pt idx="51">
                    <c:v>0.17009801096230781</c:v>
                  </c:pt>
                  <c:pt idx="52">
                    <c:v>0.19000000000000017</c:v>
                  </c:pt>
                  <c:pt idx="53">
                    <c:v>0.14189197769195189</c:v>
                  </c:pt>
                  <c:pt idx="54">
                    <c:v>0.16522711641858309</c:v>
                  </c:pt>
                  <c:pt idx="55">
                    <c:v>0.12662279942148388</c:v>
                  </c:pt>
                  <c:pt idx="56">
                    <c:v>0.13503086067019399</c:v>
                  </c:pt>
                  <c:pt idx="57">
                    <c:v>0.17776388834631168</c:v>
                  </c:pt>
                  <c:pt idx="58">
                    <c:v>0.17243356208503433</c:v>
                  </c:pt>
                  <c:pt idx="59">
                    <c:v>0.12767145334803703</c:v>
                  </c:pt>
                  <c:pt idx="60">
                    <c:v>5.2915026221291864E-2</c:v>
                  </c:pt>
                  <c:pt idx="61">
                    <c:v>8.1445278152470976E-2</c:v>
                  </c:pt>
                </c:numCache>
              </c:numRef>
            </c:minus>
          </c:errBars>
          <c:errBars>
            <c:errDir val="x"/>
            <c:errBarType val="both"/>
            <c:errValType val="fixedVal"/>
            <c:noEndCap val="0"/>
            <c:val val="0"/>
          </c:errBars>
          <c:xVal>
            <c:numRef>
              <c:f>'2. Sample C'!$U$78:$U$139</c:f>
              <c:numCache>
                <c:formatCode>General</c:formatCode>
                <c:ptCount val="62"/>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52</c:v>
                </c:pt>
                <c:pt idx="52">
                  <c:v>53</c:v>
                </c:pt>
                <c:pt idx="53">
                  <c:v>54</c:v>
                </c:pt>
                <c:pt idx="54">
                  <c:v>55</c:v>
                </c:pt>
                <c:pt idx="55">
                  <c:v>56</c:v>
                </c:pt>
                <c:pt idx="56">
                  <c:v>57</c:v>
                </c:pt>
                <c:pt idx="57">
                  <c:v>58</c:v>
                </c:pt>
                <c:pt idx="58">
                  <c:v>59</c:v>
                </c:pt>
                <c:pt idx="59">
                  <c:v>60</c:v>
                </c:pt>
                <c:pt idx="60">
                  <c:v>61</c:v>
                </c:pt>
                <c:pt idx="61">
                  <c:v>63</c:v>
                </c:pt>
              </c:numCache>
            </c:numRef>
          </c:xVal>
          <c:yVal>
            <c:numRef>
              <c:f>'2. Sample C'!$V$78:$V$139</c:f>
              <c:numCache>
                <c:formatCode>0.00</c:formatCode>
                <c:ptCount val="62"/>
                <c:pt idx="0">
                  <c:v>7.043333333333333</c:v>
                </c:pt>
                <c:pt idx="1">
                  <c:v>6.53</c:v>
                </c:pt>
                <c:pt idx="2">
                  <c:v>6.206666666666667</c:v>
                </c:pt>
                <c:pt idx="3">
                  <c:v>6.2033333333333331</c:v>
                </c:pt>
                <c:pt idx="4">
                  <c:v>5.2633333333333328</c:v>
                </c:pt>
                <c:pt idx="5">
                  <c:v>4.9766666666666666</c:v>
                </c:pt>
                <c:pt idx="6">
                  <c:v>4.2033333333333331</c:v>
                </c:pt>
                <c:pt idx="7">
                  <c:v>5.2066666666666661</c:v>
                </c:pt>
                <c:pt idx="8">
                  <c:v>4.9233333333333329</c:v>
                </c:pt>
                <c:pt idx="9">
                  <c:v>4.3533333333333326</c:v>
                </c:pt>
                <c:pt idx="10">
                  <c:v>3.7999999999999994</c:v>
                </c:pt>
                <c:pt idx="11">
                  <c:v>3.3066666666666671</c:v>
                </c:pt>
                <c:pt idx="12">
                  <c:v>3.5833333333333335</c:v>
                </c:pt>
                <c:pt idx="13">
                  <c:v>2.9066666666666663</c:v>
                </c:pt>
                <c:pt idx="14">
                  <c:v>2.6133333333333333</c:v>
                </c:pt>
                <c:pt idx="15">
                  <c:v>2.91</c:v>
                </c:pt>
                <c:pt idx="16">
                  <c:v>2.7333333333333329</c:v>
                </c:pt>
                <c:pt idx="17">
                  <c:v>2.936666666666667</c:v>
                </c:pt>
                <c:pt idx="18">
                  <c:v>2.8200000000000003</c:v>
                </c:pt>
                <c:pt idx="19">
                  <c:v>2.8166666666666669</c:v>
                </c:pt>
                <c:pt idx="20">
                  <c:v>2.8699999999999997</c:v>
                </c:pt>
                <c:pt idx="21">
                  <c:v>2.97</c:v>
                </c:pt>
                <c:pt idx="22">
                  <c:v>2.9766666666666666</c:v>
                </c:pt>
                <c:pt idx="23">
                  <c:v>2.9899999999999998</c:v>
                </c:pt>
                <c:pt idx="24">
                  <c:v>2.8566666666666669</c:v>
                </c:pt>
                <c:pt idx="25">
                  <c:v>2.7900000000000005</c:v>
                </c:pt>
                <c:pt idx="26">
                  <c:v>2.8033333333333332</c:v>
                </c:pt>
                <c:pt idx="27">
                  <c:v>2.5033333333333334</c:v>
                </c:pt>
                <c:pt idx="28">
                  <c:v>2.8033333333333332</c:v>
                </c:pt>
                <c:pt idx="29">
                  <c:v>2.2366666666666668</c:v>
                </c:pt>
                <c:pt idx="30">
                  <c:v>2.7133333333333334</c:v>
                </c:pt>
                <c:pt idx="31">
                  <c:v>2.6666666666666665</c:v>
                </c:pt>
                <c:pt idx="32">
                  <c:v>2.65</c:v>
                </c:pt>
                <c:pt idx="33">
                  <c:v>2.6166666666666667</c:v>
                </c:pt>
                <c:pt idx="34">
                  <c:v>2.6599999999999997</c:v>
                </c:pt>
                <c:pt idx="35">
                  <c:v>2.7566666666666664</c:v>
                </c:pt>
                <c:pt idx="36">
                  <c:v>2.64</c:v>
                </c:pt>
                <c:pt idx="37">
                  <c:v>2.6066666666666669</c:v>
                </c:pt>
                <c:pt idx="38">
                  <c:v>2.6366666666666667</c:v>
                </c:pt>
                <c:pt idx="39">
                  <c:v>2.65</c:v>
                </c:pt>
                <c:pt idx="40">
                  <c:v>2.6033333333333335</c:v>
                </c:pt>
                <c:pt idx="41">
                  <c:v>2.6333333333333333</c:v>
                </c:pt>
                <c:pt idx="42">
                  <c:v>2.4466666666666668</c:v>
                </c:pt>
                <c:pt idx="43">
                  <c:v>2.4833333333333334</c:v>
                </c:pt>
                <c:pt idx="44">
                  <c:v>2.4766666666666666</c:v>
                </c:pt>
                <c:pt idx="45">
                  <c:v>2.5233333333333334</c:v>
                </c:pt>
                <c:pt idx="46">
                  <c:v>2.5133333333333336</c:v>
                </c:pt>
                <c:pt idx="47">
                  <c:v>2.5133333333333336</c:v>
                </c:pt>
                <c:pt idx="48">
                  <c:v>2.5133333333333336</c:v>
                </c:pt>
                <c:pt idx="49">
                  <c:v>2.476666666666667</c:v>
                </c:pt>
                <c:pt idx="50">
                  <c:v>2.5033333333333334</c:v>
                </c:pt>
                <c:pt idx="51">
                  <c:v>2.5533333333333332</c:v>
                </c:pt>
                <c:pt idx="52">
                  <c:v>2.5299999999999998</c:v>
                </c:pt>
                <c:pt idx="53">
                  <c:v>2.4733333333333332</c:v>
                </c:pt>
                <c:pt idx="54">
                  <c:v>2.5099999999999998</c:v>
                </c:pt>
                <c:pt idx="55">
                  <c:v>2.4466666666666668</c:v>
                </c:pt>
                <c:pt idx="56">
                  <c:v>2.4666666666666668</c:v>
                </c:pt>
                <c:pt idx="57">
                  <c:v>2.4700000000000002</c:v>
                </c:pt>
                <c:pt idx="58">
                  <c:v>2.4733333333333332</c:v>
                </c:pt>
                <c:pt idx="59">
                  <c:v>2.44</c:v>
                </c:pt>
                <c:pt idx="60">
                  <c:v>2.3199999999999998</c:v>
                </c:pt>
                <c:pt idx="61">
                  <c:v>2.3766666666666669</c:v>
                </c:pt>
              </c:numCache>
            </c:numRef>
          </c:yVal>
          <c:smooth val="0"/>
          <c:extLst>
            <c:ext xmlns:c16="http://schemas.microsoft.com/office/drawing/2014/chart" uri="{C3380CC4-5D6E-409C-BE32-E72D297353CC}">
              <c16:uniqueId val="{00000001-D953-DA49-AB85-B8D5F2365AF0}"/>
            </c:ext>
          </c:extLst>
        </c:ser>
        <c:ser>
          <c:idx val="2"/>
          <c:order val="2"/>
          <c:tx>
            <c:v>Sample D - Water-fed</c:v>
          </c:tx>
          <c:spPr>
            <a:ln w="19050">
              <a:noFill/>
            </a:ln>
          </c:spPr>
          <c:marker>
            <c:symbol val="diamond"/>
            <c:size val="15"/>
            <c:spPr>
              <a:noFill/>
              <a:ln>
                <a:solidFill>
                  <a:schemeClr val="accent4"/>
                </a:solidFill>
              </a:ln>
            </c:spPr>
          </c:marker>
          <c:errBars>
            <c:errDir val="y"/>
            <c:errBarType val="both"/>
            <c:errValType val="cust"/>
            <c:noEndCap val="0"/>
            <c:plus>
              <c:numRef>
                <c:f>'3. Sample D'!$C$78:$C$139</c:f>
                <c:numCache>
                  <c:formatCode>General</c:formatCode>
                  <c:ptCount val="62"/>
                  <c:pt idx="0">
                    <c:v>8.4852813742385777E-2</c:v>
                  </c:pt>
                  <c:pt idx="1">
                    <c:v>0.1555634918610409</c:v>
                  </c:pt>
                  <c:pt idx="2">
                    <c:v>6.3639610306789177E-2</c:v>
                  </c:pt>
                  <c:pt idx="3">
                    <c:v>7.0710678118653244E-3</c:v>
                  </c:pt>
                  <c:pt idx="4">
                    <c:v>9.8994949366117052E-2</c:v>
                  </c:pt>
                  <c:pt idx="5">
                    <c:v>0.12727922061357835</c:v>
                  </c:pt>
                  <c:pt idx="6">
                    <c:v>0.1131370849898477</c:v>
                  </c:pt>
                  <c:pt idx="7">
                    <c:v>0.14849242404917495</c:v>
                  </c:pt>
                  <c:pt idx="8">
                    <c:v>7.0710678118653244E-3</c:v>
                  </c:pt>
                  <c:pt idx="9">
                    <c:v>7.7781745930519827E-2</c:v>
                  </c:pt>
                  <c:pt idx="10">
                    <c:v>1.4142135623730649E-2</c:v>
                  </c:pt>
                  <c:pt idx="11">
                    <c:v>3.5355339059327251E-2</c:v>
                  </c:pt>
                  <c:pt idx="12">
                    <c:v>0.1343502884254443</c:v>
                  </c:pt>
                  <c:pt idx="13">
                    <c:v>0.2050609665440988</c:v>
                  </c:pt>
                  <c:pt idx="14">
                    <c:v>7.0710678118654502E-2</c:v>
                  </c:pt>
                  <c:pt idx="15">
                    <c:v>2.1213203435597228E-2</c:v>
                  </c:pt>
                  <c:pt idx="16">
                    <c:v>7.0710678118653244E-3</c:v>
                  </c:pt>
                  <c:pt idx="17">
                    <c:v>1.4142135623730649E-2</c:v>
                  </c:pt>
                  <c:pt idx="18">
                    <c:v>6.3639610306789177E-2</c:v>
                  </c:pt>
                  <c:pt idx="19">
                    <c:v>5.6568542494923851E-2</c:v>
                  </c:pt>
                  <c:pt idx="20">
                    <c:v>3.5355339059327251E-2</c:v>
                  </c:pt>
                  <c:pt idx="21">
                    <c:v>0.10606601717798175</c:v>
                  </c:pt>
                  <c:pt idx="22">
                    <c:v>5.6568542494923851E-2</c:v>
                  </c:pt>
                  <c:pt idx="23">
                    <c:v>3.5355339059327882E-2</c:v>
                  </c:pt>
                  <c:pt idx="24">
                    <c:v>0.1131370849898477</c:v>
                  </c:pt>
                  <c:pt idx="25">
                    <c:v>7.7781745930520452E-2</c:v>
                  </c:pt>
                  <c:pt idx="26">
                    <c:v>0.49497474683058273</c:v>
                  </c:pt>
                  <c:pt idx="27">
                    <c:v>0.41719300090006295</c:v>
                  </c:pt>
                  <c:pt idx="28">
                    <c:v>2.12132034355966E-2</c:v>
                  </c:pt>
                  <c:pt idx="29">
                    <c:v>5.6568542494923851E-2</c:v>
                  </c:pt>
                  <c:pt idx="30">
                    <c:v>0.17677669529663689</c:v>
                  </c:pt>
                  <c:pt idx="31">
                    <c:v>7.0710678118654502E-2</c:v>
                  </c:pt>
                  <c:pt idx="32">
                    <c:v>0.12727922061357899</c:v>
                  </c:pt>
                  <c:pt idx="33">
                    <c:v>0.16970562748477094</c:v>
                  </c:pt>
                  <c:pt idx="34">
                    <c:v>9.8994949366116428E-2</c:v>
                  </c:pt>
                  <c:pt idx="35">
                    <c:v>0</c:v>
                  </c:pt>
                  <c:pt idx="36">
                    <c:v>4.9497474683058526E-2</c:v>
                  </c:pt>
                  <c:pt idx="37">
                    <c:v>1.4142135623730649E-2</c:v>
                  </c:pt>
                  <c:pt idx="38">
                    <c:v>7.0710678118655126E-2</c:v>
                  </c:pt>
                  <c:pt idx="39">
                    <c:v>2.12132034355966E-2</c:v>
                  </c:pt>
                  <c:pt idx="40">
                    <c:v>0.1131370849898477</c:v>
                  </c:pt>
                  <c:pt idx="41">
                    <c:v>9.1923881554251102E-2</c:v>
                  </c:pt>
                  <c:pt idx="42">
                    <c:v>2.1213203435595972E-2</c:v>
                  </c:pt>
                  <c:pt idx="43">
                    <c:v>7.0710678118653244E-3</c:v>
                  </c:pt>
                  <c:pt idx="44">
                    <c:v>5.6568542494924483E-2</c:v>
                  </c:pt>
                  <c:pt idx="45">
                    <c:v>0.10606601717798175</c:v>
                  </c:pt>
                  <c:pt idx="46">
                    <c:v>0.141421356237309</c:v>
                  </c:pt>
                  <c:pt idx="47">
                    <c:v>0.1131370849898477</c:v>
                  </c:pt>
                  <c:pt idx="48">
                    <c:v>0</c:v>
                  </c:pt>
                  <c:pt idx="49">
                    <c:v>0.15556349186104027</c:v>
                  </c:pt>
                  <c:pt idx="50">
                    <c:v>9.1923881554250478E-2</c:v>
                  </c:pt>
                  <c:pt idx="51">
                    <c:v>9.1923881554251727E-2</c:v>
                  </c:pt>
                  <c:pt idx="52">
                    <c:v>3.5355339059327251E-2</c:v>
                  </c:pt>
                  <c:pt idx="53">
                    <c:v>4.2426406871192576E-2</c:v>
                  </c:pt>
                  <c:pt idx="54">
                    <c:v>2.12132034355966E-2</c:v>
                  </c:pt>
                  <c:pt idx="55">
                    <c:v>5.6568542494923851E-2</c:v>
                  </c:pt>
                  <c:pt idx="56">
                    <c:v>0.1838477631085022</c:v>
                  </c:pt>
                  <c:pt idx="57">
                    <c:v>7.0710678118665812E-3</c:v>
                  </c:pt>
                  <c:pt idx="58">
                    <c:v>4.2426406871192576E-2</c:v>
                  </c:pt>
                  <c:pt idx="59">
                    <c:v>7.7781745930519827E-2</c:v>
                  </c:pt>
                  <c:pt idx="60">
                    <c:v>7.0710678118653244E-3</c:v>
                  </c:pt>
                  <c:pt idx="61">
                    <c:v>0.12727922061357835</c:v>
                  </c:pt>
                </c:numCache>
              </c:numRef>
            </c:plus>
            <c:minus>
              <c:numRef>
                <c:f>'3. Sample D'!$C$78:$C$139</c:f>
                <c:numCache>
                  <c:formatCode>General</c:formatCode>
                  <c:ptCount val="62"/>
                  <c:pt idx="0">
                    <c:v>8.4852813742385777E-2</c:v>
                  </c:pt>
                  <c:pt idx="1">
                    <c:v>0.1555634918610409</c:v>
                  </c:pt>
                  <c:pt idx="2">
                    <c:v>6.3639610306789177E-2</c:v>
                  </c:pt>
                  <c:pt idx="3">
                    <c:v>7.0710678118653244E-3</c:v>
                  </c:pt>
                  <c:pt idx="4">
                    <c:v>9.8994949366117052E-2</c:v>
                  </c:pt>
                  <c:pt idx="5">
                    <c:v>0.12727922061357835</c:v>
                  </c:pt>
                  <c:pt idx="6">
                    <c:v>0.1131370849898477</c:v>
                  </c:pt>
                  <c:pt idx="7">
                    <c:v>0.14849242404917495</c:v>
                  </c:pt>
                  <c:pt idx="8">
                    <c:v>7.0710678118653244E-3</c:v>
                  </c:pt>
                  <c:pt idx="9">
                    <c:v>7.7781745930519827E-2</c:v>
                  </c:pt>
                  <c:pt idx="10">
                    <c:v>1.4142135623730649E-2</c:v>
                  </c:pt>
                  <c:pt idx="11">
                    <c:v>3.5355339059327251E-2</c:v>
                  </c:pt>
                  <c:pt idx="12">
                    <c:v>0.1343502884254443</c:v>
                  </c:pt>
                  <c:pt idx="13">
                    <c:v>0.2050609665440988</c:v>
                  </c:pt>
                  <c:pt idx="14">
                    <c:v>7.0710678118654502E-2</c:v>
                  </c:pt>
                  <c:pt idx="15">
                    <c:v>2.1213203435597228E-2</c:v>
                  </c:pt>
                  <c:pt idx="16">
                    <c:v>7.0710678118653244E-3</c:v>
                  </c:pt>
                  <c:pt idx="17">
                    <c:v>1.4142135623730649E-2</c:v>
                  </c:pt>
                  <c:pt idx="18">
                    <c:v>6.3639610306789177E-2</c:v>
                  </c:pt>
                  <c:pt idx="19">
                    <c:v>5.6568542494923851E-2</c:v>
                  </c:pt>
                  <c:pt idx="20">
                    <c:v>3.5355339059327251E-2</c:v>
                  </c:pt>
                  <c:pt idx="21">
                    <c:v>0.10606601717798175</c:v>
                  </c:pt>
                  <c:pt idx="22">
                    <c:v>5.6568542494923851E-2</c:v>
                  </c:pt>
                  <c:pt idx="23">
                    <c:v>3.5355339059327882E-2</c:v>
                  </c:pt>
                  <c:pt idx="24">
                    <c:v>0.1131370849898477</c:v>
                  </c:pt>
                  <c:pt idx="25">
                    <c:v>7.7781745930520452E-2</c:v>
                  </c:pt>
                  <c:pt idx="26">
                    <c:v>0.49497474683058273</c:v>
                  </c:pt>
                  <c:pt idx="27">
                    <c:v>0.41719300090006295</c:v>
                  </c:pt>
                  <c:pt idx="28">
                    <c:v>2.12132034355966E-2</c:v>
                  </c:pt>
                  <c:pt idx="29">
                    <c:v>5.6568542494923851E-2</c:v>
                  </c:pt>
                  <c:pt idx="30">
                    <c:v>0.17677669529663689</c:v>
                  </c:pt>
                  <c:pt idx="31">
                    <c:v>7.0710678118654502E-2</c:v>
                  </c:pt>
                  <c:pt idx="32">
                    <c:v>0.12727922061357899</c:v>
                  </c:pt>
                  <c:pt idx="33">
                    <c:v>0.16970562748477094</c:v>
                  </c:pt>
                  <c:pt idx="34">
                    <c:v>9.8994949366116428E-2</c:v>
                  </c:pt>
                  <c:pt idx="35">
                    <c:v>0</c:v>
                  </c:pt>
                  <c:pt idx="36">
                    <c:v>4.9497474683058526E-2</c:v>
                  </c:pt>
                  <c:pt idx="37">
                    <c:v>1.4142135623730649E-2</c:v>
                  </c:pt>
                  <c:pt idx="38">
                    <c:v>7.0710678118655126E-2</c:v>
                  </c:pt>
                  <c:pt idx="39">
                    <c:v>2.12132034355966E-2</c:v>
                  </c:pt>
                  <c:pt idx="40">
                    <c:v>0.1131370849898477</c:v>
                  </c:pt>
                  <c:pt idx="41">
                    <c:v>9.1923881554251102E-2</c:v>
                  </c:pt>
                  <c:pt idx="42">
                    <c:v>2.1213203435595972E-2</c:v>
                  </c:pt>
                  <c:pt idx="43">
                    <c:v>7.0710678118653244E-3</c:v>
                  </c:pt>
                  <c:pt idx="44">
                    <c:v>5.6568542494924483E-2</c:v>
                  </c:pt>
                  <c:pt idx="45">
                    <c:v>0.10606601717798175</c:v>
                  </c:pt>
                  <c:pt idx="46">
                    <c:v>0.141421356237309</c:v>
                  </c:pt>
                  <c:pt idx="47">
                    <c:v>0.1131370849898477</c:v>
                  </c:pt>
                  <c:pt idx="48">
                    <c:v>0</c:v>
                  </c:pt>
                  <c:pt idx="49">
                    <c:v>0.15556349186104027</c:v>
                  </c:pt>
                  <c:pt idx="50">
                    <c:v>9.1923881554250478E-2</c:v>
                  </c:pt>
                  <c:pt idx="51">
                    <c:v>9.1923881554251727E-2</c:v>
                  </c:pt>
                  <c:pt idx="52">
                    <c:v>3.5355339059327251E-2</c:v>
                  </c:pt>
                  <c:pt idx="53">
                    <c:v>4.2426406871192576E-2</c:v>
                  </c:pt>
                  <c:pt idx="54">
                    <c:v>2.12132034355966E-2</c:v>
                  </c:pt>
                  <c:pt idx="55">
                    <c:v>5.6568542494923851E-2</c:v>
                  </c:pt>
                  <c:pt idx="56">
                    <c:v>0.1838477631085022</c:v>
                  </c:pt>
                  <c:pt idx="57">
                    <c:v>7.0710678118665812E-3</c:v>
                  </c:pt>
                  <c:pt idx="58">
                    <c:v>4.2426406871192576E-2</c:v>
                  </c:pt>
                  <c:pt idx="59">
                    <c:v>7.7781745930519827E-2</c:v>
                  </c:pt>
                  <c:pt idx="60">
                    <c:v>7.0710678118653244E-3</c:v>
                  </c:pt>
                  <c:pt idx="61">
                    <c:v>0.12727922061357835</c:v>
                  </c:pt>
                </c:numCache>
              </c:numRef>
            </c:minus>
          </c:errBars>
          <c:errBars>
            <c:errDir val="x"/>
            <c:errBarType val="both"/>
            <c:errValType val="fixedVal"/>
            <c:noEndCap val="0"/>
            <c:val val="0"/>
          </c:errBars>
          <c:xVal>
            <c:numRef>
              <c:f>'3. Sample D'!$A$78:$A$139</c:f>
              <c:numCache>
                <c:formatCode>General</c:formatCode>
                <c:ptCount val="62"/>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52</c:v>
                </c:pt>
                <c:pt idx="52">
                  <c:v>53</c:v>
                </c:pt>
                <c:pt idx="53">
                  <c:v>54</c:v>
                </c:pt>
                <c:pt idx="54">
                  <c:v>55</c:v>
                </c:pt>
                <c:pt idx="55">
                  <c:v>56</c:v>
                </c:pt>
                <c:pt idx="56">
                  <c:v>57</c:v>
                </c:pt>
                <c:pt idx="57">
                  <c:v>58</c:v>
                </c:pt>
                <c:pt idx="58">
                  <c:v>59</c:v>
                </c:pt>
                <c:pt idx="59">
                  <c:v>60</c:v>
                </c:pt>
                <c:pt idx="60">
                  <c:v>61</c:v>
                </c:pt>
                <c:pt idx="61">
                  <c:v>63</c:v>
                </c:pt>
              </c:numCache>
            </c:numRef>
          </c:xVal>
          <c:yVal>
            <c:numRef>
              <c:f>'3. Sample D'!$B$78:$B$139</c:f>
              <c:numCache>
                <c:formatCode>0.00</c:formatCode>
                <c:ptCount val="62"/>
                <c:pt idx="0">
                  <c:v>7.73</c:v>
                </c:pt>
                <c:pt idx="1">
                  <c:v>7.83</c:v>
                </c:pt>
                <c:pt idx="2">
                  <c:v>7.8449999999999998</c:v>
                </c:pt>
                <c:pt idx="3">
                  <c:v>7.8049999999999997</c:v>
                </c:pt>
                <c:pt idx="4">
                  <c:v>8</c:v>
                </c:pt>
                <c:pt idx="5">
                  <c:v>8.15</c:v>
                </c:pt>
                <c:pt idx="6">
                  <c:v>8.1199999999999992</c:v>
                </c:pt>
                <c:pt idx="7">
                  <c:v>7.6549999999999994</c:v>
                </c:pt>
                <c:pt idx="8">
                  <c:v>8.0249999999999986</c:v>
                </c:pt>
                <c:pt idx="9">
                  <c:v>7.665</c:v>
                </c:pt>
                <c:pt idx="10">
                  <c:v>8.08</c:v>
                </c:pt>
                <c:pt idx="11">
                  <c:v>7.8550000000000004</c:v>
                </c:pt>
                <c:pt idx="12">
                  <c:v>8.0350000000000001</c:v>
                </c:pt>
                <c:pt idx="13">
                  <c:v>7.4649999999999999</c:v>
                </c:pt>
                <c:pt idx="14">
                  <c:v>7.76</c:v>
                </c:pt>
                <c:pt idx="15">
                  <c:v>8.0549999999999997</c:v>
                </c:pt>
                <c:pt idx="16">
                  <c:v>7.7050000000000001</c:v>
                </c:pt>
                <c:pt idx="17">
                  <c:v>7.88</c:v>
                </c:pt>
                <c:pt idx="18">
                  <c:v>8.0250000000000004</c:v>
                </c:pt>
                <c:pt idx="19">
                  <c:v>7.72</c:v>
                </c:pt>
                <c:pt idx="20">
                  <c:v>7.8049999999999997</c:v>
                </c:pt>
                <c:pt idx="21">
                  <c:v>7.7650000000000006</c:v>
                </c:pt>
                <c:pt idx="22">
                  <c:v>7.9</c:v>
                </c:pt>
                <c:pt idx="23">
                  <c:v>7.835</c:v>
                </c:pt>
                <c:pt idx="24">
                  <c:v>7.62</c:v>
                </c:pt>
                <c:pt idx="25">
                  <c:v>7.8049999999999997</c:v>
                </c:pt>
                <c:pt idx="26">
                  <c:v>7.25</c:v>
                </c:pt>
                <c:pt idx="27">
                  <c:v>7.2450000000000001</c:v>
                </c:pt>
                <c:pt idx="28">
                  <c:v>7.8450000000000006</c:v>
                </c:pt>
                <c:pt idx="29">
                  <c:v>7.94</c:v>
                </c:pt>
                <c:pt idx="30">
                  <c:v>7.835</c:v>
                </c:pt>
                <c:pt idx="31">
                  <c:v>7.95</c:v>
                </c:pt>
                <c:pt idx="32">
                  <c:v>7.9700000000000006</c:v>
                </c:pt>
                <c:pt idx="33">
                  <c:v>7.77</c:v>
                </c:pt>
                <c:pt idx="34">
                  <c:v>7.8599999999999994</c:v>
                </c:pt>
                <c:pt idx="35">
                  <c:v>7.94</c:v>
                </c:pt>
                <c:pt idx="36">
                  <c:v>7.9450000000000003</c:v>
                </c:pt>
                <c:pt idx="37">
                  <c:v>7.54</c:v>
                </c:pt>
                <c:pt idx="38">
                  <c:v>7.8599999999999994</c:v>
                </c:pt>
                <c:pt idx="39">
                  <c:v>7.7650000000000006</c:v>
                </c:pt>
                <c:pt idx="40">
                  <c:v>7.89</c:v>
                </c:pt>
                <c:pt idx="41">
                  <c:v>7.7650000000000006</c:v>
                </c:pt>
                <c:pt idx="42">
                  <c:v>8.0850000000000009</c:v>
                </c:pt>
                <c:pt idx="43">
                  <c:v>8.0350000000000001</c:v>
                </c:pt>
                <c:pt idx="44">
                  <c:v>8.01</c:v>
                </c:pt>
                <c:pt idx="45">
                  <c:v>7.9450000000000003</c:v>
                </c:pt>
                <c:pt idx="46">
                  <c:v>7.9399999999999995</c:v>
                </c:pt>
                <c:pt idx="47">
                  <c:v>8.09</c:v>
                </c:pt>
                <c:pt idx="48">
                  <c:v>7.93</c:v>
                </c:pt>
                <c:pt idx="49">
                  <c:v>7.92</c:v>
                </c:pt>
                <c:pt idx="50">
                  <c:v>7.9649999999999999</c:v>
                </c:pt>
                <c:pt idx="51">
                  <c:v>7.585</c:v>
                </c:pt>
                <c:pt idx="52">
                  <c:v>7.7349999999999994</c:v>
                </c:pt>
                <c:pt idx="53">
                  <c:v>7.9</c:v>
                </c:pt>
                <c:pt idx="54">
                  <c:v>7.8949999999999996</c:v>
                </c:pt>
                <c:pt idx="55">
                  <c:v>8.0399999999999991</c:v>
                </c:pt>
                <c:pt idx="56">
                  <c:v>7.86</c:v>
                </c:pt>
                <c:pt idx="57">
                  <c:v>8.125</c:v>
                </c:pt>
                <c:pt idx="58">
                  <c:v>7.98</c:v>
                </c:pt>
                <c:pt idx="59">
                  <c:v>7.9849999999999994</c:v>
                </c:pt>
                <c:pt idx="60">
                  <c:v>7.9850000000000003</c:v>
                </c:pt>
                <c:pt idx="61">
                  <c:v>7.93</c:v>
                </c:pt>
              </c:numCache>
            </c:numRef>
          </c:yVal>
          <c:smooth val="0"/>
          <c:extLst>
            <c:ext xmlns:c16="http://schemas.microsoft.com/office/drawing/2014/chart" uri="{C3380CC4-5D6E-409C-BE32-E72D297353CC}">
              <c16:uniqueId val="{00000002-D953-DA49-AB85-B8D5F2365AF0}"/>
            </c:ext>
          </c:extLst>
        </c:ser>
        <c:ser>
          <c:idx val="3"/>
          <c:order val="3"/>
          <c:tx>
            <c:v>Sample D - Acid-fed</c:v>
          </c:tx>
          <c:spPr>
            <a:ln w="19050">
              <a:noFill/>
            </a:ln>
          </c:spPr>
          <c:marker>
            <c:symbol val="square"/>
            <c:size val="15"/>
            <c:spPr>
              <a:solidFill>
                <a:schemeClr val="accent4"/>
              </a:solidFill>
              <a:ln>
                <a:noFill/>
              </a:ln>
            </c:spPr>
          </c:marker>
          <c:errBars>
            <c:errDir val="y"/>
            <c:errBarType val="both"/>
            <c:errValType val="cust"/>
            <c:noEndCap val="0"/>
            <c:plus>
              <c:numRef>
                <c:f>'3. Sample D'!$W$78:$W$139</c:f>
                <c:numCache>
                  <c:formatCode>General</c:formatCode>
                  <c:ptCount val="62"/>
                  <c:pt idx="0">
                    <c:v>0.14142135623730964</c:v>
                  </c:pt>
                  <c:pt idx="1">
                    <c:v>0.14849242404917495</c:v>
                  </c:pt>
                  <c:pt idx="2">
                    <c:v>0.94752308678997565</c:v>
                  </c:pt>
                  <c:pt idx="3">
                    <c:v>1.8596908345206198</c:v>
                  </c:pt>
                  <c:pt idx="4">
                    <c:v>0.16263455967290591</c:v>
                  </c:pt>
                  <c:pt idx="5">
                    <c:v>1.3717871555019017</c:v>
                  </c:pt>
                  <c:pt idx="6">
                    <c:v>4.9497474683058214E-2</c:v>
                  </c:pt>
                  <c:pt idx="7">
                    <c:v>3.5355339059327251E-2</c:v>
                  </c:pt>
                  <c:pt idx="8">
                    <c:v>9.8994949366116428E-2</c:v>
                  </c:pt>
                  <c:pt idx="9">
                    <c:v>0.2262741699796951</c:v>
                  </c:pt>
                  <c:pt idx="10">
                    <c:v>0.1838477631085022</c:v>
                  </c:pt>
                  <c:pt idx="11">
                    <c:v>0.17677669529663689</c:v>
                  </c:pt>
                  <c:pt idx="12">
                    <c:v>7.7781745930520133E-2</c:v>
                  </c:pt>
                  <c:pt idx="13">
                    <c:v>3.5355339059327251E-2</c:v>
                  </c:pt>
                  <c:pt idx="14">
                    <c:v>8.4852813742385777E-2</c:v>
                  </c:pt>
                  <c:pt idx="15">
                    <c:v>0.12020815280171303</c:v>
                  </c:pt>
                  <c:pt idx="16">
                    <c:v>4.2426406871192889E-2</c:v>
                  </c:pt>
                  <c:pt idx="17">
                    <c:v>4.9497474683058526E-2</c:v>
                  </c:pt>
                  <c:pt idx="18">
                    <c:v>1.4142135623730963E-2</c:v>
                  </c:pt>
                  <c:pt idx="19">
                    <c:v>7.7781745930520133E-2</c:v>
                  </c:pt>
                  <c:pt idx="20">
                    <c:v>7.7781745930520133E-2</c:v>
                  </c:pt>
                  <c:pt idx="21">
                    <c:v>2.8284271247461613E-2</c:v>
                  </c:pt>
                  <c:pt idx="22">
                    <c:v>2.12132034355966E-2</c:v>
                  </c:pt>
                  <c:pt idx="23">
                    <c:v>3.5355339059327251E-2</c:v>
                  </c:pt>
                  <c:pt idx="24">
                    <c:v>0</c:v>
                  </c:pt>
                  <c:pt idx="25">
                    <c:v>3.5355339059327563E-2</c:v>
                  </c:pt>
                  <c:pt idx="26">
                    <c:v>0</c:v>
                  </c:pt>
                  <c:pt idx="27">
                    <c:v>3.5355339059327251E-2</c:v>
                  </c:pt>
                  <c:pt idx="28">
                    <c:v>1.4142135623730963E-2</c:v>
                  </c:pt>
                  <c:pt idx="29">
                    <c:v>3.5355339059327251E-2</c:v>
                  </c:pt>
                  <c:pt idx="30">
                    <c:v>1.4142135623730963E-2</c:v>
                  </c:pt>
                  <c:pt idx="31">
                    <c:v>7.0710678118653244E-3</c:v>
                  </c:pt>
                  <c:pt idx="32">
                    <c:v>7.0710678118653244E-3</c:v>
                  </c:pt>
                  <c:pt idx="33">
                    <c:v>6.3639610306789177E-2</c:v>
                  </c:pt>
                  <c:pt idx="34">
                    <c:v>2.1213203435596288E-2</c:v>
                  </c:pt>
                  <c:pt idx="35">
                    <c:v>0</c:v>
                  </c:pt>
                  <c:pt idx="36">
                    <c:v>1.4142135623730963E-2</c:v>
                  </c:pt>
                  <c:pt idx="37">
                    <c:v>2.1213203435596288E-2</c:v>
                  </c:pt>
                  <c:pt idx="38">
                    <c:v>7.0710678118656384E-3</c:v>
                  </c:pt>
                  <c:pt idx="39">
                    <c:v>2.8284271247461926E-2</c:v>
                  </c:pt>
                  <c:pt idx="40">
                    <c:v>7.0710678118653244E-3</c:v>
                  </c:pt>
                  <c:pt idx="41">
                    <c:v>2.1213203435596288E-2</c:v>
                  </c:pt>
                  <c:pt idx="42">
                    <c:v>0</c:v>
                  </c:pt>
                  <c:pt idx="43">
                    <c:v>1.4142135623730963E-2</c:v>
                  </c:pt>
                  <c:pt idx="44">
                    <c:v>1.4142135623730963E-2</c:v>
                  </c:pt>
                  <c:pt idx="45">
                    <c:v>1.4142135623730649E-2</c:v>
                  </c:pt>
                  <c:pt idx="46">
                    <c:v>7.0710678118654502E-2</c:v>
                  </c:pt>
                  <c:pt idx="47">
                    <c:v>4.9497474683058214E-2</c:v>
                  </c:pt>
                  <c:pt idx="48">
                    <c:v>0.1555634918610406</c:v>
                  </c:pt>
                  <c:pt idx="49">
                    <c:v>2.8284271247461926E-2</c:v>
                  </c:pt>
                  <c:pt idx="50">
                    <c:v>2.8284271247461613E-2</c:v>
                  </c:pt>
                  <c:pt idx="51">
                    <c:v>2.1213203435596288E-2</c:v>
                  </c:pt>
                  <c:pt idx="52">
                    <c:v>7.0710678118656384E-3</c:v>
                  </c:pt>
                  <c:pt idx="53">
                    <c:v>7.0710678118656384E-3</c:v>
                  </c:pt>
                  <c:pt idx="54">
                    <c:v>0</c:v>
                  </c:pt>
                  <c:pt idx="55">
                    <c:v>7.0710678118653244E-3</c:v>
                  </c:pt>
                  <c:pt idx="56">
                    <c:v>0</c:v>
                  </c:pt>
                  <c:pt idx="57">
                    <c:v>0</c:v>
                  </c:pt>
                  <c:pt idx="58">
                    <c:v>0</c:v>
                  </c:pt>
                  <c:pt idx="59">
                    <c:v>1.4142135623730963E-2</c:v>
                  </c:pt>
                  <c:pt idx="60">
                    <c:v>7.0710678118656384E-3</c:v>
                  </c:pt>
                  <c:pt idx="61">
                    <c:v>3.5355339059327251E-2</c:v>
                  </c:pt>
                </c:numCache>
              </c:numRef>
            </c:plus>
            <c:minus>
              <c:numRef>
                <c:f>'3. Sample D'!$W$78:$W$139</c:f>
                <c:numCache>
                  <c:formatCode>General</c:formatCode>
                  <c:ptCount val="62"/>
                  <c:pt idx="0">
                    <c:v>0.14142135623730964</c:v>
                  </c:pt>
                  <c:pt idx="1">
                    <c:v>0.14849242404917495</c:v>
                  </c:pt>
                  <c:pt idx="2">
                    <c:v>0.94752308678997565</c:v>
                  </c:pt>
                  <c:pt idx="3">
                    <c:v>1.8596908345206198</c:v>
                  </c:pt>
                  <c:pt idx="4">
                    <c:v>0.16263455967290591</c:v>
                  </c:pt>
                  <c:pt idx="5">
                    <c:v>1.3717871555019017</c:v>
                  </c:pt>
                  <c:pt idx="6">
                    <c:v>4.9497474683058214E-2</c:v>
                  </c:pt>
                  <c:pt idx="7">
                    <c:v>3.5355339059327251E-2</c:v>
                  </c:pt>
                  <c:pt idx="8">
                    <c:v>9.8994949366116428E-2</c:v>
                  </c:pt>
                  <c:pt idx="9">
                    <c:v>0.2262741699796951</c:v>
                  </c:pt>
                  <c:pt idx="10">
                    <c:v>0.1838477631085022</c:v>
                  </c:pt>
                  <c:pt idx="11">
                    <c:v>0.17677669529663689</c:v>
                  </c:pt>
                  <c:pt idx="12">
                    <c:v>7.7781745930520133E-2</c:v>
                  </c:pt>
                  <c:pt idx="13">
                    <c:v>3.5355339059327251E-2</c:v>
                  </c:pt>
                  <c:pt idx="14">
                    <c:v>8.4852813742385777E-2</c:v>
                  </c:pt>
                  <c:pt idx="15">
                    <c:v>0.12020815280171303</c:v>
                  </c:pt>
                  <c:pt idx="16">
                    <c:v>4.2426406871192889E-2</c:v>
                  </c:pt>
                  <c:pt idx="17">
                    <c:v>4.9497474683058526E-2</c:v>
                  </c:pt>
                  <c:pt idx="18">
                    <c:v>1.4142135623730963E-2</c:v>
                  </c:pt>
                  <c:pt idx="19">
                    <c:v>7.7781745930520133E-2</c:v>
                  </c:pt>
                  <c:pt idx="20">
                    <c:v>7.7781745930520133E-2</c:v>
                  </c:pt>
                  <c:pt idx="21">
                    <c:v>2.8284271247461613E-2</c:v>
                  </c:pt>
                  <c:pt idx="22">
                    <c:v>2.12132034355966E-2</c:v>
                  </c:pt>
                  <c:pt idx="23">
                    <c:v>3.5355339059327251E-2</c:v>
                  </c:pt>
                  <c:pt idx="24">
                    <c:v>0</c:v>
                  </c:pt>
                  <c:pt idx="25">
                    <c:v>3.5355339059327563E-2</c:v>
                  </c:pt>
                  <c:pt idx="26">
                    <c:v>0</c:v>
                  </c:pt>
                  <c:pt idx="27">
                    <c:v>3.5355339059327251E-2</c:v>
                  </c:pt>
                  <c:pt idx="28">
                    <c:v>1.4142135623730963E-2</c:v>
                  </c:pt>
                  <c:pt idx="29">
                    <c:v>3.5355339059327251E-2</c:v>
                  </c:pt>
                  <c:pt idx="30">
                    <c:v>1.4142135623730963E-2</c:v>
                  </c:pt>
                  <c:pt idx="31">
                    <c:v>7.0710678118653244E-3</c:v>
                  </c:pt>
                  <c:pt idx="32">
                    <c:v>7.0710678118653244E-3</c:v>
                  </c:pt>
                  <c:pt idx="33">
                    <c:v>6.3639610306789177E-2</c:v>
                  </c:pt>
                  <c:pt idx="34">
                    <c:v>2.1213203435596288E-2</c:v>
                  </c:pt>
                  <c:pt idx="35">
                    <c:v>0</c:v>
                  </c:pt>
                  <c:pt idx="36">
                    <c:v>1.4142135623730963E-2</c:v>
                  </c:pt>
                  <c:pt idx="37">
                    <c:v>2.1213203435596288E-2</c:v>
                  </c:pt>
                  <c:pt idx="38">
                    <c:v>7.0710678118656384E-3</c:v>
                  </c:pt>
                  <c:pt idx="39">
                    <c:v>2.8284271247461926E-2</c:v>
                  </c:pt>
                  <c:pt idx="40">
                    <c:v>7.0710678118653244E-3</c:v>
                  </c:pt>
                  <c:pt idx="41">
                    <c:v>2.1213203435596288E-2</c:v>
                  </c:pt>
                  <c:pt idx="42">
                    <c:v>0</c:v>
                  </c:pt>
                  <c:pt idx="43">
                    <c:v>1.4142135623730963E-2</c:v>
                  </c:pt>
                  <c:pt idx="44">
                    <c:v>1.4142135623730963E-2</c:v>
                  </c:pt>
                  <c:pt idx="45">
                    <c:v>1.4142135623730649E-2</c:v>
                  </c:pt>
                  <c:pt idx="46">
                    <c:v>7.0710678118654502E-2</c:v>
                  </c:pt>
                  <c:pt idx="47">
                    <c:v>4.9497474683058214E-2</c:v>
                  </c:pt>
                  <c:pt idx="48">
                    <c:v>0.1555634918610406</c:v>
                  </c:pt>
                  <c:pt idx="49">
                    <c:v>2.8284271247461926E-2</c:v>
                  </c:pt>
                  <c:pt idx="50">
                    <c:v>2.8284271247461613E-2</c:v>
                  </c:pt>
                  <c:pt idx="51">
                    <c:v>2.1213203435596288E-2</c:v>
                  </c:pt>
                  <c:pt idx="52">
                    <c:v>7.0710678118656384E-3</c:v>
                  </c:pt>
                  <c:pt idx="53">
                    <c:v>7.0710678118656384E-3</c:v>
                  </c:pt>
                  <c:pt idx="54">
                    <c:v>0</c:v>
                  </c:pt>
                  <c:pt idx="55">
                    <c:v>7.0710678118653244E-3</c:v>
                  </c:pt>
                  <c:pt idx="56">
                    <c:v>0</c:v>
                  </c:pt>
                  <c:pt idx="57">
                    <c:v>0</c:v>
                  </c:pt>
                  <c:pt idx="58">
                    <c:v>0</c:v>
                  </c:pt>
                  <c:pt idx="59">
                    <c:v>1.4142135623730963E-2</c:v>
                  </c:pt>
                  <c:pt idx="60">
                    <c:v>7.0710678118656384E-3</c:v>
                  </c:pt>
                  <c:pt idx="61">
                    <c:v>3.5355339059327251E-2</c:v>
                  </c:pt>
                </c:numCache>
              </c:numRef>
            </c:minus>
          </c:errBars>
          <c:errBars>
            <c:errDir val="x"/>
            <c:errBarType val="both"/>
            <c:errValType val="fixedVal"/>
            <c:noEndCap val="0"/>
            <c:val val="0"/>
          </c:errBars>
          <c:xVal>
            <c:numRef>
              <c:f>'3. Sample D'!$U$78:$U$139</c:f>
              <c:numCache>
                <c:formatCode>General</c:formatCode>
                <c:ptCount val="62"/>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52</c:v>
                </c:pt>
                <c:pt idx="52">
                  <c:v>53</c:v>
                </c:pt>
                <c:pt idx="53">
                  <c:v>54</c:v>
                </c:pt>
                <c:pt idx="54">
                  <c:v>55</c:v>
                </c:pt>
                <c:pt idx="55">
                  <c:v>56</c:v>
                </c:pt>
                <c:pt idx="56">
                  <c:v>57</c:v>
                </c:pt>
                <c:pt idx="57">
                  <c:v>58</c:v>
                </c:pt>
                <c:pt idx="58">
                  <c:v>59</c:v>
                </c:pt>
                <c:pt idx="59">
                  <c:v>60</c:v>
                </c:pt>
                <c:pt idx="60">
                  <c:v>61</c:v>
                </c:pt>
                <c:pt idx="61">
                  <c:v>63</c:v>
                </c:pt>
              </c:numCache>
            </c:numRef>
          </c:xVal>
          <c:yVal>
            <c:numRef>
              <c:f>'3. Sample D'!$V$78:$V$139</c:f>
              <c:numCache>
                <c:formatCode>0.00</c:formatCode>
                <c:ptCount val="62"/>
                <c:pt idx="0">
                  <c:v>6.9399999999999995</c:v>
                </c:pt>
                <c:pt idx="1">
                  <c:v>6.2149999999999999</c:v>
                </c:pt>
                <c:pt idx="2">
                  <c:v>4.17</c:v>
                </c:pt>
                <c:pt idx="3">
                  <c:v>4.7549999999999999</c:v>
                </c:pt>
                <c:pt idx="4">
                  <c:v>2.8449999999999998</c:v>
                </c:pt>
                <c:pt idx="5">
                  <c:v>3.72</c:v>
                </c:pt>
                <c:pt idx="6">
                  <c:v>2.5750000000000002</c:v>
                </c:pt>
                <c:pt idx="7">
                  <c:v>2.645</c:v>
                </c:pt>
                <c:pt idx="8">
                  <c:v>2.56</c:v>
                </c:pt>
                <c:pt idx="9">
                  <c:v>2.7</c:v>
                </c:pt>
                <c:pt idx="10">
                  <c:v>2.58</c:v>
                </c:pt>
                <c:pt idx="11">
                  <c:v>2.415</c:v>
                </c:pt>
                <c:pt idx="12">
                  <c:v>2.4649999999999999</c:v>
                </c:pt>
                <c:pt idx="13">
                  <c:v>2.395</c:v>
                </c:pt>
                <c:pt idx="14">
                  <c:v>2.42</c:v>
                </c:pt>
                <c:pt idx="15">
                  <c:v>2.4750000000000001</c:v>
                </c:pt>
                <c:pt idx="16">
                  <c:v>2.3499999999999996</c:v>
                </c:pt>
                <c:pt idx="17">
                  <c:v>2.395</c:v>
                </c:pt>
                <c:pt idx="18">
                  <c:v>2.38</c:v>
                </c:pt>
                <c:pt idx="19">
                  <c:v>2.4450000000000003</c:v>
                </c:pt>
                <c:pt idx="20">
                  <c:v>2.5549999999999997</c:v>
                </c:pt>
                <c:pt idx="21">
                  <c:v>2.4900000000000002</c:v>
                </c:pt>
                <c:pt idx="22">
                  <c:v>2.4550000000000001</c:v>
                </c:pt>
                <c:pt idx="23">
                  <c:v>2.4350000000000001</c:v>
                </c:pt>
                <c:pt idx="24">
                  <c:v>2.4</c:v>
                </c:pt>
                <c:pt idx="25">
                  <c:v>2.3650000000000002</c:v>
                </c:pt>
                <c:pt idx="26">
                  <c:v>2.38</c:v>
                </c:pt>
                <c:pt idx="27">
                  <c:v>2.395</c:v>
                </c:pt>
                <c:pt idx="28">
                  <c:v>2.4000000000000004</c:v>
                </c:pt>
                <c:pt idx="29">
                  <c:v>1.885</c:v>
                </c:pt>
                <c:pt idx="30">
                  <c:v>2.34</c:v>
                </c:pt>
                <c:pt idx="31">
                  <c:v>2.335</c:v>
                </c:pt>
                <c:pt idx="32">
                  <c:v>2.335</c:v>
                </c:pt>
                <c:pt idx="33">
                  <c:v>2.395</c:v>
                </c:pt>
                <c:pt idx="34">
                  <c:v>2.3250000000000002</c:v>
                </c:pt>
                <c:pt idx="35">
                  <c:v>2.2400000000000002</c:v>
                </c:pt>
                <c:pt idx="36">
                  <c:v>2.33</c:v>
                </c:pt>
                <c:pt idx="37">
                  <c:v>2.3849999999999998</c:v>
                </c:pt>
                <c:pt idx="38">
                  <c:v>2.2649999999999997</c:v>
                </c:pt>
                <c:pt idx="39">
                  <c:v>2.34</c:v>
                </c:pt>
                <c:pt idx="40">
                  <c:v>2.3149999999999999</c:v>
                </c:pt>
                <c:pt idx="41">
                  <c:v>2.3049999999999997</c:v>
                </c:pt>
                <c:pt idx="42">
                  <c:v>2.2400000000000002</c:v>
                </c:pt>
                <c:pt idx="43">
                  <c:v>2.29</c:v>
                </c:pt>
                <c:pt idx="44">
                  <c:v>2.17</c:v>
                </c:pt>
                <c:pt idx="45">
                  <c:v>2.25</c:v>
                </c:pt>
                <c:pt idx="46">
                  <c:v>2.29</c:v>
                </c:pt>
                <c:pt idx="47">
                  <c:v>2.2450000000000001</c:v>
                </c:pt>
                <c:pt idx="48">
                  <c:v>2.1799999999999997</c:v>
                </c:pt>
                <c:pt idx="49">
                  <c:v>2.2200000000000002</c:v>
                </c:pt>
                <c:pt idx="50">
                  <c:v>2.2400000000000002</c:v>
                </c:pt>
                <c:pt idx="51">
                  <c:v>2.2649999999999997</c:v>
                </c:pt>
                <c:pt idx="52">
                  <c:v>2.2350000000000003</c:v>
                </c:pt>
                <c:pt idx="53">
                  <c:v>2.2350000000000003</c:v>
                </c:pt>
                <c:pt idx="54">
                  <c:v>2.27</c:v>
                </c:pt>
                <c:pt idx="55">
                  <c:v>2.2549999999999999</c:v>
                </c:pt>
                <c:pt idx="56">
                  <c:v>2.27</c:v>
                </c:pt>
                <c:pt idx="57">
                  <c:v>2.25</c:v>
                </c:pt>
                <c:pt idx="58">
                  <c:v>2.2599999999999998</c:v>
                </c:pt>
                <c:pt idx="59">
                  <c:v>2.21</c:v>
                </c:pt>
                <c:pt idx="60">
                  <c:v>2.1950000000000003</c:v>
                </c:pt>
                <c:pt idx="61">
                  <c:v>2.2549999999999999</c:v>
                </c:pt>
              </c:numCache>
            </c:numRef>
          </c:yVal>
          <c:smooth val="0"/>
          <c:extLst>
            <c:ext xmlns:c16="http://schemas.microsoft.com/office/drawing/2014/chart" uri="{C3380CC4-5D6E-409C-BE32-E72D297353CC}">
              <c16:uniqueId val="{00000003-D953-DA49-AB85-B8D5F2365AF0}"/>
            </c:ext>
          </c:extLst>
        </c:ser>
        <c:ser>
          <c:idx val="4"/>
          <c:order val="4"/>
          <c:tx>
            <c:v>Acid</c:v>
          </c:tx>
          <c:spPr>
            <a:ln w="19050">
              <a:solidFill>
                <a:schemeClr val="accent1"/>
              </a:solidFill>
              <a:prstDash val="dash"/>
            </a:ln>
          </c:spPr>
          <c:xVal>
            <c:numRef>
              <c:f>'1. Water + Acid'!$A$3:$A$64</c:f>
              <c:numCache>
                <c:formatCode>General</c:formatCode>
                <c:ptCount val="62"/>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52</c:v>
                </c:pt>
                <c:pt idx="52">
                  <c:v>53</c:v>
                </c:pt>
                <c:pt idx="53">
                  <c:v>54</c:v>
                </c:pt>
                <c:pt idx="54">
                  <c:v>55</c:v>
                </c:pt>
                <c:pt idx="55">
                  <c:v>56</c:v>
                </c:pt>
                <c:pt idx="56">
                  <c:v>57</c:v>
                </c:pt>
                <c:pt idx="57">
                  <c:v>58</c:v>
                </c:pt>
                <c:pt idx="58">
                  <c:v>59</c:v>
                </c:pt>
                <c:pt idx="59">
                  <c:v>60</c:v>
                </c:pt>
                <c:pt idx="60">
                  <c:v>61</c:v>
                </c:pt>
                <c:pt idx="61">
                  <c:v>63</c:v>
                </c:pt>
              </c:numCache>
            </c:numRef>
          </c:xVal>
          <c:yVal>
            <c:numRef>
              <c:f>'1. Water + Acid'!$D$3:$D$64</c:f>
              <c:numCache>
                <c:formatCode>0.00</c:formatCode>
                <c:ptCount val="62"/>
                <c:pt idx="0">
                  <c:v>2</c:v>
                </c:pt>
                <c:pt idx="1">
                  <c:v>1.99</c:v>
                </c:pt>
                <c:pt idx="2">
                  <c:v>1.99</c:v>
                </c:pt>
                <c:pt idx="3">
                  <c:v>1.9</c:v>
                </c:pt>
                <c:pt idx="4">
                  <c:v>1.99</c:v>
                </c:pt>
                <c:pt idx="5">
                  <c:v>2.0299999999999998</c:v>
                </c:pt>
                <c:pt idx="6">
                  <c:v>1.95</c:v>
                </c:pt>
                <c:pt idx="7">
                  <c:v>2</c:v>
                </c:pt>
                <c:pt idx="8">
                  <c:v>1.99</c:v>
                </c:pt>
                <c:pt idx="9">
                  <c:v>2.04</c:v>
                </c:pt>
                <c:pt idx="10">
                  <c:v>1.99</c:v>
                </c:pt>
                <c:pt idx="11">
                  <c:v>1.91</c:v>
                </c:pt>
                <c:pt idx="12">
                  <c:v>1.98</c:v>
                </c:pt>
                <c:pt idx="13">
                  <c:v>1.99</c:v>
                </c:pt>
                <c:pt idx="14">
                  <c:v>2.0099999999999998</c:v>
                </c:pt>
                <c:pt idx="15">
                  <c:v>2.04</c:v>
                </c:pt>
                <c:pt idx="16">
                  <c:v>1.94</c:v>
                </c:pt>
                <c:pt idx="17">
                  <c:v>2</c:v>
                </c:pt>
                <c:pt idx="18">
                  <c:v>2.0499999999999998</c:v>
                </c:pt>
                <c:pt idx="19">
                  <c:v>2.02</c:v>
                </c:pt>
                <c:pt idx="20">
                  <c:v>2.1</c:v>
                </c:pt>
                <c:pt idx="21">
                  <c:v>2.06</c:v>
                </c:pt>
                <c:pt idx="22">
                  <c:v>2.0499999999999998</c:v>
                </c:pt>
                <c:pt idx="23">
                  <c:v>2.0099999999999998</c:v>
                </c:pt>
                <c:pt idx="24">
                  <c:v>2.04</c:v>
                </c:pt>
                <c:pt idx="25">
                  <c:v>2.02</c:v>
                </c:pt>
                <c:pt idx="26">
                  <c:v>2.0299999999999998</c:v>
                </c:pt>
                <c:pt idx="27">
                  <c:v>1.98</c:v>
                </c:pt>
                <c:pt idx="28">
                  <c:v>2</c:v>
                </c:pt>
                <c:pt idx="29">
                  <c:v>1.72</c:v>
                </c:pt>
                <c:pt idx="30">
                  <c:v>2.04</c:v>
                </c:pt>
                <c:pt idx="31">
                  <c:v>2.0299999999999998</c:v>
                </c:pt>
                <c:pt idx="32">
                  <c:v>2.0099999999999998</c:v>
                </c:pt>
                <c:pt idx="33">
                  <c:v>2.2400000000000002</c:v>
                </c:pt>
                <c:pt idx="34">
                  <c:v>2.08</c:v>
                </c:pt>
                <c:pt idx="35">
                  <c:v>1.96</c:v>
                </c:pt>
                <c:pt idx="36">
                  <c:v>2.04</c:v>
                </c:pt>
                <c:pt idx="37">
                  <c:v>2.0299999999999998</c:v>
                </c:pt>
                <c:pt idx="38">
                  <c:v>2</c:v>
                </c:pt>
                <c:pt idx="39">
                  <c:v>2.0299999999999998</c:v>
                </c:pt>
                <c:pt idx="40">
                  <c:v>2</c:v>
                </c:pt>
                <c:pt idx="41">
                  <c:v>2</c:v>
                </c:pt>
                <c:pt idx="42">
                  <c:v>1.98</c:v>
                </c:pt>
                <c:pt idx="43">
                  <c:v>1.99</c:v>
                </c:pt>
                <c:pt idx="44">
                  <c:v>1.97</c:v>
                </c:pt>
                <c:pt idx="45">
                  <c:v>2.02</c:v>
                </c:pt>
                <c:pt idx="46">
                  <c:v>2</c:v>
                </c:pt>
                <c:pt idx="47">
                  <c:v>2.0099999999999998</c:v>
                </c:pt>
                <c:pt idx="48">
                  <c:v>1.99</c:v>
                </c:pt>
                <c:pt idx="49">
                  <c:v>1.99</c:v>
                </c:pt>
                <c:pt idx="50">
                  <c:v>2</c:v>
                </c:pt>
                <c:pt idx="51">
                  <c:v>2.02</c:v>
                </c:pt>
                <c:pt idx="52">
                  <c:v>2.02</c:v>
                </c:pt>
                <c:pt idx="53">
                  <c:v>2.0299999999999998</c:v>
                </c:pt>
                <c:pt idx="54">
                  <c:v>2.0299999999999998</c:v>
                </c:pt>
                <c:pt idx="55">
                  <c:v>1.99</c:v>
                </c:pt>
                <c:pt idx="56">
                  <c:v>2.0099999999999998</c:v>
                </c:pt>
                <c:pt idx="57">
                  <c:v>2.0099999999999998</c:v>
                </c:pt>
                <c:pt idx="58">
                  <c:v>2.02</c:v>
                </c:pt>
                <c:pt idx="59">
                  <c:v>2</c:v>
                </c:pt>
                <c:pt idx="60">
                  <c:v>1.97</c:v>
                </c:pt>
                <c:pt idx="61">
                  <c:v>1.99</c:v>
                </c:pt>
              </c:numCache>
            </c:numRef>
          </c:yVal>
          <c:smooth val="0"/>
          <c:extLst>
            <c:ext xmlns:c16="http://schemas.microsoft.com/office/drawing/2014/chart" uri="{C3380CC4-5D6E-409C-BE32-E72D297353CC}">
              <c16:uniqueId val="{00000000-A03D-634E-BFA9-453B56EB0B5E}"/>
            </c:ext>
          </c:extLst>
        </c:ser>
        <c:ser>
          <c:idx val="5"/>
          <c:order val="5"/>
          <c:tx>
            <c:v>Water</c:v>
          </c:tx>
          <c:spPr>
            <a:ln w="19050">
              <a:solidFill>
                <a:schemeClr val="accent1"/>
              </a:solidFill>
              <a:prstDash val="dash"/>
            </a:ln>
          </c:spPr>
          <c:xVal>
            <c:numRef>
              <c:f>'1. Water + Acid'!$A$3:$A$64</c:f>
              <c:numCache>
                <c:formatCode>General</c:formatCode>
                <c:ptCount val="62"/>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52</c:v>
                </c:pt>
                <c:pt idx="52">
                  <c:v>53</c:v>
                </c:pt>
                <c:pt idx="53">
                  <c:v>54</c:v>
                </c:pt>
                <c:pt idx="54">
                  <c:v>55</c:v>
                </c:pt>
                <c:pt idx="55">
                  <c:v>56</c:v>
                </c:pt>
                <c:pt idx="56">
                  <c:v>57</c:v>
                </c:pt>
                <c:pt idx="57">
                  <c:v>58</c:v>
                </c:pt>
                <c:pt idx="58">
                  <c:v>59</c:v>
                </c:pt>
                <c:pt idx="59">
                  <c:v>60</c:v>
                </c:pt>
                <c:pt idx="60">
                  <c:v>61</c:v>
                </c:pt>
                <c:pt idx="61">
                  <c:v>63</c:v>
                </c:pt>
              </c:numCache>
            </c:numRef>
          </c:xVal>
          <c:yVal>
            <c:numRef>
              <c:f>'1. Water + Acid'!$B$3:$B$64</c:f>
              <c:numCache>
                <c:formatCode>0.00</c:formatCode>
                <c:ptCount val="62"/>
                <c:pt idx="0">
                  <c:v>7.57</c:v>
                </c:pt>
                <c:pt idx="1">
                  <c:v>7.43</c:v>
                </c:pt>
                <c:pt idx="2">
                  <c:v>7.15</c:v>
                </c:pt>
                <c:pt idx="3">
                  <c:v>7.11</c:v>
                </c:pt>
                <c:pt idx="4">
                  <c:v>7.15</c:v>
                </c:pt>
                <c:pt idx="5">
                  <c:v>7.24</c:v>
                </c:pt>
                <c:pt idx="6">
                  <c:v>7.33</c:v>
                </c:pt>
                <c:pt idx="7">
                  <c:v>7.33</c:v>
                </c:pt>
                <c:pt idx="8">
                  <c:v>7.32</c:v>
                </c:pt>
                <c:pt idx="9">
                  <c:v>7.16</c:v>
                </c:pt>
                <c:pt idx="10">
                  <c:v>7.31</c:v>
                </c:pt>
                <c:pt idx="11">
                  <c:v>7.67</c:v>
                </c:pt>
                <c:pt idx="12">
                  <c:v>7.81</c:v>
                </c:pt>
                <c:pt idx="13">
                  <c:v>6.8</c:v>
                </c:pt>
                <c:pt idx="14">
                  <c:v>7.87</c:v>
                </c:pt>
                <c:pt idx="15">
                  <c:v>7.87</c:v>
                </c:pt>
                <c:pt idx="16">
                  <c:v>7.92</c:v>
                </c:pt>
                <c:pt idx="17">
                  <c:v>8.09</c:v>
                </c:pt>
                <c:pt idx="18">
                  <c:v>8.0299999999999994</c:v>
                </c:pt>
                <c:pt idx="19">
                  <c:v>7.46</c:v>
                </c:pt>
                <c:pt idx="20">
                  <c:v>7.47</c:v>
                </c:pt>
                <c:pt idx="21">
                  <c:v>7.62</c:v>
                </c:pt>
                <c:pt idx="22">
                  <c:v>7.41</c:v>
                </c:pt>
                <c:pt idx="23">
                  <c:v>7.63</c:v>
                </c:pt>
                <c:pt idx="24">
                  <c:v>7.61</c:v>
                </c:pt>
                <c:pt idx="25">
                  <c:v>7.52</c:v>
                </c:pt>
                <c:pt idx="26">
                  <c:v>7.52</c:v>
                </c:pt>
                <c:pt idx="27">
                  <c:v>7.39</c:v>
                </c:pt>
                <c:pt idx="28">
                  <c:v>7.7</c:v>
                </c:pt>
                <c:pt idx="29">
                  <c:v>7.34</c:v>
                </c:pt>
                <c:pt idx="30">
                  <c:v>7.86</c:v>
                </c:pt>
                <c:pt idx="31">
                  <c:v>7.66</c:v>
                </c:pt>
                <c:pt idx="32">
                  <c:v>7.38</c:v>
                </c:pt>
                <c:pt idx="33">
                  <c:v>7.6</c:v>
                </c:pt>
                <c:pt idx="34">
                  <c:v>7.66</c:v>
                </c:pt>
                <c:pt idx="35">
                  <c:v>7.48</c:v>
                </c:pt>
                <c:pt idx="36">
                  <c:v>7.66</c:v>
                </c:pt>
                <c:pt idx="37">
                  <c:v>7.17</c:v>
                </c:pt>
                <c:pt idx="38">
                  <c:v>7.53</c:v>
                </c:pt>
                <c:pt idx="39">
                  <c:v>7.65</c:v>
                </c:pt>
                <c:pt idx="40">
                  <c:v>7.81</c:v>
                </c:pt>
                <c:pt idx="41">
                  <c:v>7.71</c:v>
                </c:pt>
                <c:pt idx="42">
                  <c:v>7.71</c:v>
                </c:pt>
                <c:pt idx="43">
                  <c:v>7.83</c:v>
                </c:pt>
                <c:pt idx="44">
                  <c:v>7.67</c:v>
                </c:pt>
                <c:pt idx="45">
                  <c:v>7.52</c:v>
                </c:pt>
                <c:pt idx="46">
                  <c:v>7.39</c:v>
                </c:pt>
                <c:pt idx="47">
                  <c:v>7.21</c:v>
                </c:pt>
                <c:pt idx="48">
                  <c:v>6.33</c:v>
                </c:pt>
                <c:pt idx="49">
                  <c:v>7.4</c:v>
                </c:pt>
                <c:pt idx="50">
                  <c:v>7.43</c:v>
                </c:pt>
                <c:pt idx="51">
                  <c:v>7.25</c:v>
                </c:pt>
                <c:pt idx="52">
                  <c:v>7.54</c:v>
                </c:pt>
                <c:pt idx="53">
                  <c:v>7.41</c:v>
                </c:pt>
                <c:pt idx="54">
                  <c:v>7.52</c:v>
                </c:pt>
                <c:pt idx="55">
                  <c:v>7.74</c:v>
                </c:pt>
                <c:pt idx="56">
                  <c:v>7.89</c:v>
                </c:pt>
                <c:pt idx="57">
                  <c:v>7.77</c:v>
                </c:pt>
                <c:pt idx="58">
                  <c:v>7.56</c:v>
                </c:pt>
                <c:pt idx="59">
                  <c:v>7.86</c:v>
                </c:pt>
                <c:pt idx="60">
                  <c:v>7.69</c:v>
                </c:pt>
                <c:pt idx="61">
                  <c:v>7.69</c:v>
                </c:pt>
              </c:numCache>
            </c:numRef>
          </c:yVal>
          <c:smooth val="0"/>
          <c:extLst>
            <c:ext xmlns:c16="http://schemas.microsoft.com/office/drawing/2014/chart" uri="{C3380CC4-5D6E-409C-BE32-E72D297353CC}">
              <c16:uniqueId val="{00000001-A03D-634E-BFA9-453B56EB0B5E}"/>
            </c:ext>
          </c:extLst>
        </c:ser>
        <c:dLbls>
          <c:showLegendKey val="0"/>
          <c:showVal val="0"/>
          <c:showCatName val="0"/>
          <c:showSerName val="0"/>
          <c:showPercent val="0"/>
          <c:showBubbleSize val="0"/>
        </c:dLbls>
        <c:axId val="271896464"/>
        <c:axId val="271896856"/>
        <c:extLst/>
      </c:scatterChart>
      <c:valAx>
        <c:axId val="271896464"/>
        <c:scaling>
          <c:orientation val="minMax"/>
          <c:max val="40"/>
          <c:min val="0"/>
        </c:scaling>
        <c:delete val="0"/>
        <c:axPos val="b"/>
        <c:majorGridlines>
          <c:spPr>
            <a:ln w="9525" cap="flat" cmpd="sng" algn="ctr">
              <a:solidFill>
                <a:schemeClr val="tx1">
                  <a:lumMod val="15000"/>
                  <a:lumOff val="85000"/>
                </a:schemeClr>
              </a:solidFill>
              <a:round/>
            </a:ln>
            <a:effectLst/>
          </c:spPr>
        </c:majorGridlines>
        <c:title>
          <c:tx>
            <c:rich>
              <a:bodyPr rot="0" vert="horz"/>
              <a:lstStyle/>
              <a:p>
                <a:pPr>
                  <a:defRPr/>
                </a:pPr>
                <a:r>
                  <a:rPr lang="en-ZA"/>
                  <a:t>Time [Weeks]</a:t>
                </a:r>
              </a:p>
            </c:rich>
          </c:tx>
          <c:layout>
            <c:manualLayout>
              <c:xMode val="edge"/>
              <c:yMode val="edge"/>
              <c:x val="0.48104909707796667"/>
              <c:y val="0.84406215934108997"/>
            </c:manualLayout>
          </c:layout>
          <c:overlay val="0"/>
          <c:spPr>
            <a:noFill/>
            <a:ln>
              <a:noFill/>
            </a:ln>
            <a:effectLst/>
          </c:spPr>
        </c:title>
        <c:numFmt formatCode="General" sourceLinked="1"/>
        <c:majorTickMark val="none"/>
        <c:minorTickMark val="none"/>
        <c:tickLblPos val="nextTo"/>
        <c:spPr>
          <a:noFill/>
          <a:ln w="9525" cap="flat" cmpd="sng" algn="ctr">
            <a:solidFill>
              <a:schemeClr val="dk1">
                <a:lumMod val="15000"/>
                <a:lumOff val="85000"/>
              </a:schemeClr>
            </a:solidFill>
            <a:round/>
          </a:ln>
          <a:effectLst/>
        </c:spPr>
        <c:txPr>
          <a:bodyPr rot="-60000000" vert="horz"/>
          <a:lstStyle/>
          <a:p>
            <a:pPr>
              <a:defRPr/>
            </a:pPr>
            <a:endParaRPr lang="en-US"/>
          </a:p>
        </c:txPr>
        <c:crossAx val="271896856"/>
        <c:crosses val="autoZero"/>
        <c:crossBetween val="midCat"/>
      </c:valAx>
      <c:valAx>
        <c:axId val="271896856"/>
        <c:scaling>
          <c:orientation val="minMax"/>
          <c:max val="9"/>
          <c:min val="0"/>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ZA"/>
                  <a:t>pH</a:t>
                </a:r>
              </a:p>
            </c:rich>
          </c:tx>
          <c:layout>
            <c:manualLayout>
              <c:xMode val="edge"/>
              <c:yMode val="edge"/>
              <c:x val="2.6224372169272314E-2"/>
              <c:y val="0.35450714003263201"/>
            </c:manualLayout>
          </c:layout>
          <c:overlay val="0"/>
          <c:spPr>
            <a:noFill/>
            <a:ln>
              <a:noFill/>
            </a:ln>
            <a:effectLst/>
          </c:spPr>
        </c:title>
        <c:numFmt formatCode="0.00" sourceLinked="1"/>
        <c:majorTickMark val="none"/>
        <c:minorTickMark val="none"/>
        <c:tickLblPos val="nextTo"/>
        <c:spPr>
          <a:noFill/>
          <a:ln w="9525" cap="flat" cmpd="sng" algn="ctr">
            <a:solidFill>
              <a:schemeClr val="dk1">
                <a:lumMod val="15000"/>
                <a:lumOff val="85000"/>
              </a:schemeClr>
            </a:solidFill>
            <a:round/>
          </a:ln>
          <a:effectLst/>
        </c:spPr>
        <c:txPr>
          <a:bodyPr rot="-60000000" vert="horz"/>
          <a:lstStyle/>
          <a:p>
            <a:pPr>
              <a:defRPr/>
            </a:pPr>
            <a:endParaRPr lang="en-US"/>
          </a:p>
        </c:txPr>
        <c:crossAx val="271896464"/>
        <c:crosses val="autoZero"/>
        <c:crossBetween val="midCat"/>
      </c:valAx>
    </c:plotArea>
    <c:legend>
      <c:legendPos val="t"/>
      <c:layout>
        <c:manualLayout>
          <c:xMode val="edge"/>
          <c:yMode val="edge"/>
          <c:x val="0"/>
          <c:y val="0.89858417258626466"/>
          <c:w val="0.99082169545096033"/>
          <c:h val="0.10141582741373537"/>
        </c:manualLayout>
      </c:layout>
      <c:overlay val="0"/>
      <c:spPr>
        <a:noFill/>
        <a:ln>
          <a:noFill/>
        </a:ln>
        <a:effectLst/>
      </c:spPr>
      <c:txPr>
        <a:bodyPr rot="0" vert="horz"/>
        <a:lstStyle/>
        <a:p>
          <a:pPr>
            <a:defRPr/>
          </a:pPr>
          <a:endParaRPr lang="en-US"/>
        </a:p>
      </c:txPr>
    </c:legend>
    <c:plotVisOnly val="1"/>
    <c:dispBlanksAs val="gap"/>
    <c:showDLblsOverMax val="0"/>
    <c:extLst/>
  </c:chart>
  <c:spPr>
    <a:solidFill>
      <a:schemeClr val="lt1"/>
    </a:solidFill>
    <a:ln w="9525" cap="flat" cmpd="sng" algn="ctr">
      <a:noFill/>
      <a:round/>
    </a:ln>
    <a:effectLst/>
  </c:spPr>
  <c:txPr>
    <a:bodyPr/>
    <a:lstStyle/>
    <a:p>
      <a:pPr>
        <a:defRPr lang="en-GB" sz="3200" b="0" i="0" u="none" strike="noStrike" kern="1200" cap="none" baseline="0">
          <a:solidFill>
            <a:schemeClr val="dk1"/>
          </a:solidFill>
          <a:latin typeface="Times New Roman" panose="02020603050405020304" pitchFamily="18" charset="0"/>
          <a:ea typeface="+mn-ea"/>
          <a:cs typeface="Times New Roman" panose="02020603050405020304" pitchFamily="18" charset="0"/>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370268325241322"/>
          <c:y val="7.2607804539138496E-2"/>
          <c:w val="0.83994813315937567"/>
          <c:h val="0.68765674762919216"/>
        </c:manualLayout>
      </c:layout>
      <c:scatterChart>
        <c:scatterStyle val="lineMarker"/>
        <c:varyColors val="0"/>
        <c:ser>
          <c:idx val="0"/>
          <c:order val="0"/>
          <c:tx>
            <c:v>Sample C - Water-fed</c:v>
          </c:tx>
          <c:spPr>
            <a:ln w="19050">
              <a:noFill/>
            </a:ln>
          </c:spPr>
          <c:marker>
            <c:symbol val="diamond"/>
            <c:size val="15"/>
            <c:spPr>
              <a:noFill/>
              <a:ln>
                <a:solidFill>
                  <a:schemeClr val="accent3"/>
                </a:solidFill>
              </a:ln>
            </c:spPr>
          </c:marker>
          <c:errBars>
            <c:errDir val="y"/>
            <c:errBarType val="both"/>
            <c:errValType val="cust"/>
            <c:noEndCap val="0"/>
            <c:plus>
              <c:numRef>
                <c:f>'2. Sample C'!$E$78:$E$139</c:f>
                <c:numCache>
                  <c:formatCode>General</c:formatCode>
                  <c:ptCount val="62"/>
                  <c:pt idx="0">
                    <c:v>16.970562748477139</c:v>
                  </c:pt>
                  <c:pt idx="1">
                    <c:v>0.70710678118654757</c:v>
                  </c:pt>
                  <c:pt idx="2">
                    <c:v>5.6568542494923806</c:v>
                  </c:pt>
                  <c:pt idx="3">
                    <c:v>19.798989873223331</c:v>
                  </c:pt>
                  <c:pt idx="4">
                    <c:v>4.2426406871192848</c:v>
                  </c:pt>
                  <c:pt idx="5">
                    <c:v>37.476659402887016</c:v>
                  </c:pt>
                  <c:pt idx="6">
                    <c:v>2.1213203435596424</c:v>
                  </c:pt>
                  <c:pt idx="7">
                    <c:v>1.4142135623730951</c:v>
                  </c:pt>
                  <c:pt idx="8">
                    <c:v>10.606601717798213</c:v>
                  </c:pt>
                  <c:pt idx="9">
                    <c:v>2.1213203435596424</c:v>
                  </c:pt>
                  <c:pt idx="10">
                    <c:v>14.142135623730951</c:v>
                  </c:pt>
                  <c:pt idx="11">
                    <c:v>8.4852813742385695</c:v>
                  </c:pt>
                  <c:pt idx="12">
                    <c:v>2.1213203435596424</c:v>
                  </c:pt>
                  <c:pt idx="13">
                    <c:v>8.4852813742385695</c:v>
                  </c:pt>
                  <c:pt idx="14">
                    <c:v>70.710678118654755</c:v>
                  </c:pt>
                  <c:pt idx="16">
                    <c:v>22.627416997969522</c:v>
                  </c:pt>
                  <c:pt idx="17">
                    <c:v>3.5355339059327378</c:v>
                  </c:pt>
                  <c:pt idx="18">
                    <c:v>4.2426406871192848</c:v>
                  </c:pt>
                  <c:pt idx="19">
                    <c:v>2.1213203435596424</c:v>
                  </c:pt>
                  <c:pt idx="20">
                    <c:v>0.70710678118654757</c:v>
                  </c:pt>
                  <c:pt idx="21">
                    <c:v>10.606601717798213</c:v>
                  </c:pt>
                  <c:pt idx="22">
                    <c:v>4.9497474683058327</c:v>
                  </c:pt>
                  <c:pt idx="23">
                    <c:v>4.2426406871192848</c:v>
                  </c:pt>
                  <c:pt idx="24">
                    <c:v>7.0710678118654755</c:v>
                  </c:pt>
                  <c:pt idx="25">
                    <c:v>1.4142135623730951</c:v>
                  </c:pt>
                  <c:pt idx="26">
                    <c:v>22.627416997969522</c:v>
                  </c:pt>
                  <c:pt idx="27">
                    <c:v>45.254833995939045</c:v>
                  </c:pt>
                  <c:pt idx="28">
                    <c:v>8.4852813742385695</c:v>
                  </c:pt>
                  <c:pt idx="29">
                    <c:v>9.1923881554251174</c:v>
                  </c:pt>
                  <c:pt idx="30">
                    <c:v>3.5355339059327378</c:v>
                  </c:pt>
                  <c:pt idx="31">
                    <c:v>14.142135623730951</c:v>
                  </c:pt>
                  <c:pt idx="32">
                    <c:v>5.6568542494923806</c:v>
                  </c:pt>
                  <c:pt idx="33">
                    <c:v>4.2426406871192848</c:v>
                  </c:pt>
                  <c:pt idx="34">
                    <c:v>0.70710678118654757</c:v>
                  </c:pt>
                  <c:pt idx="35">
                    <c:v>2.8284271247461903</c:v>
                  </c:pt>
                  <c:pt idx="37">
                    <c:v>43.133513652379399</c:v>
                  </c:pt>
                  <c:pt idx="38">
                    <c:v>2.1213203435596424</c:v>
                  </c:pt>
                  <c:pt idx="39">
                    <c:v>1.4142135623730951</c:v>
                  </c:pt>
                  <c:pt idx="40">
                    <c:v>3.5355339059327378</c:v>
                  </c:pt>
                  <c:pt idx="41">
                    <c:v>5.6568542494923806</c:v>
                  </c:pt>
                  <c:pt idx="42">
                    <c:v>7.7781745930520225</c:v>
                  </c:pt>
                  <c:pt idx="43">
                    <c:v>4.9497474683058327</c:v>
                  </c:pt>
                  <c:pt idx="44">
                    <c:v>3.5355339059327378</c:v>
                  </c:pt>
                  <c:pt idx="45">
                    <c:v>6.3639610306789276</c:v>
                  </c:pt>
                  <c:pt idx="46">
                    <c:v>4.2426406871192848</c:v>
                  </c:pt>
                  <c:pt idx="47">
                    <c:v>0.70710678118654757</c:v>
                  </c:pt>
                  <c:pt idx="48">
                    <c:v>2.1213203435596424</c:v>
                  </c:pt>
                  <c:pt idx="49">
                    <c:v>4.2426406871192848</c:v>
                  </c:pt>
                  <c:pt idx="50">
                    <c:v>2.1213203435596424</c:v>
                  </c:pt>
                  <c:pt idx="51">
                    <c:v>2.8284271247461903</c:v>
                  </c:pt>
                  <c:pt idx="52">
                    <c:v>30.405591591021544</c:v>
                  </c:pt>
                  <c:pt idx="53">
                    <c:v>18.384776310850235</c:v>
                  </c:pt>
                  <c:pt idx="54">
                    <c:v>7.0710678118654755</c:v>
                  </c:pt>
                  <c:pt idx="55">
                    <c:v>7.0710678118654755</c:v>
                  </c:pt>
                  <c:pt idx="56">
                    <c:v>1.4142135623730951</c:v>
                  </c:pt>
                  <c:pt idx="57">
                    <c:v>7.7781745930520225</c:v>
                  </c:pt>
                  <c:pt idx="59">
                    <c:v>6.3639610306789276</c:v>
                  </c:pt>
                  <c:pt idx="60">
                    <c:v>8.4852813742385695</c:v>
                  </c:pt>
                  <c:pt idx="61">
                    <c:v>2.1213203435596424</c:v>
                  </c:pt>
                </c:numCache>
              </c:numRef>
            </c:plus>
            <c:minus>
              <c:numRef>
                <c:f>'2. Sample C'!$E$78:$E$139</c:f>
                <c:numCache>
                  <c:formatCode>General</c:formatCode>
                  <c:ptCount val="62"/>
                  <c:pt idx="0">
                    <c:v>16.970562748477139</c:v>
                  </c:pt>
                  <c:pt idx="1">
                    <c:v>0.70710678118654757</c:v>
                  </c:pt>
                  <c:pt idx="2">
                    <c:v>5.6568542494923806</c:v>
                  </c:pt>
                  <c:pt idx="3">
                    <c:v>19.798989873223331</c:v>
                  </c:pt>
                  <c:pt idx="4">
                    <c:v>4.2426406871192848</c:v>
                  </c:pt>
                  <c:pt idx="5">
                    <c:v>37.476659402887016</c:v>
                  </c:pt>
                  <c:pt idx="6">
                    <c:v>2.1213203435596424</c:v>
                  </c:pt>
                  <c:pt idx="7">
                    <c:v>1.4142135623730951</c:v>
                  </c:pt>
                  <c:pt idx="8">
                    <c:v>10.606601717798213</c:v>
                  </c:pt>
                  <c:pt idx="9">
                    <c:v>2.1213203435596424</c:v>
                  </c:pt>
                  <c:pt idx="10">
                    <c:v>14.142135623730951</c:v>
                  </c:pt>
                  <c:pt idx="11">
                    <c:v>8.4852813742385695</c:v>
                  </c:pt>
                  <c:pt idx="12">
                    <c:v>2.1213203435596424</c:v>
                  </c:pt>
                  <c:pt idx="13">
                    <c:v>8.4852813742385695</c:v>
                  </c:pt>
                  <c:pt idx="14">
                    <c:v>70.710678118654755</c:v>
                  </c:pt>
                  <c:pt idx="16">
                    <c:v>22.627416997969522</c:v>
                  </c:pt>
                  <c:pt idx="17">
                    <c:v>3.5355339059327378</c:v>
                  </c:pt>
                  <c:pt idx="18">
                    <c:v>4.2426406871192848</c:v>
                  </c:pt>
                  <c:pt idx="19">
                    <c:v>2.1213203435596424</c:v>
                  </c:pt>
                  <c:pt idx="20">
                    <c:v>0.70710678118654757</c:v>
                  </c:pt>
                  <c:pt idx="21">
                    <c:v>10.606601717798213</c:v>
                  </c:pt>
                  <c:pt idx="22">
                    <c:v>4.9497474683058327</c:v>
                  </c:pt>
                  <c:pt idx="23">
                    <c:v>4.2426406871192848</c:v>
                  </c:pt>
                  <c:pt idx="24">
                    <c:v>7.0710678118654755</c:v>
                  </c:pt>
                  <c:pt idx="25">
                    <c:v>1.4142135623730951</c:v>
                  </c:pt>
                  <c:pt idx="26">
                    <c:v>22.627416997969522</c:v>
                  </c:pt>
                  <c:pt idx="27">
                    <c:v>45.254833995939045</c:v>
                  </c:pt>
                  <c:pt idx="28">
                    <c:v>8.4852813742385695</c:v>
                  </c:pt>
                  <c:pt idx="29">
                    <c:v>9.1923881554251174</c:v>
                  </c:pt>
                  <c:pt idx="30">
                    <c:v>3.5355339059327378</c:v>
                  </c:pt>
                  <c:pt idx="31">
                    <c:v>14.142135623730951</c:v>
                  </c:pt>
                  <c:pt idx="32">
                    <c:v>5.6568542494923806</c:v>
                  </c:pt>
                  <c:pt idx="33">
                    <c:v>4.2426406871192848</c:v>
                  </c:pt>
                  <c:pt idx="34">
                    <c:v>0.70710678118654757</c:v>
                  </c:pt>
                  <c:pt idx="35">
                    <c:v>2.8284271247461903</c:v>
                  </c:pt>
                  <c:pt idx="37">
                    <c:v>43.133513652379399</c:v>
                  </c:pt>
                  <c:pt idx="38">
                    <c:v>2.1213203435596424</c:v>
                  </c:pt>
                  <c:pt idx="39">
                    <c:v>1.4142135623730951</c:v>
                  </c:pt>
                  <c:pt idx="40">
                    <c:v>3.5355339059327378</c:v>
                  </c:pt>
                  <c:pt idx="41">
                    <c:v>5.6568542494923806</c:v>
                  </c:pt>
                  <c:pt idx="42">
                    <c:v>7.7781745930520225</c:v>
                  </c:pt>
                  <c:pt idx="43">
                    <c:v>4.9497474683058327</c:v>
                  </c:pt>
                  <c:pt idx="44">
                    <c:v>3.5355339059327378</c:v>
                  </c:pt>
                  <c:pt idx="45">
                    <c:v>6.3639610306789276</c:v>
                  </c:pt>
                  <c:pt idx="46">
                    <c:v>4.2426406871192848</c:v>
                  </c:pt>
                  <c:pt idx="47">
                    <c:v>0.70710678118654757</c:v>
                  </c:pt>
                  <c:pt idx="48">
                    <c:v>2.1213203435596424</c:v>
                  </c:pt>
                  <c:pt idx="49">
                    <c:v>4.2426406871192848</c:v>
                  </c:pt>
                  <c:pt idx="50">
                    <c:v>2.1213203435596424</c:v>
                  </c:pt>
                  <c:pt idx="51">
                    <c:v>2.8284271247461903</c:v>
                  </c:pt>
                  <c:pt idx="52">
                    <c:v>30.405591591021544</c:v>
                  </c:pt>
                  <c:pt idx="53">
                    <c:v>18.384776310850235</c:v>
                  </c:pt>
                  <c:pt idx="54">
                    <c:v>7.0710678118654755</c:v>
                  </c:pt>
                  <c:pt idx="55">
                    <c:v>7.0710678118654755</c:v>
                  </c:pt>
                  <c:pt idx="56">
                    <c:v>1.4142135623730951</c:v>
                  </c:pt>
                  <c:pt idx="57">
                    <c:v>7.7781745930520225</c:v>
                  </c:pt>
                  <c:pt idx="59">
                    <c:v>6.3639610306789276</c:v>
                  </c:pt>
                  <c:pt idx="60">
                    <c:v>8.4852813742385695</c:v>
                  </c:pt>
                  <c:pt idx="61">
                    <c:v>2.1213203435596424</c:v>
                  </c:pt>
                </c:numCache>
              </c:numRef>
            </c:minus>
          </c:errBars>
          <c:errBars>
            <c:errDir val="x"/>
            <c:errBarType val="both"/>
            <c:errValType val="fixedVal"/>
            <c:noEndCap val="0"/>
            <c:val val="0"/>
          </c:errBars>
          <c:xVal>
            <c:numRef>
              <c:f>'2. Sample C'!$A$78:$A$139</c:f>
              <c:numCache>
                <c:formatCode>General</c:formatCode>
                <c:ptCount val="62"/>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52</c:v>
                </c:pt>
                <c:pt idx="52">
                  <c:v>53</c:v>
                </c:pt>
                <c:pt idx="53">
                  <c:v>54</c:v>
                </c:pt>
                <c:pt idx="54">
                  <c:v>55</c:v>
                </c:pt>
                <c:pt idx="55">
                  <c:v>56</c:v>
                </c:pt>
                <c:pt idx="56">
                  <c:v>57</c:v>
                </c:pt>
                <c:pt idx="57">
                  <c:v>58</c:v>
                </c:pt>
                <c:pt idx="58">
                  <c:v>59</c:v>
                </c:pt>
                <c:pt idx="59">
                  <c:v>60</c:v>
                </c:pt>
                <c:pt idx="60">
                  <c:v>61</c:v>
                </c:pt>
                <c:pt idx="61">
                  <c:v>63</c:v>
                </c:pt>
              </c:numCache>
            </c:numRef>
          </c:xVal>
          <c:yVal>
            <c:numRef>
              <c:f>'2. Sample C'!$D$78:$D$139</c:f>
              <c:numCache>
                <c:formatCode>0</c:formatCode>
                <c:ptCount val="62"/>
                <c:pt idx="0">
                  <c:v>298</c:v>
                </c:pt>
                <c:pt idx="1">
                  <c:v>271.5</c:v>
                </c:pt>
                <c:pt idx="2">
                  <c:v>299</c:v>
                </c:pt>
                <c:pt idx="3">
                  <c:v>299</c:v>
                </c:pt>
                <c:pt idx="4">
                  <c:v>292</c:v>
                </c:pt>
                <c:pt idx="5">
                  <c:v>260.5</c:v>
                </c:pt>
                <c:pt idx="6">
                  <c:v>278.5</c:v>
                </c:pt>
                <c:pt idx="7">
                  <c:v>296</c:v>
                </c:pt>
                <c:pt idx="8">
                  <c:v>293.5</c:v>
                </c:pt>
                <c:pt idx="9">
                  <c:v>272.5</c:v>
                </c:pt>
                <c:pt idx="10">
                  <c:v>304</c:v>
                </c:pt>
                <c:pt idx="11">
                  <c:v>283</c:v>
                </c:pt>
                <c:pt idx="12">
                  <c:v>308.5</c:v>
                </c:pt>
                <c:pt idx="13">
                  <c:v>263</c:v>
                </c:pt>
                <c:pt idx="14">
                  <c:v>159</c:v>
                </c:pt>
                <c:pt idx="15">
                  <c:v>265</c:v>
                </c:pt>
                <c:pt idx="16">
                  <c:v>373</c:v>
                </c:pt>
                <c:pt idx="17">
                  <c:v>283.5</c:v>
                </c:pt>
                <c:pt idx="18">
                  <c:v>307</c:v>
                </c:pt>
                <c:pt idx="19">
                  <c:v>253.5</c:v>
                </c:pt>
                <c:pt idx="20">
                  <c:v>286.5</c:v>
                </c:pt>
                <c:pt idx="21">
                  <c:v>307.5</c:v>
                </c:pt>
                <c:pt idx="22">
                  <c:v>298.5</c:v>
                </c:pt>
                <c:pt idx="23">
                  <c:v>298</c:v>
                </c:pt>
                <c:pt idx="24">
                  <c:v>297</c:v>
                </c:pt>
                <c:pt idx="25">
                  <c:v>277</c:v>
                </c:pt>
                <c:pt idx="26">
                  <c:v>309</c:v>
                </c:pt>
                <c:pt idx="27">
                  <c:v>263</c:v>
                </c:pt>
                <c:pt idx="28">
                  <c:v>252</c:v>
                </c:pt>
                <c:pt idx="29">
                  <c:v>195.5</c:v>
                </c:pt>
                <c:pt idx="30">
                  <c:v>279.5</c:v>
                </c:pt>
                <c:pt idx="31">
                  <c:v>281</c:v>
                </c:pt>
                <c:pt idx="32">
                  <c:v>274</c:v>
                </c:pt>
                <c:pt idx="33">
                  <c:v>292</c:v>
                </c:pt>
                <c:pt idx="34">
                  <c:v>283.5</c:v>
                </c:pt>
                <c:pt idx="35">
                  <c:v>287</c:v>
                </c:pt>
                <c:pt idx="36">
                  <c:v>290</c:v>
                </c:pt>
                <c:pt idx="37">
                  <c:v>299.5</c:v>
                </c:pt>
                <c:pt idx="38">
                  <c:v>334.5</c:v>
                </c:pt>
                <c:pt idx="39">
                  <c:v>344</c:v>
                </c:pt>
                <c:pt idx="40">
                  <c:v>342.5</c:v>
                </c:pt>
                <c:pt idx="41">
                  <c:v>287</c:v>
                </c:pt>
                <c:pt idx="42">
                  <c:v>313.5</c:v>
                </c:pt>
                <c:pt idx="43">
                  <c:v>291.5</c:v>
                </c:pt>
                <c:pt idx="44">
                  <c:v>341.5</c:v>
                </c:pt>
                <c:pt idx="45">
                  <c:v>321.5</c:v>
                </c:pt>
                <c:pt idx="46">
                  <c:v>331</c:v>
                </c:pt>
                <c:pt idx="47">
                  <c:v>325.5</c:v>
                </c:pt>
                <c:pt idx="48">
                  <c:v>349.5</c:v>
                </c:pt>
                <c:pt idx="49">
                  <c:v>334</c:v>
                </c:pt>
                <c:pt idx="50">
                  <c:v>349.5</c:v>
                </c:pt>
                <c:pt idx="51">
                  <c:v>337</c:v>
                </c:pt>
                <c:pt idx="52">
                  <c:v>280.5</c:v>
                </c:pt>
                <c:pt idx="53">
                  <c:v>339</c:v>
                </c:pt>
                <c:pt idx="54">
                  <c:v>344</c:v>
                </c:pt>
                <c:pt idx="55">
                  <c:v>362</c:v>
                </c:pt>
                <c:pt idx="56">
                  <c:v>340</c:v>
                </c:pt>
                <c:pt idx="57">
                  <c:v>362.5</c:v>
                </c:pt>
                <c:pt idx="58">
                  <c:v>357</c:v>
                </c:pt>
                <c:pt idx="59">
                  <c:v>363.5</c:v>
                </c:pt>
                <c:pt idx="60">
                  <c:v>342</c:v>
                </c:pt>
                <c:pt idx="61">
                  <c:v>327.5</c:v>
                </c:pt>
              </c:numCache>
            </c:numRef>
          </c:yVal>
          <c:smooth val="0"/>
          <c:extLst>
            <c:ext xmlns:c16="http://schemas.microsoft.com/office/drawing/2014/chart" uri="{C3380CC4-5D6E-409C-BE32-E72D297353CC}">
              <c16:uniqueId val="{00000000-6BAB-5545-B568-C90C23FAA660}"/>
            </c:ext>
          </c:extLst>
        </c:ser>
        <c:ser>
          <c:idx val="1"/>
          <c:order val="1"/>
          <c:tx>
            <c:v>Sample C - Acid-fed</c:v>
          </c:tx>
          <c:spPr>
            <a:ln w="19050">
              <a:noFill/>
            </a:ln>
          </c:spPr>
          <c:marker>
            <c:symbol val="diamond"/>
            <c:size val="15"/>
            <c:spPr>
              <a:solidFill>
                <a:schemeClr val="accent3"/>
              </a:solidFill>
              <a:ln>
                <a:noFill/>
              </a:ln>
            </c:spPr>
          </c:marker>
          <c:errBars>
            <c:errDir val="y"/>
            <c:errBarType val="both"/>
            <c:errValType val="cust"/>
            <c:noEndCap val="0"/>
            <c:plus>
              <c:numRef>
                <c:f>'2. Sample C'!$Y$78:$Y$139</c:f>
                <c:numCache>
                  <c:formatCode>General</c:formatCode>
                  <c:ptCount val="62"/>
                  <c:pt idx="0">
                    <c:v>62.740205078827472</c:v>
                  </c:pt>
                  <c:pt idx="1">
                    <c:v>291.46240466539308</c:v>
                  </c:pt>
                  <c:pt idx="2">
                    <c:v>15.50268793897798</c:v>
                  </c:pt>
                  <c:pt idx="3">
                    <c:v>36.528527664461492</c:v>
                  </c:pt>
                  <c:pt idx="4">
                    <c:v>83.212579177269404</c:v>
                  </c:pt>
                  <c:pt idx="5">
                    <c:v>62.139627721232308</c:v>
                  </c:pt>
                  <c:pt idx="6">
                    <c:v>103.22951774242357</c:v>
                  </c:pt>
                  <c:pt idx="7">
                    <c:v>104.04326023342406</c:v>
                  </c:pt>
                  <c:pt idx="8">
                    <c:v>69.471816827641291</c:v>
                  </c:pt>
                  <c:pt idx="9">
                    <c:v>89.061776312849275</c:v>
                  </c:pt>
                  <c:pt idx="10">
                    <c:v>80.62464470205957</c:v>
                  </c:pt>
                  <c:pt idx="11">
                    <c:v>67.300321940785267</c:v>
                  </c:pt>
                  <c:pt idx="12">
                    <c:v>40.104031385053212</c:v>
                  </c:pt>
                  <c:pt idx="13">
                    <c:v>19.697715603592208</c:v>
                  </c:pt>
                  <c:pt idx="14">
                    <c:v>55.734489621179208</c:v>
                  </c:pt>
                  <c:pt idx="15">
                    <c:v>9.2915732431775684</c:v>
                  </c:pt>
                  <c:pt idx="16">
                    <c:v>4.1633319989322661</c:v>
                  </c:pt>
                  <c:pt idx="17">
                    <c:v>13.650396819628845</c:v>
                  </c:pt>
                  <c:pt idx="18">
                    <c:v>8.9628864398325021</c:v>
                  </c:pt>
                  <c:pt idx="19">
                    <c:v>27.610384519838423</c:v>
                  </c:pt>
                  <c:pt idx="20">
                    <c:v>7.2341781380702352</c:v>
                  </c:pt>
                  <c:pt idx="21">
                    <c:v>35.246749259092439</c:v>
                  </c:pt>
                  <c:pt idx="22">
                    <c:v>10.816653826391969</c:v>
                  </c:pt>
                  <c:pt idx="23">
                    <c:v>115.88356225108029</c:v>
                  </c:pt>
                  <c:pt idx="24">
                    <c:v>24.440403706431145</c:v>
                  </c:pt>
                  <c:pt idx="25">
                    <c:v>18.823743871327334</c:v>
                  </c:pt>
                  <c:pt idx="26">
                    <c:v>23.007245235649862</c:v>
                  </c:pt>
                  <c:pt idx="27">
                    <c:v>35.594943461115371</c:v>
                  </c:pt>
                  <c:pt idx="28">
                    <c:v>13</c:v>
                  </c:pt>
                  <c:pt idx="29">
                    <c:v>8.7368949480541058</c:v>
                  </c:pt>
                  <c:pt idx="30">
                    <c:v>9.0184995056457886</c:v>
                  </c:pt>
                  <c:pt idx="31">
                    <c:v>16.165807537309522</c:v>
                  </c:pt>
                  <c:pt idx="32">
                    <c:v>14.977761292440647</c:v>
                  </c:pt>
                  <c:pt idx="33">
                    <c:v>16.703293088490067</c:v>
                  </c:pt>
                  <c:pt idx="34">
                    <c:v>18.448125469362282</c:v>
                  </c:pt>
                  <c:pt idx="35">
                    <c:v>17.521415467935231</c:v>
                  </c:pt>
                  <c:pt idx="36">
                    <c:v>16.010413278030438</c:v>
                  </c:pt>
                  <c:pt idx="37">
                    <c:v>54.286278192559855</c:v>
                  </c:pt>
                  <c:pt idx="38">
                    <c:v>22.649503305812249</c:v>
                  </c:pt>
                  <c:pt idx="39">
                    <c:v>14.189197769195175</c:v>
                  </c:pt>
                  <c:pt idx="40">
                    <c:v>9.0737717258774673</c:v>
                  </c:pt>
                  <c:pt idx="41">
                    <c:v>14.0118997046558</c:v>
                  </c:pt>
                  <c:pt idx="42">
                    <c:v>10.692676621563626</c:v>
                  </c:pt>
                  <c:pt idx="43">
                    <c:v>6.5064070986477116</c:v>
                  </c:pt>
                  <c:pt idx="44">
                    <c:v>13.74772708486752</c:v>
                  </c:pt>
                  <c:pt idx="45">
                    <c:v>11.676186592091328</c:v>
                  </c:pt>
                  <c:pt idx="46">
                    <c:v>6.0277137733417083</c:v>
                  </c:pt>
                  <c:pt idx="47">
                    <c:v>8.8881944173155887</c:v>
                  </c:pt>
                  <c:pt idx="48">
                    <c:v>13.428824718989123</c:v>
                  </c:pt>
                  <c:pt idx="49">
                    <c:v>10.969655114602888</c:v>
                  </c:pt>
                  <c:pt idx="50">
                    <c:v>10</c:v>
                  </c:pt>
                  <c:pt idx="51">
                    <c:v>15.14375558880073</c:v>
                  </c:pt>
                  <c:pt idx="52">
                    <c:v>8.8881944173155887</c:v>
                  </c:pt>
                  <c:pt idx="53">
                    <c:v>8</c:v>
                  </c:pt>
                  <c:pt idx="54">
                    <c:v>6.110100926607787</c:v>
                  </c:pt>
                  <c:pt idx="55">
                    <c:v>9.6436507609929549</c:v>
                  </c:pt>
                  <c:pt idx="56">
                    <c:v>10.408329997330663</c:v>
                  </c:pt>
                  <c:pt idx="57">
                    <c:v>7.6376261582597333</c:v>
                  </c:pt>
                  <c:pt idx="58">
                    <c:v>14.177446878757825</c:v>
                  </c:pt>
                  <c:pt idx="59">
                    <c:v>6.0827625302982193</c:v>
                  </c:pt>
                  <c:pt idx="60">
                    <c:v>3</c:v>
                  </c:pt>
                  <c:pt idx="61">
                    <c:v>18.734993995195193</c:v>
                  </c:pt>
                </c:numCache>
              </c:numRef>
            </c:plus>
            <c:minus>
              <c:numRef>
                <c:f>'2. Sample C'!$Y$78:$Y$139</c:f>
                <c:numCache>
                  <c:formatCode>General</c:formatCode>
                  <c:ptCount val="62"/>
                  <c:pt idx="0">
                    <c:v>62.740205078827472</c:v>
                  </c:pt>
                  <c:pt idx="1">
                    <c:v>291.46240466539308</c:v>
                  </c:pt>
                  <c:pt idx="2">
                    <c:v>15.50268793897798</c:v>
                  </c:pt>
                  <c:pt idx="3">
                    <c:v>36.528527664461492</c:v>
                  </c:pt>
                  <c:pt idx="4">
                    <c:v>83.212579177269404</c:v>
                  </c:pt>
                  <c:pt idx="5">
                    <c:v>62.139627721232308</c:v>
                  </c:pt>
                  <c:pt idx="6">
                    <c:v>103.22951774242357</c:v>
                  </c:pt>
                  <c:pt idx="7">
                    <c:v>104.04326023342406</c:v>
                  </c:pt>
                  <c:pt idx="8">
                    <c:v>69.471816827641291</c:v>
                  </c:pt>
                  <c:pt idx="9">
                    <c:v>89.061776312849275</c:v>
                  </c:pt>
                  <c:pt idx="10">
                    <c:v>80.62464470205957</c:v>
                  </c:pt>
                  <c:pt idx="11">
                    <c:v>67.300321940785267</c:v>
                  </c:pt>
                  <c:pt idx="12">
                    <c:v>40.104031385053212</c:v>
                  </c:pt>
                  <c:pt idx="13">
                    <c:v>19.697715603592208</c:v>
                  </c:pt>
                  <c:pt idx="14">
                    <c:v>55.734489621179208</c:v>
                  </c:pt>
                  <c:pt idx="15">
                    <c:v>9.2915732431775684</c:v>
                  </c:pt>
                  <c:pt idx="16">
                    <c:v>4.1633319989322661</c:v>
                  </c:pt>
                  <c:pt idx="17">
                    <c:v>13.650396819628845</c:v>
                  </c:pt>
                  <c:pt idx="18">
                    <c:v>8.9628864398325021</c:v>
                  </c:pt>
                  <c:pt idx="19">
                    <c:v>27.610384519838423</c:v>
                  </c:pt>
                  <c:pt idx="20">
                    <c:v>7.2341781380702352</c:v>
                  </c:pt>
                  <c:pt idx="21">
                    <c:v>35.246749259092439</c:v>
                  </c:pt>
                  <c:pt idx="22">
                    <c:v>10.816653826391969</c:v>
                  </c:pt>
                  <c:pt idx="23">
                    <c:v>115.88356225108029</c:v>
                  </c:pt>
                  <c:pt idx="24">
                    <c:v>24.440403706431145</c:v>
                  </c:pt>
                  <c:pt idx="25">
                    <c:v>18.823743871327334</c:v>
                  </c:pt>
                  <c:pt idx="26">
                    <c:v>23.007245235649862</c:v>
                  </c:pt>
                  <c:pt idx="27">
                    <c:v>35.594943461115371</c:v>
                  </c:pt>
                  <c:pt idx="28">
                    <c:v>13</c:v>
                  </c:pt>
                  <c:pt idx="29">
                    <c:v>8.7368949480541058</c:v>
                  </c:pt>
                  <c:pt idx="30">
                    <c:v>9.0184995056457886</c:v>
                  </c:pt>
                  <c:pt idx="31">
                    <c:v>16.165807537309522</c:v>
                  </c:pt>
                  <c:pt idx="32">
                    <c:v>14.977761292440647</c:v>
                  </c:pt>
                  <c:pt idx="33">
                    <c:v>16.703293088490067</c:v>
                  </c:pt>
                  <c:pt idx="34">
                    <c:v>18.448125469362282</c:v>
                  </c:pt>
                  <c:pt idx="35">
                    <c:v>17.521415467935231</c:v>
                  </c:pt>
                  <c:pt idx="36">
                    <c:v>16.010413278030438</c:v>
                  </c:pt>
                  <c:pt idx="37">
                    <c:v>54.286278192559855</c:v>
                  </c:pt>
                  <c:pt idx="38">
                    <c:v>22.649503305812249</c:v>
                  </c:pt>
                  <c:pt idx="39">
                    <c:v>14.189197769195175</c:v>
                  </c:pt>
                  <c:pt idx="40">
                    <c:v>9.0737717258774673</c:v>
                  </c:pt>
                  <c:pt idx="41">
                    <c:v>14.0118997046558</c:v>
                  </c:pt>
                  <c:pt idx="42">
                    <c:v>10.692676621563626</c:v>
                  </c:pt>
                  <c:pt idx="43">
                    <c:v>6.5064070986477116</c:v>
                  </c:pt>
                  <c:pt idx="44">
                    <c:v>13.74772708486752</c:v>
                  </c:pt>
                  <c:pt idx="45">
                    <c:v>11.676186592091328</c:v>
                  </c:pt>
                  <c:pt idx="46">
                    <c:v>6.0277137733417083</c:v>
                  </c:pt>
                  <c:pt idx="47">
                    <c:v>8.8881944173155887</c:v>
                  </c:pt>
                  <c:pt idx="48">
                    <c:v>13.428824718989123</c:v>
                  </c:pt>
                  <c:pt idx="49">
                    <c:v>10.969655114602888</c:v>
                  </c:pt>
                  <c:pt idx="50">
                    <c:v>10</c:v>
                  </c:pt>
                  <c:pt idx="51">
                    <c:v>15.14375558880073</c:v>
                  </c:pt>
                  <c:pt idx="52">
                    <c:v>8.8881944173155887</c:v>
                  </c:pt>
                  <c:pt idx="53">
                    <c:v>8</c:v>
                  </c:pt>
                  <c:pt idx="54">
                    <c:v>6.110100926607787</c:v>
                  </c:pt>
                  <c:pt idx="55">
                    <c:v>9.6436507609929549</c:v>
                  </c:pt>
                  <c:pt idx="56">
                    <c:v>10.408329997330663</c:v>
                  </c:pt>
                  <c:pt idx="57">
                    <c:v>7.6376261582597333</c:v>
                  </c:pt>
                  <c:pt idx="58">
                    <c:v>14.177446878757825</c:v>
                  </c:pt>
                  <c:pt idx="59">
                    <c:v>6.0827625302982193</c:v>
                  </c:pt>
                  <c:pt idx="60">
                    <c:v>3</c:v>
                  </c:pt>
                  <c:pt idx="61">
                    <c:v>18.734993995195193</c:v>
                  </c:pt>
                </c:numCache>
              </c:numRef>
            </c:minus>
          </c:errBars>
          <c:errBars>
            <c:errDir val="x"/>
            <c:errBarType val="both"/>
            <c:errValType val="fixedVal"/>
            <c:noEndCap val="0"/>
            <c:val val="0"/>
          </c:errBars>
          <c:xVal>
            <c:numRef>
              <c:f>'2. Sample C'!$U$78:$U$139</c:f>
              <c:numCache>
                <c:formatCode>General</c:formatCode>
                <c:ptCount val="62"/>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52</c:v>
                </c:pt>
                <c:pt idx="52">
                  <c:v>53</c:v>
                </c:pt>
                <c:pt idx="53">
                  <c:v>54</c:v>
                </c:pt>
                <c:pt idx="54">
                  <c:v>55</c:v>
                </c:pt>
                <c:pt idx="55">
                  <c:v>56</c:v>
                </c:pt>
                <c:pt idx="56">
                  <c:v>57</c:v>
                </c:pt>
                <c:pt idx="57">
                  <c:v>58</c:v>
                </c:pt>
                <c:pt idx="58">
                  <c:v>59</c:v>
                </c:pt>
                <c:pt idx="59">
                  <c:v>60</c:v>
                </c:pt>
                <c:pt idx="60">
                  <c:v>61</c:v>
                </c:pt>
                <c:pt idx="61">
                  <c:v>63</c:v>
                </c:pt>
              </c:numCache>
            </c:numRef>
          </c:xVal>
          <c:yVal>
            <c:numRef>
              <c:f>'2. Sample C'!$X$78:$X$139</c:f>
              <c:numCache>
                <c:formatCode>0</c:formatCode>
                <c:ptCount val="62"/>
                <c:pt idx="0">
                  <c:v>229.33333333333334</c:v>
                </c:pt>
                <c:pt idx="1">
                  <c:v>381.66666666666669</c:v>
                </c:pt>
                <c:pt idx="2">
                  <c:v>263.33333333333331</c:v>
                </c:pt>
                <c:pt idx="3">
                  <c:v>256.66666666666669</c:v>
                </c:pt>
                <c:pt idx="4">
                  <c:v>281.33333333333331</c:v>
                </c:pt>
                <c:pt idx="5">
                  <c:v>299.66666666666669</c:v>
                </c:pt>
                <c:pt idx="6">
                  <c:v>350.33333333333331</c:v>
                </c:pt>
                <c:pt idx="7">
                  <c:v>315</c:v>
                </c:pt>
                <c:pt idx="8">
                  <c:v>366.66666666666669</c:v>
                </c:pt>
                <c:pt idx="9">
                  <c:v>450</c:v>
                </c:pt>
                <c:pt idx="10">
                  <c:v>365.33333333333331</c:v>
                </c:pt>
                <c:pt idx="11">
                  <c:v>375.66666666666669</c:v>
                </c:pt>
                <c:pt idx="12">
                  <c:v>386.33333333333331</c:v>
                </c:pt>
                <c:pt idx="13">
                  <c:v>413</c:v>
                </c:pt>
                <c:pt idx="14">
                  <c:v>499.33333333333331</c:v>
                </c:pt>
                <c:pt idx="15">
                  <c:v>407.66666666666669</c:v>
                </c:pt>
                <c:pt idx="16">
                  <c:v>423.66666666666669</c:v>
                </c:pt>
                <c:pt idx="17">
                  <c:v>413.66666666666669</c:v>
                </c:pt>
                <c:pt idx="18">
                  <c:v>414.66666666666669</c:v>
                </c:pt>
                <c:pt idx="19">
                  <c:v>525.33333333333337</c:v>
                </c:pt>
                <c:pt idx="20">
                  <c:v>547.33333333333337</c:v>
                </c:pt>
                <c:pt idx="21">
                  <c:v>542.66666666666663</c:v>
                </c:pt>
                <c:pt idx="22">
                  <c:v>547</c:v>
                </c:pt>
                <c:pt idx="23">
                  <c:v>511</c:v>
                </c:pt>
                <c:pt idx="24">
                  <c:v>537.33333333333337</c:v>
                </c:pt>
                <c:pt idx="25">
                  <c:v>560.33333333333337</c:v>
                </c:pt>
                <c:pt idx="26">
                  <c:v>557.66666666666663</c:v>
                </c:pt>
                <c:pt idx="27">
                  <c:v>538</c:v>
                </c:pt>
                <c:pt idx="28">
                  <c:v>422</c:v>
                </c:pt>
                <c:pt idx="29">
                  <c:v>421.33333333333331</c:v>
                </c:pt>
                <c:pt idx="30">
                  <c:v>416.33333333333331</c:v>
                </c:pt>
                <c:pt idx="31">
                  <c:v>406.66666666666669</c:v>
                </c:pt>
                <c:pt idx="32">
                  <c:v>416.33333333333331</c:v>
                </c:pt>
                <c:pt idx="33">
                  <c:v>571</c:v>
                </c:pt>
                <c:pt idx="34">
                  <c:v>414.66666666666669</c:v>
                </c:pt>
                <c:pt idx="35">
                  <c:v>402</c:v>
                </c:pt>
                <c:pt idx="36">
                  <c:v>398.33333333333331</c:v>
                </c:pt>
                <c:pt idx="37">
                  <c:v>491</c:v>
                </c:pt>
                <c:pt idx="38">
                  <c:v>427</c:v>
                </c:pt>
                <c:pt idx="39">
                  <c:v>432.66666666666669</c:v>
                </c:pt>
                <c:pt idx="40">
                  <c:v>573.33333333333337</c:v>
                </c:pt>
                <c:pt idx="41">
                  <c:v>411.66666666666669</c:v>
                </c:pt>
                <c:pt idx="42">
                  <c:v>420.66666666666669</c:v>
                </c:pt>
                <c:pt idx="43">
                  <c:v>422.33333333333331</c:v>
                </c:pt>
                <c:pt idx="44">
                  <c:v>409</c:v>
                </c:pt>
                <c:pt idx="45">
                  <c:v>403.66666666666669</c:v>
                </c:pt>
                <c:pt idx="46">
                  <c:v>399.33333333333331</c:v>
                </c:pt>
                <c:pt idx="47">
                  <c:v>402</c:v>
                </c:pt>
                <c:pt idx="48">
                  <c:v>397.33333333333331</c:v>
                </c:pt>
                <c:pt idx="49">
                  <c:v>402.33333333333331</c:v>
                </c:pt>
                <c:pt idx="50">
                  <c:v>401</c:v>
                </c:pt>
                <c:pt idx="51">
                  <c:v>384.66666666666669</c:v>
                </c:pt>
                <c:pt idx="52">
                  <c:v>366</c:v>
                </c:pt>
                <c:pt idx="53">
                  <c:v>388</c:v>
                </c:pt>
                <c:pt idx="54">
                  <c:v>377.66666666666669</c:v>
                </c:pt>
                <c:pt idx="55">
                  <c:v>399</c:v>
                </c:pt>
                <c:pt idx="56">
                  <c:v>423.66666666666669</c:v>
                </c:pt>
                <c:pt idx="57">
                  <c:v>389.33333333333331</c:v>
                </c:pt>
                <c:pt idx="58">
                  <c:v>409</c:v>
                </c:pt>
                <c:pt idx="59">
                  <c:v>389</c:v>
                </c:pt>
                <c:pt idx="60">
                  <c:v>398</c:v>
                </c:pt>
                <c:pt idx="61">
                  <c:v>436</c:v>
                </c:pt>
              </c:numCache>
            </c:numRef>
          </c:yVal>
          <c:smooth val="0"/>
          <c:extLst>
            <c:ext xmlns:c16="http://schemas.microsoft.com/office/drawing/2014/chart" uri="{C3380CC4-5D6E-409C-BE32-E72D297353CC}">
              <c16:uniqueId val="{00000001-6BAB-5545-B568-C90C23FAA660}"/>
            </c:ext>
          </c:extLst>
        </c:ser>
        <c:ser>
          <c:idx val="2"/>
          <c:order val="2"/>
          <c:tx>
            <c:v>Sample D - Water-fed</c:v>
          </c:tx>
          <c:spPr>
            <a:ln w="19050">
              <a:noFill/>
            </a:ln>
          </c:spPr>
          <c:marker>
            <c:symbol val="square"/>
            <c:size val="15"/>
            <c:spPr>
              <a:noFill/>
              <a:ln>
                <a:solidFill>
                  <a:schemeClr val="accent4"/>
                </a:solidFill>
              </a:ln>
            </c:spPr>
          </c:marker>
          <c:errBars>
            <c:errDir val="y"/>
            <c:errBarType val="both"/>
            <c:errValType val="cust"/>
            <c:noEndCap val="0"/>
            <c:plus>
              <c:numRef>
                <c:f>'3. Sample D'!$E$78:$E$139</c:f>
                <c:numCache>
                  <c:formatCode>General</c:formatCode>
                  <c:ptCount val="62"/>
                  <c:pt idx="0">
                    <c:v>22.627416997969522</c:v>
                  </c:pt>
                  <c:pt idx="1">
                    <c:v>7.7781745930520225</c:v>
                  </c:pt>
                  <c:pt idx="2">
                    <c:v>1.4142135623730951</c:v>
                  </c:pt>
                  <c:pt idx="3">
                    <c:v>16.263455967290593</c:v>
                  </c:pt>
                  <c:pt idx="4">
                    <c:v>4.9497474683058327</c:v>
                  </c:pt>
                  <c:pt idx="5">
                    <c:v>30.405591591021544</c:v>
                  </c:pt>
                  <c:pt idx="6">
                    <c:v>8.4852813742385695</c:v>
                  </c:pt>
                  <c:pt idx="7">
                    <c:v>5.6568542494923806</c:v>
                  </c:pt>
                  <c:pt idx="8">
                    <c:v>11.313708498984761</c:v>
                  </c:pt>
                  <c:pt idx="9">
                    <c:v>2.1213203435596424</c:v>
                  </c:pt>
                  <c:pt idx="10">
                    <c:v>0.70710678118654757</c:v>
                  </c:pt>
                  <c:pt idx="11">
                    <c:v>4.9497474683058327</c:v>
                  </c:pt>
                  <c:pt idx="12">
                    <c:v>9.8994949366116654</c:v>
                  </c:pt>
                  <c:pt idx="13">
                    <c:v>5.6568542494923806</c:v>
                  </c:pt>
                  <c:pt idx="14">
                    <c:v>9.1923881554251174</c:v>
                  </c:pt>
                  <c:pt idx="15">
                    <c:v>2.8284271247461903</c:v>
                  </c:pt>
                  <c:pt idx="16">
                    <c:v>6.3639610306789276</c:v>
                  </c:pt>
                  <c:pt idx="17">
                    <c:v>0.70710678118654757</c:v>
                  </c:pt>
                  <c:pt idx="18">
                    <c:v>3.5355339059327378</c:v>
                  </c:pt>
                  <c:pt idx="19">
                    <c:v>7.7781745930520225</c:v>
                  </c:pt>
                  <c:pt idx="20">
                    <c:v>12.020815280171307</c:v>
                  </c:pt>
                  <c:pt idx="21">
                    <c:v>1.4142135623730951</c:v>
                  </c:pt>
                  <c:pt idx="22">
                    <c:v>3.5355339059327378</c:v>
                  </c:pt>
                  <c:pt idx="23">
                    <c:v>6.3639610306789276</c:v>
                  </c:pt>
                  <c:pt idx="24">
                    <c:v>44.547727214752491</c:v>
                  </c:pt>
                  <c:pt idx="25">
                    <c:v>1.4142135623730951</c:v>
                  </c:pt>
                  <c:pt idx="26">
                    <c:v>72.831998462214401</c:v>
                  </c:pt>
                  <c:pt idx="27">
                    <c:v>2.8284271247461903</c:v>
                  </c:pt>
                  <c:pt idx="28">
                    <c:v>12.020815280171307</c:v>
                  </c:pt>
                  <c:pt idx="29">
                    <c:v>2.1213203435596424</c:v>
                  </c:pt>
                  <c:pt idx="30">
                    <c:v>0.70710678118654757</c:v>
                  </c:pt>
                  <c:pt idx="31">
                    <c:v>17.677669529663689</c:v>
                  </c:pt>
                  <c:pt idx="32">
                    <c:v>21.920310216782973</c:v>
                  </c:pt>
                  <c:pt idx="33">
                    <c:v>14.142135623730951</c:v>
                  </c:pt>
                  <c:pt idx="34">
                    <c:v>2.8284271247461903</c:v>
                  </c:pt>
                  <c:pt idx="35">
                    <c:v>4.9497474683058327</c:v>
                  </c:pt>
                  <c:pt idx="36">
                    <c:v>5.6568542494923806</c:v>
                  </c:pt>
                  <c:pt idx="37">
                    <c:v>2.1213203435596424</c:v>
                  </c:pt>
                  <c:pt idx="38">
                    <c:v>2.8284271247461903</c:v>
                  </c:pt>
                  <c:pt idx="39">
                    <c:v>6.3639610306789276</c:v>
                  </c:pt>
                  <c:pt idx="40">
                    <c:v>2.8284271247461903</c:v>
                  </c:pt>
                  <c:pt idx="41">
                    <c:v>0</c:v>
                  </c:pt>
                  <c:pt idx="42">
                    <c:v>7.0710678118654755</c:v>
                  </c:pt>
                  <c:pt idx="43">
                    <c:v>0.70710678118654757</c:v>
                  </c:pt>
                  <c:pt idx="44">
                    <c:v>4.2426406871192848</c:v>
                  </c:pt>
                  <c:pt idx="45">
                    <c:v>0</c:v>
                  </c:pt>
                  <c:pt idx="46">
                    <c:v>8.4852813742385695</c:v>
                  </c:pt>
                  <c:pt idx="47">
                    <c:v>9.1923881554251174</c:v>
                  </c:pt>
                  <c:pt idx="48">
                    <c:v>7.0710678118654755</c:v>
                  </c:pt>
                  <c:pt idx="49">
                    <c:v>6.3639610306789276</c:v>
                  </c:pt>
                  <c:pt idx="50">
                    <c:v>2.8284271247461903</c:v>
                  </c:pt>
                  <c:pt idx="51">
                    <c:v>2.1213203435596424</c:v>
                  </c:pt>
                  <c:pt idx="52">
                    <c:v>17.677669529663689</c:v>
                  </c:pt>
                  <c:pt idx="53">
                    <c:v>0.70710678118654757</c:v>
                  </c:pt>
                  <c:pt idx="54">
                    <c:v>3.5355339059327378</c:v>
                  </c:pt>
                  <c:pt idx="55">
                    <c:v>4.2426406871192848</c:v>
                  </c:pt>
                  <c:pt idx="56">
                    <c:v>1.4142135623730951</c:v>
                  </c:pt>
                  <c:pt idx="57">
                    <c:v>0.70710678118654757</c:v>
                  </c:pt>
                  <c:pt idx="58">
                    <c:v>2.8284271247461903</c:v>
                  </c:pt>
                  <c:pt idx="59">
                    <c:v>1.4142135623730951</c:v>
                  </c:pt>
                  <c:pt idx="60">
                    <c:v>7.0710678118654755</c:v>
                  </c:pt>
                  <c:pt idx="61">
                    <c:v>2.8284271247461903</c:v>
                  </c:pt>
                </c:numCache>
              </c:numRef>
            </c:plus>
            <c:minus>
              <c:numRef>
                <c:f>'3. Sample D'!$E$78:$E$139</c:f>
                <c:numCache>
                  <c:formatCode>General</c:formatCode>
                  <c:ptCount val="62"/>
                  <c:pt idx="0">
                    <c:v>22.627416997969522</c:v>
                  </c:pt>
                  <c:pt idx="1">
                    <c:v>7.7781745930520225</c:v>
                  </c:pt>
                  <c:pt idx="2">
                    <c:v>1.4142135623730951</c:v>
                  </c:pt>
                  <c:pt idx="3">
                    <c:v>16.263455967290593</c:v>
                  </c:pt>
                  <c:pt idx="4">
                    <c:v>4.9497474683058327</c:v>
                  </c:pt>
                  <c:pt idx="5">
                    <c:v>30.405591591021544</c:v>
                  </c:pt>
                  <c:pt idx="6">
                    <c:v>8.4852813742385695</c:v>
                  </c:pt>
                  <c:pt idx="7">
                    <c:v>5.6568542494923806</c:v>
                  </c:pt>
                  <c:pt idx="8">
                    <c:v>11.313708498984761</c:v>
                  </c:pt>
                  <c:pt idx="9">
                    <c:v>2.1213203435596424</c:v>
                  </c:pt>
                  <c:pt idx="10">
                    <c:v>0.70710678118654757</c:v>
                  </c:pt>
                  <c:pt idx="11">
                    <c:v>4.9497474683058327</c:v>
                  </c:pt>
                  <c:pt idx="12">
                    <c:v>9.8994949366116654</c:v>
                  </c:pt>
                  <c:pt idx="13">
                    <c:v>5.6568542494923806</c:v>
                  </c:pt>
                  <c:pt idx="14">
                    <c:v>9.1923881554251174</c:v>
                  </c:pt>
                  <c:pt idx="15">
                    <c:v>2.8284271247461903</c:v>
                  </c:pt>
                  <c:pt idx="16">
                    <c:v>6.3639610306789276</c:v>
                  </c:pt>
                  <c:pt idx="17">
                    <c:v>0.70710678118654757</c:v>
                  </c:pt>
                  <c:pt idx="18">
                    <c:v>3.5355339059327378</c:v>
                  </c:pt>
                  <c:pt idx="19">
                    <c:v>7.7781745930520225</c:v>
                  </c:pt>
                  <c:pt idx="20">
                    <c:v>12.020815280171307</c:v>
                  </c:pt>
                  <c:pt idx="21">
                    <c:v>1.4142135623730951</c:v>
                  </c:pt>
                  <c:pt idx="22">
                    <c:v>3.5355339059327378</c:v>
                  </c:pt>
                  <c:pt idx="23">
                    <c:v>6.3639610306789276</c:v>
                  </c:pt>
                  <c:pt idx="24">
                    <c:v>44.547727214752491</c:v>
                  </c:pt>
                  <c:pt idx="25">
                    <c:v>1.4142135623730951</c:v>
                  </c:pt>
                  <c:pt idx="26">
                    <c:v>72.831998462214401</c:v>
                  </c:pt>
                  <c:pt idx="27">
                    <c:v>2.8284271247461903</c:v>
                  </c:pt>
                  <c:pt idx="28">
                    <c:v>12.020815280171307</c:v>
                  </c:pt>
                  <c:pt idx="29">
                    <c:v>2.1213203435596424</c:v>
                  </c:pt>
                  <c:pt idx="30">
                    <c:v>0.70710678118654757</c:v>
                  </c:pt>
                  <c:pt idx="31">
                    <c:v>17.677669529663689</c:v>
                  </c:pt>
                  <c:pt idx="32">
                    <c:v>21.920310216782973</c:v>
                  </c:pt>
                  <c:pt idx="33">
                    <c:v>14.142135623730951</c:v>
                  </c:pt>
                  <c:pt idx="34">
                    <c:v>2.8284271247461903</c:v>
                  </c:pt>
                  <c:pt idx="35">
                    <c:v>4.9497474683058327</c:v>
                  </c:pt>
                  <c:pt idx="36">
                    <c:v>5.6568542494923806</c:v>
                  </c:pt>
                  <c:pt idx="37">
                    <c:v>2.1213203435596424</c:v>
                  </c:pt>
                  <c:pt idx="38">
                    <c:v>2.8284271247461903</c:v>
                  </c:pt>
                  <c:pt idx="39">
                    <c:v>6.3639610306789276</c:v>
                  </c:pt>
                  <c:pt idx="40">
                    <c:v>2.8284271247461903</c:v>
                  </c:pt>
                  <c:pt idx="41">
                    <c:v>0</c:v>
                  </c:pt>
                  <c:pt idx="42">
                    <c:v>7.0710678118654755</c:v>
                  </c:pt>
                  <c:pt idx="43">
                    <c:v>0.70710678118654757</c:v>
                  </c:pt>
                  <c:pt idx="44">
                    <c:v>4.2426406871192848</c:v>
                  </c:pt>
                  <c:pt idx="45">
                    <c:v>0</c:v>
                  </c:pt>
                  <c:pt idx="46">
                    <c:v>8.4852813742385695</c:v>
                  </c:pt>
                  <c:pt idx="47">
                    <c:v>9.1923881554251174</c:v>
                  </c:pt>
                  <c:pt idx="48">
                    <c:v>7.0710678118654755</c:v>
                  </c:pt>
                  <c:pt idx="49">
                    <c:v>6.3639610306789276</c:v>
                  </c:pt>
                  <c:pt idx="50">
                    <c:v>2.8284271247461903</c:v>
                  </c:pt>
                  <c:pt idx="51">
                    <c:v>2.1213203435596424</c:v>
                  </c:pt>
                  <c:pt idx="52">
                    <c:v>17.677669529663689</c:v>
                  </c:pt>
                  <c:pt idx="53">
                    <c:v>0.70710678118654757</c:v>
                  </c:pt>
                  <c:pt idx="54">
                    <c:v>3.5355339059327378</c:v>
                  </c:pt>
                  <c:pt idx="55">
                    <c:v>4.2426406871192848</c:v>
                  </c:pt>
                  <c:pt idx="56">
                    <c:v>1.4142135623730951</c:v>
                  </c:pt>
                  <c:pt idx="57">
                    <c:v>0.70710678118654757</c:v>
                  </c:pt>
                  <c:pt idx="58">
                    <c:v>2.8284271247461903</c:v>
                  </c:pt>
                  <c:pt idx="59">
                    <c:v>1.4142135623730951</c:v>
                  </c:pt>
                  <c:pt idx="60">
                    <c:v>7.0710678118654755</c:v>
                  </c:pt>
                  <c:pt idx="61">
                    <c:v>2.8284271247461903</c:v>
                  </c:pt>
                </c:numCache>
              </c:numRef>
            </c:minus>
          </c:errBars>
          <c:errBars>
            <c:errDir val="x"/>
            <c:errBarType val="both"/>
            <c:errValType val="fixedVal"/>
            <c:noEndCap val="0"/>
            <c:val val="0"/>
          </c:errBars>
          <c:xVal>
            <c:numRef>
              <c:f>'3. Sample D'!$A$78:$A$139</c:f>
              <c:numCache>
                <c:formatCode>General</c:formatCode>
                <c:ptCount val="62"/>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52</c:v>
                </c:pt>
                <c:pt idx="52">
                  <c:v>53</c:v>
                </c:pt>
                <c:pt idx="53">
                  <c:v>54</c:v>
                </c:pt>
                <c:pt idx="54">
                  <c:v>55</c:v>
                </c:pt>
                <c:pt idx="55">
                  <c:v>56</c:v>
                </c:pt>
                <c:pt idx="56">
                  <c:v>57</c:v>
                </c:pt>
                <c:pt idx="57">
                  <c:v>58</c:v>
                </c:pt>
                <c:pt idx="58">
                  <c:v>59</c:v>
                </c:pt>
                <c:pt idx="59">
                  <c:v>60</c:v>
                </c:pt>
                <c:pt idx="60">
                  <c:v>61</c:v>
                </c:pt>
                <c:pt idx="61">
                  <c:v>63</c:v>
                </c:pt>
              </c:numCache>
            </c:numRef>
          </c:xVal>
          <c:yVal>
            <c:numRef>
              <c:f>'3. Sample D'!$D$78:$D$139</c:f>
              <c:numCache>
                <c:formatCode>0</c:formatCode>
                <c:ptCount val="62"/>
                <c:pt idx="0">
                  <c:v>185</c:v>
                </c:pt>
                <c:pt idx="1">
                  <c:v>268.5</c:v>
                </c:pt>
                <c:pt idx="2">
                  <c:v>281</c:v>
                </c:pt>
                <c:pt idx="3">
                  <c:v>290.5</c:v>
                </c:pt>
                <c:pt idx="4">
                  <c:v>262.5</c:v>
                </c:pt>
                <c:pt idx="5">
                  <c:v>247.5</c:v>
                </c:pt>
                <c:pt idx="6">
                  <c:v>281</c:v>
                </c:pt>
                <c:pt idx="7">
                  <c:v>295</c:v>
                </c:pt>
                <c:pt idx="8">
                  <c:v>289</c:v>
                </c:pt>
                <c:pt idx="9">
                  <c:v>267.5</c:v>
                </c:pt>
                <c:pt idx="10">
                  <c:v>271.5</c:v>
                </c:pt>
                <c:pt idx="11">
                  <c:v>282.5</c:v>
                </c:pt>
                <c:pt idx="12">
                  <c:v>302</c:v>
                </c:pt>
                <c:pt idx="13">
                  <c:v>264</c:v>
                </c:pt>
                <c:pt idx="14">
                  <c:v>263.5</c:v>
                </c:pt>
                <c:pt idx="15">
                  <c:v>259</c:v>
                </c:pt>
                <c:pt idx="16">
                  <c:v>320.5</c:v>
                </c:pt>
                <c:pt idx="17">
                  <c:v>276.5</c:v>
                </c:pt>
                <c:pt idx="18">
                  <c:v>293.5</c:v>
                </c:pt>
                <c:pt idx="19">
                  <c:v>257.5</c:v>
                </c:pt>
                <c:pt idx="20">
                  <c:v>292.5</c:v>
                </c:pt>
                <c:pt idx="21">
                  <c:v>286</c:v>
                </c:pt>
                <c:pt idx="22">
                  <c:v>307.5</c:v>
                </c:pt>
                <c:pt idx="23">
                  <c:v>298.5</c:v>
                </c:pt>
                <c:pt idx="24">
                  <c:v>305.5</c:v>
                </c:pt>
                <c:pt idx="25">
                  <c:v>284</c:v>
                </c:pt>
                <c:pt idx="26">
                  <c:v>248.5</c:v>
                </c:pt>
                <c:pt idx="27">
                  <c:v>282</c:v>
                </c:pt>
                <c:pt idx="28">
                  <c:v>247.5</c:v>
                </c:pt>
                <c:pt idx="29">
                  <c:v>299.5</c:v>
                </c:pt>
                <c:pt idx="30">
                  <c:v>262.5</c:v>
                </c:pt>
                <c:pt idx="31">
                  <c:v>221.5</c:v>
                </c:pt>
                <c:pt idx="32">
                  <c:v>278.5</c:v>
                </c:pt>
                <c:pt idx="33">
                  <c:v>295</c:v>
                </c:pt>
                <c:pt idx="34">
                  <c:v>267</c:v>
                </c:pt>
                <c:pt idx="35">
                  <c:v>279.5</c:v>
                </c:pt>
                <c:pt idx="36">
                  <c:v>273</c:v>
                </c:pt>
                <c:pt idx="37">
                  <c:v>328.5</c:v>
                </c:pt>
                <c:pt idx="38">
                  <c:v>339</c:v>
                </c:pt>
                <c:pt idx="39">
                  <c:v>341.5</c:v>
                </c:pt>
                <c:pt idx="40">
                  <c:v>333</c:v>
                </c:pt>
                <c:pt idx="41">
                  <c:v>346</c:v>
                </c:pt>
                <c:pt idx="42">
                  <c:v>289</c:v>
                </c:pt>
                <c:pt idx="43">
                  <c:v>273.5</c:v>
                </c:pt>
                <c:pt idx="44">
                  <c:v>328</c:v>
                </c:pt>
                <c:pt idx="45">
                  <c:v>336</c:v>
                </c:pt>
                <c:pt idx="46">
                  <c:v>342</c:v>
                </c:pt>
                <c:pt idx="47">
                  <c:v>326.5</c:v>
                </c:pt>
                <c:pt idx="48">
                  <c:v>350</c:v>
                </c:pt>
                <c:pt idx="49">
                  <c:v>358.5</c:v>
                </c:pt>
                <c:pt idx="50">
                  <c:v>348</c:v>
                </c:pt>
                <c:pt idx="51">
                  <c:v>339.5</c:v>
                </c:pt>
                <c:pt idx="52">
                  <c:v>345.5</c:v>
                </c:pt>
                <c:pt idx="53">
                  <c:v>344.5</c:v>
                </c:pt>
                <c:pt idx="54">
                  <c:v>348.5</c:v>
                </c:pt>
                <c:pt idx="55">
                  <c:v>367</c:v>
                </c:pt>
                <c:pt idx="56">
                  <c:v>334</c:v>
                </c:pt>
                <c:pt idx="57">
                  <c:v>355.5</c:v>
                </c:pt>
                <c:pt idx="58">
                  <c:v>346</c:v>
                </c:pt>
                <c:pt idx="59">
                  <c:v>377</c:v>
                </c:pt>
                <c:pt idx="60">
                  <c:v>340</c:v>
                </c:pt>
                <c:pt idx="61">
                  <c:v>333</c:v>
                </c:pt>
              </c:numCache>
            </c:numRef>
          </c:yVal>
          <c:smooth val="0"/>
          <c:extLst>
            <c:ext xmlns:c16="http://schemas.microsoft.com/office/drawing/2014/chart" uri="{C3380CC4-5D6E-409C-BE32-E72D297353CC}">
              <c16:uniqueId val="{00000002-6BAB-5545-B568-C90C23FAA660}"/>
            </c:ext>
          </c:extLst>
        </c:ser>
        <c:ser>
          <c:idx val="3"/>
          <c:order val="3"/>
          <c:tx>
            <c:v>Sample D - Acid-fed</c:v>
          </c:tx>
          <c:spPr>
            <a:ln w="19050">
              <a:noFill/>
            </a:ln>
          </c:spPr>
          <c:marker>
            <c:symbol val="square"/>
            <c:size val="15"/>
            <c:spPr>
              <a:solidFill>
                <a:schemeClr val="accent4"/>
              </a:solidFill>
              <a:ln>
                <a:noFill/>
              </a:ln>
            </c:spPr>
          </c:marker>
          <c:errBars>
            <c:errDir val="y"/>
            <c:errBarType val="both"/>
            <c:errValType val="cust"/>
            <c:noEndCap val="0"/>
            <c:plus>
              <c:numRef>
                <c:f>'3. Sample D'!$Y$78:$Y$139</c:f>
                <c:numCache>
                  <c:formatCode>General</c:formatCode>
                  <c:ptCount val="62"/>
                  <c:pt idx="0">
                    <c:v>356.38181771801993</c:v>
                  </c:pt>
                  <c:pt idx="1">
                    <c:v>81.317279836452968</c:v>
                  </c:pt>
                  <c:pt idx="2">
                    <c:v>49.497474683058329</c:v>
                  </c:pt>
                  <c:pt idx="3">
                    <c:v>93.338095116624274</c:v>
                  </c:pt>
                  <c:pt idx="4">
                    <c:v>8.4852813742385695</c:v>
                  </c:pt>
                  <c:pt idx="5">
                    <c:v>89.802561210691536</c:v>
                  </c:pt>
                  <c:pt idx="6">
                    <c:v>0</c:v>
                  </c:pt>
                  <c:pt idx="7">
                    <c:v>2.8284271247461903</c:v>
                  </c:pt>
                  <c:pt idx="8">
                    <c:v>4.2426406871192848</c:v>
                  </c:pt>
                  <c:pt idx="9">
                    <c:v>6.3639610306789276</c:v>
                  </c:pt>
                  <c:pt idx="10">
                    <c:v>7.7781745930520225</c:v>
                  </c:pt>
                  <c:pt idx="11">
                    <c:v>61.518289963229634</c:v>
                  </c:pt>
                  <c:pt idx="12">
                    <c:v>8.4852813742385695</c:v>
                  </c:pt>
                  <c:pt idx="13">
                    <c:v>98.287842584930104</c:v>
                  </c:pt>
                  <c:pt idx="14">
                    <c:v>107.48023074035522</c:v>
                  </c:pt>
                  <c:pt idx="15">
                    <c:v>1.4142135623730951</c:v>
                  </c:pt>
                  <c:pt idx="16">
                    <c:v>0.70710678118654757</c:v>
                  </c:pt>
                  <c:pt idx="17">
                    <c:v>5.6568542494923806</c:v>
                  </c:pt>
                  <c:pt idx="18">
                    <c:v>1.4142135623730951</c:v>
                  </c:pt>
                  <c:pt idx="19">
                    <c:v>6.3639610306789276</c:v>
                  </c:pt>
                  <c:pt idx="20">
                    <c:v>22.627416997969522</c:v>
                  </c:pt>
                  <c:pt idx="21">
                    <c:v>7.0710678118654755</c:v>
                  </c:pt>
                  <c:pt idx="22">
                    <c:v>5.6568542494923806</c:v>
                  </c:pt>
                  <c:pt idx="23">
                    <c:v>0.70710678118654757</c:v>
                  </c:pt>
                  <c:pt idx="24">
                    <c:v>0.70710678118654757</c:v>
                  </c:pt>
                  <c:pt idx="25">
                    <c:v>7.7781745930520225</c:v>
                  </c:pt>
                  <c:pt idx="26">
                    <c:v>8.4852813742385695</c:v>
                  </c:pt>
                  <c:pt idx="27">
                    <c:v>26.870057685088806</c:v>
                  </c:pt>
                  <c:pt idx="28">
                    <c:v>1.4142135623730951</c:v>
                  </c:pt>
                  <c:pt idx="29">
                    <c:v>4.2426406871192848</c:v>
                  </c:pt>
                  <c:pt idx="30">
                    <c:v>3.5355339059327378</c:v>
                  </c:pt>
                  <c:pt idx="31">
                    <c:v>1.4142135623730951</c:v>
                  </c:pt>
                  <c:pt idx="32">
                    <c:v>2.8284271247461903</c:v>
                  </c:pt>
                  <c:pt idx="33">
                    <c:v>2.8284271247461903</c:v>
                  </c:pt>
                  <c:pt idx="34">
                    <c:v>0.70710678118654757</c:v>
                  </c:pt>
                  <c:pt idx="35">
                    <c:v>4.2426406871192848</c:v>
                  </c:pt>
                  <c:pt idx="36">
                    <c:v>7.7781745930520225</c:v>
                  </c:pt>
                  <c:pt idx="37">
                    <c:v>24.748737341529164</c:v>
                  </c:pt>
                  <c:pt idx="38">
                    <c:v>20.506096654409877</c:v>
                  </c:pt>
                  <c:pt idx="39">
                    <c:v>1.4142135623730951</c:v>
                  </c:pt>
                  <c:pt idx="40">
                    <c:v>51.618795026617967</c:v>
                  </c:pt>
                  <c:pt idx="41">
                    <c:v>67.882250993908556</c:v>
                  </c:pt>
                  <c:pt idx="42">
                    <c:v>3.5355339059327378</c:v>
                  </c:pt>
                  <c:pt idx="43">
                    <c:v>2.8284271247461903</c:v>
                  </c:pt>
                  <c:pt idx="44">
                    <c:v>0.70710678118654757</c:v>
                  </c:pt>
                  <c:pt idx="45">
                    <c:v>0.70710678118654757</c:v>
                  </c:pt>
                  <c:pt idx="46">
                    <c:v>0.70710678118654757</c:v>
                  </c:pt>
                  <c:pt idx="47">
                    <c:v>4.9497474683058327</c:v>
                  </c:pt>
                  <c:pt idx="48">
                    <c:v>14.142135623730951</c:v>
                  </c:pt>
                  <c:pt idx="49">
                    <c:v>4.9497474683058327</c:v>
                  </c:pt>
                  <c:pt idx="50">
                    <c:v>4.2426406871192848</c:v>
                  </c:pt>
                  <c:pt idx="51">
                    <c:v>3.5355339059327378</c:v>
                  </c:pt>
                  <c:pt idx="52">
                    <c:v>4.2426406871192848</c:v>
                  </c:pt>
                  <c:pt idx="53">
                    <c:v>3.5355339059327378</c:v>
                  </c:pt>
                  <c:pt idx="54">
                    <c:v>6.3639610306789276</c:v>
                  </c:pt>
                  <c:pt idx="55">
                    <c:v>1.4142135623730951</c:v>
                  </c:pt>
                  <c:pt idx="56">
                    <c:v>44.547727214752491</c:v>
                  </c:pt>
                  <c:pt idx="57">
                    <c:v>0.70710678118654757</c:v>
                  </c:pt>
                  <c:pt idx="58">
                    <c:v>0</c:v>
                  </c:pt>
                  <c:pt idx="59">
                    <c:v>0.70710678118654757</c:v>
                  </c:pt>
                  <c:pt idx="60">
                    <c:v>0.70710678118654757</c:v>
                  </c:pt>
                  <c:pt idx="61">
                    <c:v>2.1213203435596424</c:v>
                  </c:pt>
                </c:numCache>
              </c:numRef>
            </c:plus>
            <c:minus>
              <c:numRef>
                <c:f>'3. Sample D'!$Y$78:$Y$139</c:f>
                <c:numCache>
                  <c:formatCode>General</c:formatCode>
                  <c:ptCount val="62"/>
                  <c:pt idx="0">
                    <c:v>356.38181771801993</c:v>
                  </c:pt>
                  <c:pt idx="1">
                    <c:v>81.317279836452968</c:v>
                  </c:pt>
                  <c:pt idx="2">
                    <c:v>49.497474683058329</c:v>
                  </c:pt>
                  <c:pt idx="3">
                    <c:v>93.338095116624274</c:v>
                  </c:pt>
                  <c:pt idx="4">
                    <c:v>8.4852813742385695</c:v>
                  </c:pt>
                  <c:pt idx="5">
                    <c:v>89.802561210691536</c:v>
                  </c:pt>
                  <c:pt idx="6">
                    <c:v>0</c:v>
                  </c:pt>
                  <c:pt idx="7">
                    <c:v>2.8284271247461903</c:v>
                  </c:pt>
                  <c:pt idx="8">
                    <c:v>4.2426406871192848</c:v>
                  </c:pt>
                  <c:pt idx="9">
                    <c:v>6.3639610306789276</c:v>
                  </c:pt>
                  <c:pt idx="10">
                    <c:v>7.7781745930520225</c:v>
                  </c:pt>
                  <c:pt idx="11">
                    <c:v>61.518289963229634</c:v>
                  </c:pt>
                  <c:pt idx="12">
                    <c:v>8.4852813742385695</c:v>
                  </c:pt>
                  <c:pt idx="13">
                    <c:v>98.287842584930104</c:v>
                  </c:pt>
                  <c:pt idx="14">
                    <c:v>107.48023074035522</c:v>
                  </c:pt>
                  <c:pt idx="15">
                    <c:v>1.4142135623730951</c:v>
                  </c:pt>
                  <c:pt idx="16">
                    <c:v>0.70710678118654757</c:v>
                  </c:pt>
                  <c:pt idx="17">
                    <c:v>5.6568542494923806</c:v>
                  </c:pt>
                  <c:pt idx="18">
                    <c:v>1.4142135623730951</c:v>
                  </c:pt>
                  <c:pt idx="19">
                    <c:v>6.3639610306789276</c:v>
                  </c:pt>
                  <c:pt idx="20">
                    <c:v>22.627416997969522</c:v>
                  </c:pt>
                  <c:pt idx="21">
                    <c:v>7.0710678118654755</c:v>
                  </c:pt>
                  <c:pt idx="22">
                    <c:v>5.6568542494923806</c:v>
                  </c:pt>
                  <c:pt idx="23">
                    <c:v>0.70710678118654757</c:v>
                  </c:pt>
                  <c:pt idx="24">
                    <c:v>0.70710678118654757</c:v>
                  </c:pt>
                  <c:pt idx="25">
                    <c:v>7.7781745930520225</c:v>
                  </c:pt>
                  <c:pt idx="26">
                    <c:v>8.4852813742385695</c:v>
                  </c:pt>
                  <c:pt idx="27">
                    <c:v>26.870057685088806</c:v>
                  </c:pt>
                  <c:pt idx="28">
                    <c:v>1.4142135623730951</c:v>
                  </c:pt>
                  <c:pt idx="29">
                    <c:v>4.2426406871192848</c:v>
                  </c:pt>
                  <c:pt idx="30">
                    <c:v>3.5355339059327378</c:v>
                  </c:pt>
                  <c:pt idx="31">
                    <c:v>1.4142135623730951</c:v>
                  </c:pt>
                  <c:pt idx="32">
                    <c:v>2.8284271247461903</c:v>
                  </c:pt>
                  <c:pt idx="33">
                    <c:v>2.8284271247461903</c:v>
                  </c:pt>
                  <c:pt idx="34">
                    <c:v>0.70710678118654757</c:v>
                  </c:pt>
                  <c:pt idx="35">
                    <c:v>4.2426406871192848</c:v>
                  </c:pt>
                  <c:pt idx="36">
                    <c:v>7.7781745930520225</c:v>
                  </c:pt>
                  <c:pt idx="37">
                    <c:v>24.748737341529164</c:v>
                  </c:pt>
                  <c:pt idx="38">
                    <c:v>20.506096654409877</c:v>
                  </c:pt>
                  <c:pt idx="39">
                    <c:v>1.4142135623730951</c:v>
                  </c:pt>
                  <c:pt idx="40">
                    <c:v>51.618795026617967</c:v>
                  </c:pt>
                  <c:pt idx="41">
                    <c:v>67.882250993908556</c:v>
                  </c:pt>
                  <c:pt idx="42">
                    <c:v>3.5355339059327378</c:v>
                  </c:pt>
                  <c:pt idx="43">
                    <c:v>2.8284271247461903</c:v>
                  </c:pt>
                  <c:pt idx="44">
                    <c:v>0.70710678118654757</c:v>
                  </c:pt>
                  <c:pt idx="45">
                    <c:v>0.70710678118654757</c:v>
                  </c:pt>
                  <c:pt idx="46">
                    <c:v>0.70710678118654757</c:v>
                  </c:pt>
                  <c:pt idx="47">
                    <c:v>4.9497474683058327</c:v>
                  </c:pt>
                  <c:pt idx="48">
                    <c:v>14.142135623730951</c:v>
                  </c:pt>
                  <c:pt idx="49">
                    <c:v>4.9497474683058327</c:v>
                  </c:pt>
                  <c:pt idx="50">
                    <c:v>4.2426406871192848</c:v>
                  </c:pt>
                  <c:pt idx="51">
                    <c:v>3.5355339059327378</c:v>
                  </c:pt>
                  <c:pt idx="52">
                    <c:v>4.2426406871192848</c:v>
                  </c:pt>
                  <c:pt idx="53">
                    <c:v>3.5355339059327378</c:v>
                  </c:pt>
                  <c:pt idx="54">
                    <c:v>6.3639610306789276</c:v>
                  </c:pt>
                  <c:pt idx="55">
                    <c:v>1.4142135623730951</c:v>
                  </c:pt>
                  <c:pt idx="56">
                    <c:v>44.547727214752491</c:v>
                  </c:pt>
                  <c:pt idx="57">
                    <c:v>0.70710678118654757</c:v>
                  </c:pt>
                  <c:pt idx="58">
                    <c:v>0</c:v>
                  </c:pt>
                  <c:pt idx="59">
                    <c:v>0.70710678118654757</c:v>
                  </c:pt>
                  <c:pt idx="60">
                    <c:v>0.70710678118654757</c:v>
                  </c:pt>
                  <c:pt idx="61">
                    <c:v>2.1213203435596424</c:v>
                  </c:pt>
                </c:numCache>
              </c:numRef>
            </c:minus>
          </c:errBars>
          <c:errBars>
            <c:errDir val="x"/>
            <c:errBarType val="both"/>
            <c:errValType val="fixedVal"/>
            <c:noEndCap val="0"/>
            <c:val val="0"/>
          </c:errBars>
          <c:xVal>
            <c:numRef>
              <c:f>'3. Sample D'!$U$78:$U$139</c:f>
              <c:numCache>
                <c:formatCode>General</c:formatCode>
                <c:ptCount val="62"/>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52</c:v>
                </c:pt>
                <c:pt idx="52">
                  <c:v>53</c:v>
                </c:pt>
                <c:pt idx="53">
                  <c:v>54</c:v>
                </c:pt>
                <c:pt idx="54">
                  <c:v>55</c:v>
                </c:pt>
                <c:pt idx="55">
                  <c:v>56</c:v>
                </c:pt>
                <c:pt idx="56">
                  <c:v>57</c:v>
                </c:pt>
                <c:pt idx="57">
                  <c:v>58</c:v>
                </c:pt>
                <c:pt idx="58">
                  <c:v>59</c:v>
                </c:pt>
                <c:pt idx="59">
                  <c:v>60</c:v>
                </c:pt>
                <c:pt idx="60">
                  <c:v>61</c:v>
                </c:pt>
                <c:pt idx="61">
                  <c:v>63</c:v>
                </c:pt>
              </c:numCache>
            </c:numRef>
          </c:xVal>
          <c:yVal>
            <c:numRef>
              <c:f>'3. Sample D'!$X$78:$X$139</c:f>
              <c:numCache>
                <c:formatCode>0</c:formatCode>
                <c:ptCount val="62"/>
                <c:pt idx="0">
                  <c:v>399</c:v>
                </c:pt>
                <c:pt idx="1">
                  <c:v>206.5</c:v>
                </c:pt>
                <c:pt idx="2">
                  <c:v>369</c:v>
                </c:pt>
                <c:pt idx="3">
                  <c:v>314</c:v>
                </c:pt>
                <c:pt idx="4">
                  <c:v>409</c:v>
                </c:pt>
                <c:pt idx="5">
                  <c:v>352.5</c:v>
                </c:pt>
                <c:pt idx="6">
                  <c:v>440</c:v>
                </c:pt>
                <c:pt idx="7">
                  <c:v>444</c:v>
                </c:pt>
                <c:pt idx="8">
                  <c:v>441</c:v>
                </c:pt>
                <c:pt idx="9">
                  <c:v>437.5</c:v>
                </c:pt>
                <c:pt idx="10">
                  <c:v>441.5</c:v>
                </c:pt>
                <c:pt idx="11">
                  <c:v>492.5</c:v>
                </c:pt>
                <c:pt idx="12">
                  <c:v>440</c:v>
                </c:pt>
                <c:pt idx="13">
                  <c:v>517.5</c:v>
                </c:pt>
                <c:pt idx="14">
                  <c:v>522</c:v>
                </c:pt>
                <c:pt idx="15">
                  <c:v>429</c:v>
                </c:pt>
                <c:pt idx="16">
                  <c:v>435.5</c:v>
                </c:pt>
                <c:pt idx="17">
                  <c:v>428</c:v>
                </c:pt>
                <c:pt idx="18">
                  <c:v>431</c:v>
                </c:pt>
                <c:pt idx="19">
                  <c:v>559.5</c:v>
                </c:pt>
                <c:pt idx="20">
                  <c:v>555</c:v>
                </c:pt>
                <c:pt idx="21">
                  <c:v>563</c:v>
                </c:pt>
                <c:pt idx="22">
                  <c:v>572</c:v>
                </c:pt>
                <c:pt idx="23">
                  <c:v>589.5</c:v>
                </c:pt>
                <c:pt idx="24">
                  <c:v>571.5</c:v>
                </c:pt>
                <c:pt idx="25">
                  <c:v>594.5</c:v>
                </c:pt>
                <c:pt idx="26">
                  <c:v>596</c:v>
                </c:pt>
                <c:pt idx="27">
                  <c:v>579</c:v>
                </c:pt>
                <c:pt idx="28">
                  <c:v>470</c:v>
                </c:pt>
                <c:pt idx="29">
                  <c:v>448</c:v>
                </c:pt>
                <c:pt idx="30">
                  <c:v>437.5</c:v>
                </c:pt>
                <c:pt idx="31">
                  <c:v>433</c:v>
                </c:pt>
                <c:pt idx="32">
                  <c:v>430</c:v>
                </c:pt>
                <c:pt idx="33">
                  <c:v>590</c:v>
                </c:pt>
                <c:pt idx="34">
                  <c:v>428.5</c:v>
                </c:pt>
                <c:pt idx="35">
                  <c:v>432</c:v>
                </c:pt>
                <c:pt idx="36">
                  <c:v>423.5</c:v>
                </c:pt>
                <c:pt idx="37">
                  <c:v>469.5</c:v>
                </c:pt>
                <c:pt idx="38">
                  <c:v>431.5</c:v>
                </c:pt>
                <c:pt idx="39">
                  <c:v>440</c:v>
                </c:pt>
                <c:pt idx="40">
                  <c:v>554.5</c:v>
                </c:pt>
                <c:pt idx="41">
                  <c:v>391</c:v>
                </c:pt>
                <c:pt idx="42">
                  <c:v>440.5</c:v>
                </c:pt>
                <c:pt idx="43">
                  <c:v>442</c:v>
                </c:pt>
                <c:pt idx="44">
                  <c:v>433.5</c:v>
                </c:pt>
                <c:pt idx="45">
                  <c:v>434.5</c:v>
                </c:pt>
                <c:pt idx="46">
                  <c:v>429.5</c:v>
                </c:pt>
                <c:pt idx="47">
                  <c:v>435.5</c:v>
                </c:pt>
                <c:pt idx="48">
                  <c:v>441</c:v>
                </c:pt>
                <c:pt idx="49">
                  <c:v>439.5</c:v>
                </c:pt>
                <c:pt idx="50">
                  <c:v>439</c:v>
                </c:pt>
                <c:pt idx="51">
                  <c:v>431.5</c:v>
                </c:pt>
                <c:pt idx="52">
                  <c:v>416</c:v>
                </c:pt>
                <c:pt idx="53">
                  <c:v>425.5</c:v>
                </c:pt>
                <c:pt idx="54">
                  <c:v>419.5</c:v>
                </c:pt>
                <c:pt idx="55">
                  <c:v>433</c:v>
                </c:pt>
                <c:pt idx="56">
                  <c:v>548.5</c:v>
                </c:pt>
                <c:pt idx="57">
                  <c:v>426.5</c:v>
                </c:pt>
                <c:pt idx="58">
                  <c:v>435</c:v>
                </c:pt>
                <c:pt idx="59">
                  <c:v>430.5</c:v>
                </c:pt>
                <c:pt idx="60">
                  <c:v>434.5</c:v>
                </c:pt>
                <c:pt idx="61">
                  <c:v>460.5</c:v>
                </c:pt>
              </c:numCache>
            </c:numRef>
          </c:yVal>
          <c:smooth val="0"/>
          <c:extLst>
            <c:ext xmlns:c16="http://schemas.microsoft.com/office/drawing/2014/chart" uri="{C3380CC4-5D6E-409C-BE32-E72D297353CC}">
              <c16:uniqueId val="{00000003-6BAB-5545-B568-C90C23FAA660}"/>
            </c:ext>
          </c:extLst>
        </c:ser>
        <c:ser>
          <c:idx val="4"/>
          <c:order val="4"/>
          <c:tx>
            <c:v>Acid</c:v>
          </c:tx>
          <c:spPr>
            <a:ln w="19050">
              <a:solidFill>
                <a:schemeClr val="tx1">
                  <a:lumMod val="15000"/>
                  <a:lumOff val="85000"/>
                </a:schemeClr>
              </a:solidFill>
              <a:prstDash val="dash"/>
            </a:ln>
          </c:spPr>
          <c:xVal>
            <c:numRef>
              <c:f>'1. Water + Acid'!$A$3:$A$64</c:f>
              <c:numCache>
                <c:formatCode>General</c:formatCode>
                <c:ptCount val="62"/>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52</c:v>
                </c:pt>
                <c:pt idx="52">
                  <c:v>53</c:v>
                </c:pt>
                <c:pt idx="53">
                  <c:v>54</c:v>
                </c:pt>
                <c:pt idx="54">
                  <c:v>55</c:v>
                </c:pt>
                <c:pt idx="55">
                  <c:v>56</c:v>
                </c:pt>
                <c:pt idx="56">
                  <c:v>57</c:v>
                </c:pt>
                <c:pt idx="57">
                  <c:v>58</c:v>
                </c:pt>
                <c:pt idx="58">
                  <c:v>59</c:v>
                </c:pt>
                <c:pt idx="59">
                  <c:v>60</c:v>
                </c:pt>
                <c:pt idx="60">
                  <c:v>61</c:v>
                </c:pt>
                <c:pt idx="61">
                  <c:v>63</c:v>
                </c:pt>
              </c:numCache>
            </c:numRef>
          </c:xVal>
          <c:yVal>
            <c:numRef>
              <c:f>'1. Water + Acid'!$E$3:$E$64</c:f>
              <c:numCache>
                <c:formatCode>General</c:formatCode>
                <c:ptCount val="62"/>
                <c:pt idx="0">
                  <c:v>560</c:v>
                </c:pt>
                <c:pt idx="1">
                  <c:v>559</c:v>
                </c:pt>
                <c:pt idx="2">
                  <c:v>559</c:v>
                </c:pt>
                <c:pt idx="3">
                  <c:v>582</c:v>
                </c:pt>
                <c:pt idx="4">
                  <c:v>558</c:v>
                </c:pt>
                <c:pt idx="5">
                  <c:v>562</c:v>
                </c:pt>
                <c:pt idx="6">
                  <c:v>562</c:v>
                </c:pt>
                <c:pt idx="7">
                  <c:v>584</c:v>
                </c:pt>
                <c:pt idx="8">
                  <c:v>597</c:v>
                </c:pt>
                <c:pt idx="9">
                  <c:v>548</c:v>
                </c:pt>
                <c:pt idx="10">
                  <c:v>579</c:v>
                </c:pt>
                <c:pt idx="11">
                  <c:v>558</c:v>
                </c:pt>
                <c:pt idx="12">
                  <c:v>543</c:v>
                </c:pt>
                <c:pt idx="13">
                  <c:v>554</c:v>
                </c:pt>
                <c:pt idx="14">
                  <c:v>564</c:v>
                </c:pt>
                <c:pt idx="15">
                  <c:v>562</c:v>
                </c:pt>
                <c:pt idx="16">
                  <c:v>562</c:v>
                </c:pt>
                <c:pt idx="17">
                  <c:v>568</c:v>
                </c:pt>
                <c:pt idx="18">
                  <c:v>542</c:v>
                </c:pt>
                <c:pt idx="19">
                  <c:v>551</c:v>
                </c:pt>
                <c:pt idx="20">
                  <c:v>548</c:v>
                </c:pt>
                <c:pt idx="21">
                  <c:v>558</c:v>
                </c:pt>
                <c:pt idx="22">
                  <c:v>550</c:v>
                </c:pt>
                <c:pt idx="23">
                  <c:v>556</c:v>
                </c:pt>
                <c:pt idx="24">
                  <c:v>556</c:v>
                </c:pt>
                <c:pt idx="25">
                  <c:v>561</c:v>
                </c:pt>
                <c:pt idx="26">
                  <c:v>564</c:v>
                </c:pt>
                <c:pt idx="27">
                  <c:v>485</c:v>
                </c:pt>
                <c:pt idx="28">
                  <c:v>553</c:v>
                </c:pt>
                <c:pt idx="29">
                  <c:v>552</c:v>
                </c:pt>
                <c:pt idx="30">
                  <c:v>531</c:v>
                </c:pt>
                <c:pt idx="31">
                  <c:v>524</c:v>
                </c:pt>
                <c:pt idx="32">
                  <c:v>533</c:v>
                </c:pt>
                <c:pt idx="33">
                  <c:v>549</c:v>
                </c:pt>
                <c:pt idx="34">
                  <c:v>544</c:v>
                </c:pt>
                <c:pt idx="35">
                  <c:v>547</c:v>
                </c:pt>
                <c:pt idx="36">
                  <c:v>542</c:v>
                </c:pt>
                <c:pt idx="37">
                  <c:v>543</c:v>
                </c:pt>
                <c:pt idx="38">
                  <c:v>563</c:v>
                </c:pt>
                <c:pt idx="39">
                  <c:v>528</c:v>
                </c:pt>
                <c:pt idx="40">
                  <c:v>572</c:v>
                </c:pt>
                <c:pt idx="41">
                  <c:v>554</c:v>
                </c:pt>
                <c:pt idx="42">
                  <c:v>560</c:v>
                </c:pt>
                <c:pt idx="43">
                  <c:v>561</c:v>
                </c:pt>
                <c:pt idx="44">
                  <c:v>547</c:v>
                </c:pt>
                <c:pt idx="45">
                  <c:v>550</c:v>
                </c:pt>
                <c:pt idx="46">
                  <c:v>556</c:v>
                </c:pt>
                <c:pt idx="47">
                  <c:v>563</c:v>
                </c:pt>
                <c:pt idx="48">
                  <c:v>567</c:v>
                </c:pt>
                <c:pt idx="49">
                  <c:v>520</c:v>
                </c:pt>
                <c:pt idx="50">
                  <c:v>526</c:v>
                </c:pt>
                <c:pt idx="51">
                  <c:v>545</c:v>
                </c:pt>
                <c:pt idx="52">
                  <c:v>509</c:v>
                </c:pt>
                <c:pt idx="53">
                  <c:v>532</c:v>
                </c:pt>
                <c:pt idx="54">
                  <c:v>538</c:v>
                </c:pt>
                <c:pt idx="55">
                  <c:v>559</c:v>
                </c:pt>
                <c:pt idx="56">
                  <c:v>535</c:v>
                </c:pt>
                <c:pt idx="57">
                  <c:v>549</c:v>
                </c:pt>
                <c:pt idx="58">
                  <c:v>533</c:v>
                </c:pt>
                <c:pt idx="59">
                  <c:v>565</c:v>
                </c:pt>
                <c:pt idx="60">
                  <c:v>533</c:v>
                </c:pt>
                <c:pt idx="61">
                  <c:v>549</c:v>
                </c:pt>
              </c:numCache>
            </c:numRef>
          </c:yVal>
          <c:smooth val="0"/>
          <c:extLst>
            <c:ext xmlns:c16="http://schemas.microsoft.com/office/drawing/2014/chart" uri="{C3380CC4-5D6E-409C-BE32-E72D297353CC}">
              <c16:uniqueId val="{00000004-6BAB-5545-B568-C90C23FAA660}"/>
            </c:ext>
          </c:extLst>
        </c:ser>
        <c:ser>
          <c:idx val="5"/>
          <c:order val="5"/>
          <c:tx>
            <c:v>Water</c:v>
          </c:tx>
          <c:spPr>
            <a:ln w="19050">
              <a:solidFill>
                <a:schemeClr val="tx1">
                  <a:lumMod val="15000"/>
                  <a:lumOff val="85000"/>
                </a:schemeClr>
              </a:solidFill>
              <a:prstDash val="dash"/>
            </a:ln>
          </c:spPr>
          <c:xVal>
            <c:numRef>
              <c:f>'1. Water + Acid'!$A$3:$A$64</c:f>
              <c:numCache>
                <c:formatCode>General</c:formatCode>
                <c:ptCount val="62"/>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52</c:v>
                </c:pt>
                <c:pt idx="52">
                  <c:v>53</c:v>
                </c:pt>
                <c:pt idx="53">
                  <c:v>54</c:v>
                </c:pt>
                <c:pt idx="54">
                  <c:v>55</c:v>
                </c:pt>
                <c:pt idx="55">
                  <c:v>56</c:v>
                </c:pt>
                <c:pt idx="56">
                  <c:v>57</c:v>
                </c:pt>
                <c:pt idx="57">
                  <c:v>58</c:v>
                </c:pt>
                <c:pt idx="58">
                  <c:v>59</c:v>
                </c:pt>
                <c:pt idx="59">
                  <c:v>60</c:v>
                </c:pt>
                <c:pt idx="60">
                  <c:v>61</c:v>
                </c:pt>
                <c:pt idx="61">
                  <c:v>63</c:v>
                </c:pt>
              </c:numCache>
            </c:numRef>
          </c:xVal>
          <c:yVal>
            <c:numRef>
              <c:f>'1. Water + Acid'!$C$3:$C$64</c:f>
              <c:numCache>
                <c:formatCode>General</c:formatCode>
                <c:ptCount val="62"/>
                <c:pt idx="0">
                  <c:v>278</c:v>
                </c:pt>
                <c:pt idx="1">
                  <c:v>309</c:v>
                </c:pt>
                <c:pt idx="2">
                  <c:v>286</c:v>
                </c:pt>
                <c:pt idx="3">
                  <c:v>287</c:v>
                </c:pt>
                <c:pt idx="4">
                  <c:v>298</c:v>
                </c:pt>
                <c:pt idx="5">
                  <c:v>316</c:v>
                </c:pt>
                <c:pt idx="6">
                  <c:v>321</c:v>
                </c:pt>
                <c:pt idx="7">
                  <c:v>300</c:v>
                </c:pt>
                <c:pt idx="8">
                  <c:v>337</c:v>
                </c:pt>
                <c:pt idx="9">
                  <c:v>296</c:v>
                </c:pt>
                <c:pt idx="10">
                  <c:v>222</c:v>
                </c:pt>
                <c:pt idx="11">
                  <c:v>283</c:v>
                </c:pt>
                <c:pt idx="12">
                  <c:v>287</c:v>
                </c:pt>
                <c:pt idx="13">
                  <c:v>273</c:v>
                </c:pt>
                <c:pt idx="14">
                  <c:v>276</c:v>
                </c:pt>
                <c:pt idx="15">
                  <c:v>274</c:v>
                </c:pt>
                <c:pt idx="16">
                  <c:v>337</c:v>
                </c:pt>
                <c:pt idx="17">
                  <c:v>327</c:v>
                </c:pt>
                <c:pt idx="18">
                  <c:v>300</c:v>
                </c:pt>
                <c:pt idx="19">
                  <c:v>282</c:v>
                </c:pt>
                <c:pt idx="20">
                  <c:v>302</c:v>
                </c:pt>
                <c:pt idx="21">
                  <c:v>325</c:v>
                </c:pt>
                <c:pt idx="22">
                  <c:v>323</c:v>
                </c:pt>
                <c:pt idx="23">
                  <c:v>308</c:v>
                </c:pt>
                <c:pt idx="24">
                  <c:v>336</c:v>
                </c:pt>
                <c:pt idx="25">
                  <c:v>282</c:v>
                </c:pt>
                <c:pt idx="26">
                  <c:v>319</c:v>
                </c:pt>
                <c:pt idx="27">
                  <c:v>246</c:v>
                </c:pt>
                <c:pt idx="28">
                  <c:v>286</c:v>
                </c:pt>
                <c:pt idx="29">
                  <c:v>300</c:v>
                </c:pt>
                <c:pt idx="30">
                  <c:v>282</c:v>
                </c:pt>
                <c:pt idx="31">
                  <c:v>281</c:v>
                </c:pt>
                <c:pt idx="32">
                  <c:v>289</c:v>
                </c:pt>
                <c:pt idx="33">
                  <c:v>266</c:v>
                </c:pt>
                <c:pt idx="34">
                  <c:v>290</c:v>
                </c:pt>
                <c:pt idx="35">
                  <c:v>288</c:v>
                </c:pt>
                <c:pt idx="36">
                  <c:v>278</c:v>
                </c:pt>
                <c:pt idx="37">
                  <c:v>351</c:v>
                </c:pt>
                <c:pt idx="38">
                  <c:v>334</c:v>
                </c:pt>
                <c:pt idx="39">
                  <c:v>296</c:v>
                </c:pt>
                <c:pt idx="40">
                  <c:v>350</c:v>
                </c:pt>
                <c:pt idx="41">
                  <c:v>307</c:v>
                </c:pt>
                <c:pt idx="42">
                  <c:v>304</c:v>
                </c:pt>
                <c:pt idx="43">
                  <c:v>300</c:v>
                </c:pt>
                <c:pt idx="44">
                  <c:v>354</c:v>
                </c:pt>
                <c:pt idx="45">
                  <c:v>329</c:v>
                </c:pt>
                <c:pt idx="46">
                  <c:v>357</c:v>
                </c:pt>
                <c:pt idx="47">
                  <c:v>318</c:v>
                </c:pt>
                <c:pt idx="48">
                  <c:v>347</c:v>
                </c:pt>
                <c:pt idx="49">
                  <c:v>361</c:v>
                </c:pt>
                <c:pt idx="50">
                  <c:v>362</c:v>
                </c:pt>
                <c:pt idx="51">
                  <c:v>329</c:v>
                </c:pt>
                <c:pt idx="52">
                  <c:v>383</c:v>
                </c:pt>
                <c:pt idx="53">
                  <c:v>345</c:v>
                </c:pt>
                <c:pt idx="54">
                  <c:v>345</c:v>
                </c:pt>
                <c:pt idx="55">
                  <c:v>385</c:v>
                </c:pt>
                <c:pt idx="56">
                  <c:v>346</c:v>
                </c:pt>
                <c:pt idx="57">
                  <c:v>370</c:v>
                </c:pt>
                <c:pt idx="58">
                  <c:v>322</c:v>
                </c:pt>
                <c:pt idx="59">
                  <c:v>398</c:v>
                </c:pt>
                <c:pt idx="60">
                  <c:v>306</c:v>
                </c:pt>
                <c:pt idx="61">
                  <c:v>347</c:v>
                </c:pt>
              </c:numCache>
            </c:numRef>
          </c:yVal>
          <c:smooth val="0"/>
          <c:extLst>
            <c:ext xmlns:c16="http://schemas.microsoft.com/office/drawing/2014/chart" uri="{C3380CC4-5D6E-409C-BE32-E72D297353CC}">
              <c16:uniqueId val="{00000005-6BAB-5545-B568-C90C23FAA660}"/>
            </c:ext>
          </c:extLst>
        </c:ser>
        <c:dLbls>
          <c:showLegendKey val="0"/>
          <c:showVal val="0"/>
          <c:showCatName val="0"/>
          <c:showSerName val="0"/>
          <c:showPercent val="0"/>
          <c:showBubbleSize val="0"/>
        </c:dLbls>
        <c:axId val="271896464"/>
        <c:axId val="271896856"/>
        <c:extLst/>
      </c:scatterChart>
      <c:valAx>
        <c:axId val="271896464"/>
        <c:scaling>
          <c:orientation val="minMax"/>
          <c:max val="40"/>
          <c:min val="0"/>
        </c:scaling>
        <c:delete val="0"/>
        <c:axPos val="b"/>
        <c:majorGridlines>
          <c:spPr>
            <a:ln w="9525" cap="flat" cmpd="sng" algn="ctr">
              <a:solidFill>
                <a:schemeClr val="tx1">
                  <a:lumMod val="15000"/>
                  <a:lumOff val="85000"/>
                </a:schemeClr>
              </a:solidFill>
              <a:round/>
            </a:ln>
            <a:effectLst/>
          </c:spPr>
        </c:majorGridlines>
        <c:title>
          <c:tx>
            <c:rich>
              <a:bodyPr rot="0" vert="horz"/>
              <a:lstStyle/>
              <a:p>
                <a:pPr>
                  <a:defRPr/>
                </a:pPr>
                <a:r>
                  <a:rPr lang="en-ZA"/>
                  <a:t>Time [Weeks]</a:t>
                </a:r>
              </a:p>
            </c:rich>
          </c:tx>
          <c:layout>
            <c:manualLayout>
              <c:xMode val="edge"/>
              <c:yMode val="edge"/>
              <c:x val="0.48814033457690159"/>
              <c:y val="0.83840677612876102"/>
            </c:manualLayout>
          </c:layout>
          <c:overlay val="0"/>
          <c:spPr>
            <a:noFill/>
            <a:ln>
              <a:noFill/>
            </a:ln>
            <a:effectLst/>
          </c:spPr>
        </c:title>
        <c:numFmt formatCode="General" sourceLinked="1"/>
        <c:majorTickMark val="none"/>
        <c:minorTickMark val="none"/>
        <c:tickLblPos val="nextTo"/>
        <c:spPr>
          <a:noFill/>
          <a:ln w="9525" cap="flat" cmpd="sng" algn="ctr">
            <a:solidFill>
              <a:schemeClr val="dk1">
                <a:lumMod val="15000"/>
                <a:lumOff val="85000"/>
              </a:schemeClr>
            </a:solidFill>
            <a:round/>
          </a:ln>
          <a:effectLst/>
        </c:spPr>
        <c:txPr>
          <a:bodyPr rot="-60000000" vert="horz"/>
          <a:lstStyle/>
          <a:p>
            <a:pPr>
              <a:defRPr/>
            </a:pPr>
            <a:endParaRPr lang="en-US"/>
          </a:p>
        </c:txPr>
        <c:crossAx val="271896856"/>
        <c:crosses val="autoZero"/>
        <c:crossBetween val="midCat"/>
      </c:valAx>
      <c:valAx>
        <c:axId val="271896856"/>
        <c:scaling>
          <c:orientation val="minMax"/>
          <c:max val="800"/>
          <c:min val="0"/>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ZA"/>
                  <a:t>Redox potential (mV)</a:t>
                </a:r>
              </a:p>
            </c:rich>
          </c:tx>
          <c:layout>
            <c:manualLayout>
              <c:xMode val="edge"/>
              <c:yMode val="edge"/>
              <c:x val="2.6224372169272314E-2"/>
              <c:y val="0.35450714003263201"/>
            </c:manualLayout>
          </c:layout>
          <c:overlay val="0"/>
          <c:spPr>
            <a:noFill/>
            <a:ln>
              <a:noFill/>
            </a:ln>
            <a:effectLst/>
          </c:spPr>
        </c:title>
        <c:numFmt formatCode="0" sourceLinked="1"/>
        <c:majorTickMark val="none"/>
        <c:minorTickMark val="none"/>
        <c:tickLblPos val="nextTo"/>
        <c:spPr>
          <a:noFill/>
          <a:ln w="9525" cap="flat" cmpd="sng" algn="ctr">
            <a:solidFill>
              <a:schemeClr val="dk1">
                <a:lumMod val="15000"/>
                <a:lumOff val="85000"/>
              </a:schemeClr>
            </a:solidFill>
            <a:round/>
          </a:ln>
          <a:effectLst/>
        </c:spPr>
        <c:txPr>
          <a:bodyPr rot="-60000000" vert="horz"/>
          <a:lstStyle/>
          <a:p>
            <a:pPr>
              <a:defRPr/>
            </a:pPr>
            <a:endParaRPr lang="en-US"/>
          </a:p>
        </c:txPr>
        <c:crossAx val="271896464"/>
        <c:crosses val="autoZero"/>
        <c:crossBetween val="midCat"/>
      </c:valAx>
    </c:plotArea>
    <c:legend>
      <c:legendPos val="t"/>
      <c:layout>
        <c:manualLayout>
          <c:xMode val="edge"/>
          <c:yMode val="edge"/>
          <c:x val="2.3116800957704827E-3"/>
          <c:y val="0.89858417258626466"/>
          <c:w val="0.99119315826222787"/>
          <c:h val="0.10141582741373537"/>
        </c:manualLayout>
      </c:layout>
      <c:overlay val="0"/>
      <c:spPr>
        <a:noFill/>
        <a:ln>
          <a:noFill/>
        </a:ln>
        <a:effectLst/>
      </c:spPr>
      <c:txPr>
        <a:bodyPr rot="0" vert="horz"/>
        <a:lstStyle/>
        <a:p>
          <a:pPr>
            <a:defRPr/>
          </a:pPr>
          <a:endParaRPr lang="en-US"/>
        </a:p>
      </c:txPr>
    </c:legend>
    <c:plotVisOnly val="1"/>
    <c:dispBlanksAs val="gap"/>
    <c:showDLblsOverMax val="0"/>
    <c:extLst/>
  </c:chart>
  <c:spPr>
    <a:solidFill>
      <a:schemeClr val="lt1"/>
    </a:solidFill>
    <a:ln w="9525" cap="flat" cmpd="sng" algn="ctr">
      <a:noFill/>
      <a:round/>
    </a:ln>
    <a:effectLst/>
  </c:spPr>
  <c:txPr>
    <a:bodyPr/>
    <a:lstStyle/>
    <a:p>
      <a:pPr>
        <a:defRPr lang="en-GB" sz="3200" b="0" i="0" u="none" strike="noStrike" kern="1200" cap="none" baseline="0">
          <a:solidFill>
            <a:schemeClr val="dk1"/>
          </a:solidFill>
          <a:latin typeface="Times New Roman" panose="02020603050405020304" pitchFamily="18" charset="0"/>
          <a:ea typeface="+mn-ea"/>
          <a:cs typeface="Times New Roman" panose="02020603050405020304" pitchFamily="18" charset="0"/>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1">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8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35000"/>
            <a:lumOff val="65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9525" cap="rnd">
        <a:solidFill>
          <a:schemeClr val="phClr"/>
        </a:solidFill>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2</xdr:col>
      <xdr:colOff>8468</xdr:colOff>
      <xdr:row>48</xdr:row>
      <xdr:rowOff>84666</xdr:rowOff>
    </xdr:from>
    <xdr:to>
      <xdr:col>23</xdr:col>
      <xdr:colOff>324219</xdr:colOff>
      <xdr:row>92</xdr:row>
      <xdr:rowOff>126459</xdr:rowOff>
    </xdr:to>
    <xdr:graphicFrame macro="">
      <xdr:nvGraphicFramePr>
        <xdr:cNvPr id="2" name="Chart 1">
          <a:extLst>
            <a:ext uri="{FF2B5EF4-FFF2-40B4-BE49-F238E27FC236}">
              <a16:creationId xmlns:a16="http://schemas.microsoft.com/office/drawing/2014/main" id="{CAC68515-5D91-4E4D-A908-A2995F4CDE4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24</xdr:col>
      <xdr:colOff>778934</xdr:colOff>
      <xdr:row>47</xdr:row>
      <xdr:rowOff>194733</xdr:rowOff>
    </xdr:from>
    <xdr:to>
      <xdr:col>45</xdr:col>
      <xdr:colOff>180178</xdr:colOff>
      <xdr:row>93</xdr:row>
      <xdr:rowOff>1059</xdr:rowOff>
    </xdr:to>
    <xdr:graphicFrame macro="">
      <xdr:nvGraphicFramePr>
        <xdr:cNvPr id="3" name="Chart 2">
          <a:extLst>
            <a:ext uri="{FF2B5EF4-FFF2-40B4-BE49-F238E27FC236}">
              <a16:creationId xmlns:a16="http://schemas.microsoft.com/office/drawing/2014/main" id="{FAA6908E-7663-8D45-A2E4-FFBE49F9607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24</xdr:col>
      <xdr:colOff>93133</xdr:colOff>
      <xdr:row>94</xdr:row>
      <xdr:rowOff>63499</xdr:rowOff>
    </xdr:from>
    <xdr:to>
      <xdr:col>45</xdr:col>
      <xdr:colOff>157678</xdr:colOff>
      <xdr:row>137</xdr:row>
      <xdr:rowOff>160312</xdr:rowOff>
    </xdr:to>
    <xdr:graphicFrame macro="">
      <xdr:nvGraphicFramePr>
        <xdr:cNvPr id="4" name="Chart 3">
          <a:extLst>
            <a:ext uri="{FF2B5EF4-FFF2-40B4-BE49-F238E27FC236}">
              <a16:creationId xmlns:a16="http://schemas.microsoft.com/office/drawing/2014/main" id="{D5244162-ECA5-C143-A2AB-C70E53AD05E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84668</xdr:colOff>
      <xdr:row>94</xdr:row>
      <xdr:rowOff>84666</xdr:rowOff>
    </xdr:from>
    <xdr:to>
      <xdr:col>22</xdr:col>
      <xdr:colOff>783890</xdr:colOff>
      <xdr:row>137</xdr:row>
      <xdr:rowOff>143378</xdr:rowOff>
    </xdr:to>
    <xdr:graphicFrame macro="">
      <xdr:nvGraphicFramePr>
        <xdr:cNvPr id="5" name="Chart 4">
          <a:extLst>
            <a:ext uri="{FF2B5EF4-FFF2-40B4-BE49-F238E27FC236}">
              <a16:creationId xmlns:a16="http://schemas.microsoft.com/office/drawing/2014/main" id="{A91A4754-0823-F741-B21E-6878ABD13BE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xdr:row>
      <xdr:rowOff>0</xdr:rowOff>
    </xdr:from>
    <xdr:to>
      <xdr:col>23</xdr:col>
      <xdr:colOff>307285</xdr:colOff>
      <xdr:row>45</xdr:row>
      <xdr:rowOff>41792</xdr:rowOff>
    </xdr:to>
    <xdr:graphicFrame macro="">
      <xdr:nvGraphicFramePr>
        <xdr:cNvPr id="6" name="Chart 5">
          <a:extLst>
            <a:ext uri="{FF2B5EF4-FFF2-40B4-BE49-F238E27FC236}">
              <a16:creationId xmlns:a16="http://schemas.microsoft.com/office/drawing/2014/main" id="{D2E418EF-9D8A-FA40-ADF7-3656CBE8A35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24</xdr:col>
      <xdr:colOff>0</xdr:colOff>
      <xdr:row>1</xdr:row>
      <xdr:rowOff>0</xdr:rowOff>
    </xdr:from>
    <xdr:to>
      <xdr:col>45</xdr:col>
      <xdr:colOff>307285</xdr:colOff>
      <xdr:row>45</xdr:row>
      <xdr:rowOff>41792</xdr:rowOff>
    </xdr:to>
    <xdr:graphicFrame macro="">
      <xdr:nvGraphicFramePr>
        <xdr:cNvPr id="7" name="Chart 6">
          <a:extLst>
            <a:ext uri="{FF2B5EF4-FFF2-40B4-BE49-F238E27FC236}">
              <a16:creationId xmlns:a16="http://schemas.microsoft.com/office/drawing/2014/main" id="{DECF9B0F-70AA-C445-961E-B83F1E6E999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486A7F-BF1C-FB45-9D07-06716BCE8985}">
  <dimension ref="A1:B7"/>
  <sheetViews>
    <sheetView tabSelected="1" workbookViewId="0">
      <selection sqref="A1:B1"/>
    </sheetView>
  </sheetViews>
  <sheetFormatPr baseColWidth="10" defaultRowHeight="15"/>
  <cols>
    <col min="1" max="1" width="50" customWidth="1"/>
  </cols>
  <sheetData>
    <row r="1" spans="1:2">
      <c r="A1" s="91" t="s">
        <v>57</v>
      </c>
      <c r="B1" s="92"/>
    </row>
    <row r="2" spans="1:2" ht="148" customHeight="1">
      <c r="A2" s="93" t="s">
        <v>62</v>
      </c>
      <c r="B2" s="94"/>
    </row>
    <row r="3" spans="1:2" ht="16">
      <c r="A3" s="85" t="s">
        <v>58</v>
      </c>
      <c r="B3" s="86" t="s">
        <v>59</v>
      </c>
    </row>
    <row r="4" spans="1:2" ht="48">
      <c r="A4" s="87" t="s">
        <v>60</v>
      </c>
      <c r="B4" s="88">
        <v>1</v>
      </c>
    </row>
    <row r="5" spans="1:2" ht="64">
      <c r="A5" s="87" t="s">
        <v>63</v>
      </c>
      <c r="B5" s="88">
        <v>2</v>
      </c>
    </row>
    <row r="6" spans="1:2" ht="64">
      <c r="A6" s="87" t="s">
        <v>64</v>
      </c>
      <c r="B6" s="88">
        <v>3</v>
      </c>
    </row>
    <row r="7" spans="1:2" ht="33" thickBot="1">
      <c r="A7" s="89" t="s">
        <v>61</v>
      </c>
      <c r="B7" s="90">
        <v>4</v>
      </c>
    </row>
  </sheetData>
  <mergeCells count="2">
    <mergeCell ref="A1:B1"/>
    <mergeCell ref="A2:B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B9B5E0-BB16-D948-AB73-059A558A0265}">
  <dimension ref="A1:G65"/>
  <sheetViews>
    <sheetView zoomScale="80" zoomScaleNormal="80" workbookViewId="0"/>
  </sheetViews>
  <sheetFormatPr baseColWidth="10" defaultRowHeight="15"/>
  <cols>
    <col min="1" max="1" width="17.83203125" style="14" bestFit="1" customWidth="1"/>
    <col min="2" max="2" width="10.83203125" style="22"/>
    <col min="3" max="3" width="14.1640625" style="22" bestFit="1" customWidth="1"/>
    <col min="4" max="16384" width="10.83203125" style="22"/>
  </cols>
  <sheetData>
    <row r="1" spans="1:7" s="14" customFormat="1" ht="25">
      <c r="A1" s="13"/>
      <c r="B1" s="95" t="s">
        <v>23</v>
      </c>
      <c r="C1" s="96"/>
      <c r="D1" s="95" t="s">
        <v>12</v>
      </c>
      <c r="E1" s="97"/>
      <c r="F1" s="97"/>
      <c r="G1" s="98"/>
    </row>
    <row r="2" spans="1:7" s="18" customFormat="1" ht="19">
      <c r="A2" s="15" t="s">
        <v>0</v>
      </c>
      <c r="B2" s="80" t="s">
        <v>1</v>
      </c>
      <c r="C2" s="81" t="s">
        <v>2</v>
      </c>
      <c r="D2" s="79" t="s">
        <v>1</v>
      </c>
      <c r="E2" s="16" t="s">
        <v>2</v>
      </c>
      <c r="F2" s="16" t="s">
        <v>24</v>
      </c>
      <c r="G2" s="17" t="s">
        <v>20</v>
      </c>
    </row>
    <row r="3" spans="1:7">
      <c r="A3" s="19">
        <v>0</v>
      </c>
      <c r="B3" s="20">
        <v>7.57</v>
      </c>
      <c r="C3" s="82">
        <v>278</v>
      </c>
      <c r="D3" s="20">
        <v>2</v>
      </c>
      <c r="E3" s="14">
        <v>560</v>
      </c>
      <c r="F3" s="14">
        <v>0.59960199999999997</v>
      </c>
      <c r="G3" s="21">
        <f>F3</f>
        <v>0.59960199999999997</v>
      </c>
    </row>
    <row r="4" spans="1:7">
      <c r="A4" s="19">
        <v>1</v>
      </c>
      <c r="B4" s="20">
        <v>7.43</v>
      </c>
      <c r="C4" s="82">
        <v>309</v>
      </c>
      <c r="D4" s="20">
        <v>1.99</v>
      </c>
      <c r="E4" s="14">
        <v>559</v>
      </c>
      <c r="F4" s="14">
        <v>0.63376400000000011</v>
      </c>
      <c r="G4" s="21">
        <f>G3+F4</f>
        <v>1.2333660000000002</v>
      </c>
    </row>
    <row r="5" spans="1:7">
      <c r="A5" s="19">
        <v>2</v>
      </c>
      <c r="B5" s="20">
        <v>7.15</v>
      </c>
      <c r="C5" s="82">
        <v>286</v>
      </c>
      <c r="D5" s="20">
        <v>1.99</v>
      </c>
      <c r="E5" s="14">
        <v>559</v>
      </c>
      <c r="F5" s="14">
        <v>0.62669600000000003</v>
      </c>
      <c r="G5" s="21">
        <f t="shared" ref="G5:G64" si="0">G4+F5</f>
        <v>1.8600620000000001</v>
      </c>
    </row>
    <row r="6" spans="1:7">
      <c r="A6" s="19">
        <v>3</v>
      </c>
      <c r="B6" s="20">
        <v>7.11</v>
      </c>
      <c r="C6" s="82">
        <v>287</v>
      </c>
      <c r="D6" s="20">
        <v>1.9</v>
      </c>
      <c r="E6" s="14">
        <v>582</v>
      </c>
      <c r="F6" s="14">
        <v>0.7810140000000001</v>
      </c>
      <c r="G6" s="21">
        <f t="shared" si="0"/>
        <v>2.641076</v>
      </c>
    </row>
    <row r="7" spans="1:7">
      <c r="A7" s="19">
        <v>4</v>
      </c>
      <c r="B7" s="20">
        <v>7.15</v>
      </c>
      <c r="C7" s="82">
        <v>298</v>
      </c>
      <c r="D7" s="20">
        <v>1.99</v>
      </c>
      <c r="E7" s="14">
        <v>558</v>
      </c>
      <c r="F7" s="14">
        <v>0.61962799999999996</v>
      </c>
      <c r="G7" s="21">
        <f t="shared" si="0"/>
        <v>3.260704</v>
      </c>
    </row>
    <row r="8" spans="1:7">
      <c r="A8" s="19">
        <v>5</v>
      </c>
      <c r="B8" s="20">
        <v>7.24</v>
      </c>
      <c r="C8" s="82">
        <v>316</v>
      </c>
      <c r="D8" s="20">
        <v>2.0299999999999998</v>
      </c>
      <c r="E8" s="14">
        <v>562</v>
      </c>
      <c r="F8" s="14">
        <v>0.49240399999999995</v>
      </c>
      <c r="G8" s="21">
        <f t="shared" si="0"/>
        <v>3.7531080000000001</v>
      </c>
    </row>
    <row r="9" spans="1:7">
      <c r="A9" s="19">
        <v>6</v>
      </c>
      <c r="B9" s="20">
        <v>7.33</v>
      </c>
      <c r="C9" s="82">
        <v>321</v>
      </c>
      <c r="D9" s="20">
        <v>1.95</v>
      </c>
      <c r="E9" s="14">
        <v>562</v>
      </c>
      <c r="F9" s="14">
        <v>0.66439199999999998</v>
      </c>
      <c r="G9" s="21">
        <f t="shared" si="0"/>
        <v>4.4175000000000004</v>
      </c>
    </row>
    <row r="10" spans="1:7">
      <c r="A10" s="19">
        <v>7</v>
      </c>
      <c r="B10" s="20">
        <v>7.33</v>
      </c>
      <c r="C10" s="82">
        <v>300</v>
      </c>
      <c r="D10" s="20">
        <v>2</v>
      </c>
      <c r="E10" s="14">
        <v>584</v>
      </c>
      <c r="F10" s="14">
        <v>0.29921199999999998</v>
      </c>
      <c r="G10" s="21">
        <f t="shared" si="0"/>
        <v>4.7167120000000002</v>
      </c>
    </row>
    <row r="11" spans="1:7">
      <c r="A11" s="19">
        <v>8</v>
      </c>
      <c r="B11" s="20">
        <v>7.32</v>
      </c>
      <c r="C11" s="82">
        <v>337</v>
      </c>
      <c r="D11" s="20">
        <v>1.99</v>
      </c>
      <c r="E11" s="14">
        <v>597</v>
      </c>
      <c r="F11" s="14">
        <v>0.61020399999999997</v>
      </c>
      <c r="G11" s="21">
        <f t="shared" si="0"/>
        <v>5.3269160000000007</v>
      </c>
    </row>
    <row r="12" spans="1:7">
      <c r="A12" s="19">
        <v>9</v>
      </c>
      <c r="B12" s="20">
        <v>7.16</v>
      </c>
      <c r="C12" s="82">
        <v>296</v>
      </c>
      <c r="D12" s="20">
        <v>2.04</v>
      </c>
      <c r="E12" s="14">
        <v>548</v>
      </c>
      <c r="F12" s="14">
        <v>0.52538800000000008</v>
      </c>
      <c r="G12" s="21">
        <f t="shared" si="0"/>
        <v>5.8523040000000011</v>
      </c>
    </row>
    <row r="13" spans="1:7">
      <c r="A13" s="19">
        <v>10</v>
      </c>
      <c r="B13" s="20">
        <v>7.31</v>
      </c>
      <c r="C13" s="82">
        <v>222</v>
      </c>
      <c r="D13" s="20">
        <v>1.99</v>
      </c>
      <c r="E13" s="14">
        <v>579</v>
      </c>
      <c r="F13" s="14">
        <v>0.61491600000000002</v>
      </c>
      <c r="G13" s="21">
        <f t="shared" si="0"/>
        <v>6.4672200000000011</v>
      </c>
    </row>
    <row r="14" spans="1:7">
      <c r="A14" s="19">
        <v>11</v>
      </c>
      <c r="B14" s="20">
        <v>7.67</v>
      </c>
      <c r="C14" s="82">
        <v>283</v>
      </c>
      <c r="D14" s="20">
        <v>1.91</v>
      </c>
      <c r="E14" s="14">
        <v>558</v>
      </c>
      <c r="F14" s="14">
        <v>0.66439199999999998</v>
      </c>
      <c r="G14" s="21">
        <f t="shared" si="0"/>
        <v>7.1316120000000014</v>
      </c>
    </row>
    <row r="15" spans="1:7">
      <c r="A15" s="19">
        <v>12</v>
      </c>
      <c r="B15" s="20">
        <v>7.81</v>
      </c>
      <c r="C15" s="82">
        <v>287</v>
      </c>
      <c r="D15" s="20">
        <v>1.98</v>
      </c>
      <c r="E15" s="14">
        <v>543</v>
      </c>
      <c r="F15" s="14">
        <v>0.58193199999999989</v>
      </c>
      <c r="G15" s="21">
        <f t="shared" si="0"/>
        <v>7.7135440000000015</v>
      </c>
    </row>
    <row r="16" spans="1:7">
      <c r="A16" s="19">
        <v>13</v>
      </c>
      <c r="B16" s="20">
        <v>6.8</v>
      </c>
      <c r="C16" s="82">
        <v>273</v>
      </c>
      <c r="D16" s="20">
        <v>1.99</v>
      </c>
      <c r="E16" s="14">
        <v>554</v>
      </c>
      <c r="F16" s="14">
        <v>0.72564800000000007</v>
      </c>
      <c r="G16" s="21">
        <f t="shared" si="0"/>
        <v>8.439192000000002</v>
      </c>
    </row>
    <row r="17" spans="1:7">
      <c r="A17" s="19">
        <v>14</v>
      </c>
      <c r="B17" s="20">
        <v>7.87</v>
      </c>
      <c r="C17" s="82">
        <v>276</v>
      </c>
      <c r="D17" s="20">
        <v>2.0099999999999998</v>
      </c>
      <c r="E17" s="14">
        <v>564</v>
      </c>
      <c r="F17" s="14">
        <v>0.68559599999999987</v>
      </c>
      <c r="G17" s="21">
        <f t="shared" si="0"/>
        <v>9.1247880000000023</v>
      </c>
    </row>
    <row r="18" spans="1:7">
      <c r="A18" s="19">
        <v>15</v>
      </c>
      <c r="B18" s="20">
        <v>7.87</v>
      </c>
      <c r="C18" s="82">
        <v>274</v>
      </c>
      <c r="D18" s="20">
        <v>2.04</v>
      </c>
      <c r="E18" s="14">
        <v>562</v>
      </c>
      <c r="F18" s="14">
        <v>0.50889600000000002</v>
      </c>
      <c r="G18" s="21">
        <f t="shared" si="0"/>
        <v>9.6336840000000024</v>
      </c>
    </row>
    <row r="19" spans="1:7">
      <c r="A19" s="19">
        <v>16</v>
      </c>
      <c r="B19" s="20">
        <v>7.92</v>
      </c>
      <c r="C19" s="82">
        <v>337</v>
      </c>
      <c r="D19" s="20">
        <v>1.94</v>
      </c>
      <c r="E19" s="14">
        <v>562</v>
      </c>
      <c r="F19" s="14">
        <v>0.64318800000000009</v>
      </c>
      <c r="G19" s="21">
        <f t="shared" si="0"/>
        <v>10.276872000000003</v>
      </c>
    </row>
    <row r="20" spans="1:7">
      <c r="A20" s="19">
        <v>17</v>
      </c>
      <c r="B20" s="20">
        <v>8.09</v>
      </c>
      <c r="C20" s="82">
        <v>327</v>
      </c>
      <c r="D20" s="20">
        <v>2</v>
      </c>
      <c r="E20" s="14">
        <v>568</v>
      </c>
      <c r="F20" s="14">
        <v>0.51125199999999993</v>
      </c>
      <c r="G20" s="21">
        <f t="shared" si="0"/>
        <v>10.788124000000003</v>
      </c>
    </row>
    <row r="21" spans="1:7">
      <c r="A21" s="19">
        <v>18</v>
      </c>
      <c r="B21" s="20">
        <v>8.0299999999999994</v>
      </c>
      <c r="C21" s="82">
        <v>300</v>
      </c>
      <c r="D21" s="20">
        <v>2.0499999999999998</v>
      </c>
      <c r="E21" s="14">
        <v>542</v>
      </c>
      <c r="F21" s="14">
        <v>0.62434000000000001</v>
      </c>
      <c r="G21" s="21">
        <f t="shared" si="0"/>
        <v>11.412464000000003</v>
      </c>
    </row>
    <row r="22" spans="1:7">
      <c r="A22" s="19">
        <v>19</v>
      </c>
      <c r="B22" s="20">
        <v>7.46</v>
      </c>
      <c r="C22" s="82">
        <v>282</v>
      </c>
      <c r="D22" s="20">
        <v>2.02</v>
      </c>
      <c r="E22" s="14">
        <v>551</v>
      </c>
      <c r="F22" s="14">
        <v>0.67381599999999997</v>
      </c>
      <c r="G22" s="21">
        <f t="shared" si="0"/>
        <v>12.086280000000004</v>
      </c>
    </row>
    <row r="23" spans="1:7">
      <c r="A23" s="19">
        <v>20</v>
      </c>
      <c r="B23" s="20">
        <v>7.47</v>
      </c>
      <c r="C23" s="82">
        <v>302</v>
      </c>
      <c r="D23" s="20">
        <v>2.1</v>
      </c>
      <c r="E23" s="14">
        <v>548</v>
      </c>
      <c r="F23" s="14">
        <v>0.739784</v>
      </c>
      <c r="G23" s="21">
        <f t="shared" si="0"/>
        <v>12.826064000000004</v>
      </c>
    </row>
    <row r="24" spans="1:7">
      <c r="A24" s="19">
        <v>21</v>
      </c>
      <c r="B24" s="20">
        <v>7.62</v>
      </c>
      <c r="C24" s="82">
        <v>325</v>
      </c>
      <c r="D24" s="20">
        <v>2.06</v>
      </c>
      <c r="E24" s="14">
        <v>558</v>
      </c>
      <c r="F24" s="14">
        <v>0.909416</v>
      </c>
      <c r="G24" s="21">
        <f t="shared" si="0"/>
        <v>13.735480000000004</v>
      </c>
    </row>
    <row r="25" spans="1:7">
      <c r="A25" s="19">
        <v>22</v>
      </c>
      <c r="B25" s="20">
        <v>7.41</v>
      </c>
      <c r="C25" s="82">
        <v>323</v>
      </c>
      <c r="D25" s="20">
        <v>2.0499999999999998</v>
      </c>
      <c r="E25" s="14">
        <v>550</v>
      </c>
      <c r="F25" s="14">
        <v>0.58193199999999989</v>
      </c>
      <c r="G25" s="21">
        <f t="shared" si="0"/>
        <v>14.317412000000004</v>
      </c>
    </row>
    <row r="26" spans="1:7">
      <c r="A26" s="19">
        <v>23</v>
      </c>
      <c r="B26" s="20">
        <v>7.63</v>
      </c>
      <c r="C26" s="82">
        <v>308</v>
      </c>
      <c r="D26" s="20">
        <v>2.0099999999999998</v>
      </c>
      <c r="E26" s="14">
        <v>556</v>
      </c>
      <c r="F26" s="14">
        <v>0.67381599999999997</v>
      </c>
      <c r="G26" s="21">
        <f t="shared" si="0"/>
        <v>14.991228000000005</v>
      </c>
    </row>
    <row r="27" spans="1:7">
      <c r="A27" s="19">
        <v>24</v>
      </c>
      <c r="B27" s="20">
        <v>7.61</v>
      </c>
      <c r="C27" s="82">
        <v>336</v>
      </c>
      <c r="D27" s="20">
        <v>2.04</v>
      </c>
      <c r="E27" s="14">
        <v>556</v>
      </c>
      <c r="F27" s="14">
        <v>0.40287600000000001</v>
      </c>
      <c r="G27" s="21">
        <f t="shared" si="0"/>
        <v>15.394104000000006</v>
      </c>
    </row>
    <row r="28" spans="1:7">
      <c r="A28" s="19">
        <v>25</v>
      </c>
      <c r="B28" s="20">
        <v>7.52</v>
      </c>
      <c r="C28" s="82">
        <v>282</v>
      </c>
      <c r="D28" s="20">
        <v>2.02</v>
      </c>
      <c r="E28" s="14">
        <v>561</v>
      </c>
      <c r="F28" s="14">
        <v>0.61727200000000004</v>
      </c>
      <c r="G28" s="21">
        <f t="shared" si="0"/>
        <v>16.011376000000006</v>
      </c>
    </row>
    <row r="29" spans="1:7">
      <c r="A29" s="19">
        <v>26</v>
      </c>
      <c r="B29" s="20">
        <v>7.52</v>
      </c>
      <c r="C29" s="82">
        <v>319</v>
      </c>
      <c r="D29" s="20">
        <v>2.0299999999999998</v>
      </c>
      <c r="E29" s="14">
        <v>564</v>
      </c>
      <c r="F29" s="14">
        <v>0.45942</v>
      </c>
      <c r="G29" s="21">
        <f t="shared" si="0"/>
        <v>16.470796000000007</v>
      </c>
    </row>
    <row r="30" spans="1:7">
      <c r="A30" s="19">
        <v>27</v>
      </c>
      <c r="B30" s="20">
        <v>7.39</v>
      </c>
      <c r="C30" s="82">
        <v>246</v>
      </c>
      <c r="D30" s="20">
        <v>1.98</v>
      </c>
      <c r="E30" s="14">
        <v>485</v>
      </c>
      <c r="F30" s="14">
        <v>0.65496800000000011</v>
      </c>
      <c r="G30" s="21">
        <f t="shared" si="0"/>
        <v>17.125764000000007</v>
      </c>
    </row>
    <row r="31" spans="1:7">
      <c r="A31" s="19">
        <v>28</v>
      </c>
      <c r="B31" s="20">
        <v>7.7</v>
      </c>
      <c r="C31" s="82">
        <v>286</v>
      </c>
      <c r="D31" s="20">
        <v>2</v>
      </c>
      <c r="E31" s="14">
        <v>553</v>
      </c>
      <c r="F31" s="14">
        <v>0.322772</v>
      </c>
      <c r="G31" s="21">
        <f t="shared" si="0"/>
        <v>17.448536000000008</v>
      </c>
    </row>
    <row r="32" spans="1:7">
      <c r="A32" s="19">
        <v>29</v>
      </c>
      <c r="B32" s="20">
        <v>7.34</v>
      </c>
      <c r="C32" s="82">
        <v>300</v>
      </c>
      <c r="D32" s="20">
        <v>1.72</v>
      </c>
      <c r="E32" s="14">
        <v>552</v>
      </c>
      <c r="F32" s="14">
        <v>1.2416120000000002</v>
      </c>
      <c r="G32" s="21">
        <f t="shared" si="0"/>
        <v>18.690148000000008</v>
      </c>
    </row>
    <row r="33" spans="1:7">
      <c r="A33" s="19">
        <v>30</v>
      </c>
      <c r="B33" s="20">
        <v>7.86</v>
      </c>
      <c r="C33" s="82">
        <v>282</v>
      </c>
      <c r="D33" s="20">
        <v>2.04</v>
      </c>
      <c r="E33" s="14">
        <v>531</v>
      </c>
      <c r="F33" s="14">
        <v>0.54423599999999994</v>
      </c>
      <c r="G33" s="21">
        <f t="shared" si="0"/>
        <v>19.234384000000009</v>
      </c>
    </row>
    <row r="34" spans="1:7">
      <c r="A34" s="19">
        <v>31</v>
      </c>
      <c r="B34" s="20">
        <v>7.66</v>
      </c>
      <c r="C34" s="82">
        <v>281</v>
      </c>
      <c r="D34" s="20">
        <v>2.0299999999999998</v>
      </c>
      <c r="E34" s="14">
        <v>524</v>
      </c>
      <c r="F34" s="14">
        <v>0.57486399999999993</v>
      </c>
      <c r="G34" s="21">
        <f t="shared" si="0"/>
        <v>19.809248000000011</v>
      </c>
    </row>
    <row r="35" spans="1:7">
      <c r="A35" s="19">
        <v>32</v>
      </c>
      <c r="B35" s="20">
        <v>7.38</v>
      </c>
      <c r="C35" s="82">
        <v>289</v>
      </c>
      <c r="D35" s="20">
        <v>2.0099999999999998</v>
      </c>
      <c r="E35" s="14">
        <v>533</v>
      </c>
      <c r="F35" s="14">
        <v>0.50418400000000008</v>
      </c>
      <c r="G35" s="21">
        <f t="shared" si="0"/>
        <v>20.313432000000009</v>
      </c>
    </row>
    <row r="36" spans="1:7">
      <c r="A36" s="19">
        <v>33</v>
      </c>
      <c r="B36" s="20">
        <v>7.6</v>
      </c>
      <c r="C36" s="82">
        <v>266</v>
      </c>
      <c r="D36" s="20">
        <v>2.2400000000000002</v>
      </c>
      <c r="E36" s="14">
        <v>549</v>
      </c>
      <c r="F36" s="14">
        <v>0.50889600000000002</v>
      </c>
      <c r="G36" s="21">
        <f t="shared" si="0"/>
        <v>20.822328000000009</v>
      </c>
    </row>
    <row r="37" spans="1:7">
      <c r="A37" s="19">
        <v>34</v>
      </c>
      <c r="B37" s="20">
        <v>7.66</v>
      </c>
      <c r="C37" s="82">
        <v>290</v>
      </c>
      <c r="D37" s="20">
        <v>2.08</v>
      </c>
      <c r="E37" s="14">
        <v>544</v>
      </c>
      <c r="F37" s="14">
        <v>0.42879199999999995</v>
      </c>
      <c r="G37" s="21">
        <f t="shared" si="0"/>
        <v>21.251120000000011</v>
      </c>
    </row>
    <row r="38" spans="1:7">
      <c r="A38" s="19">
        <v>35</v>
      </c>
      <c r="B38" s="20">
        <v>7.48</v>
      </c>
      <c r="C38" s="82">
        <v>288</v>
      </c>
      <c r="D38" s="20">
        <v>1.96</v>
      </c>
      <c r="E38" s="14">
        <v>547</v>
      </c>
      <c r="F38" s="14">
        <v>0.55601599999999995</v>
      </c>
      <c r="G38" s="21">
        <f t="shared" si="0"/>
        <v>21.807136000000011</v>
      </c>
    </row>
    <row r="39" spans="1:7">
      <c r="A39" s="19">
        <v>36</v>
      </c>
      <c r="B39" s="20">
        <v>7.66</v>
      </c>
      <c r="C39" s="82">
        <v>278</v>
      </c>
      <c r="D39" s="20">
        <v>2.04</v>
      </c>
      <c r="E39" s="14">
        <v>542</v>
      </c>
      <c r="F39" s="14">
        <v>0.59842399999999996</v>
      </c>
      <c r="G39" s="21">
        <f t="shared" si="0"/>
        <v>22.405560000000012</v>
      </c>
    </row>
    <row r="40" spans="1:7">
      <c r="A40" s="19">
        <v>37</v>
      </c>
      <c r="B40" s="20">
        <v>7.17</v>
      </c>
      <c r="C40" s="82">
        <v>351</v>
      </c>
      <c r="D40" s="20">
        <v>2.0299999999999998</v>
      </c>
      <c r="E40" s="14">
        <v>543</v>
      </c>
      <c r="F40" s="14">
        <v>0.68795200000000001</v>
      </c>
      <c r="G40" s="21">
        <f t="shared" si="0"/>
        <v>23.093512000000011</v>
      </c>
    </row>
    <row r="41" spans="1:7">
      <c r="A41" s="19">
        <v>38</v>
      </c>
      <c r="B41" s="20">
        <v>7.53</v>
      </c>
      <c r="C41" s="82">
        <v>334</v>
      </c>
      <c r="D41" s="20">
        <v>2</v>
      </c>
      <c r="E41" s="14">
        <v>563</v>
      </c>
      <c r="F41" s="14">
        <v>0.71857999999999989</v>
      </c>
      <c r="G41" s="21">
        <f t="shared" si="0"/>
        <v>23.81209200000001</v>
      </c>
    </row>
    <row r="42" spans="1:7">
      <c r="A42" s="19">
        <v>39</v>
      </c>
      <c r="B42" s="20">
        <v>7.65</v>
      </c>
      <c r="C42" s="82">
        <v>296</v>
      </c>
      <c r="D42" s="20">
        <v>2.0299999999999998</v>
      </c>
      <c r="E42" s="14">
        <v>528</v>
      </c>
      <c r="F42" s="14">
        <v>0.25444800000000001</v>
      </c>
      <c r="G42" s="21">
        <f t="shared" si="0"/>
        <v>24.06654000000001</v>
      </c>
    </row>
    <row r="43" spans="1:7">
      <c r="A43" s="19">
        <v>40</v>
      </c>
      <c r="B43" s="20">
        <v>7.81</v>
      </c>
      <c r="C43" s="82">
        <v>350</v>
      </c>
      <c r="D43" s="20">
        <v>2</v>
      </c>
      <c r="E43" s="14">
        <v>572</v>
      </c>
      <c r="F43" s="14">
        <v>0.760988</v>
      </c>
      <c r="G43" s="21">
        <f t="shared" si="0"/>
        <v>24.827528000000012</v>
      </c>
    </row>
    <row r="44" spans="1:7">
      <c r="A44" s="19">
        <v>41</v>
      </c>
      <c r="B44" s="20">
        <v>7.71</v>
      </c>
      <c r="C44" s="82">
        <v>307</v>
      </c>
      <c r="D44" s="20">
        <v>2</v>
      </c>
      <c r="E44" s="14">
        <v>554</v>
      </c>
      <c r="F44" s="14">
        <v>0.58193199999999989</v>
      </c>
      <c r="G44" s="21">
        <f t="shared" si="0"/>
        <v>25.40946000000001</v>
      </c>
    </row>
    <row r="45" spans="1:7">
      <c r="A45" s="19">
        <v>42</v>
      </c>
      <c r="B45" s="20">
        <v>7.71</v>
      </c>
      <c r="C45" s="82">
        <v>304</v>
      </c>
      <c r="D45" s="20">
        <v>1.98</v>
      </c>
      <c r="E45" s="14">
        <v>560</v>
      </c>
      <c r="F45" s="14">
        <v>0.57486399999999993</v>
      </c>
      <c r="G45" s="21">
        <f t="shared" si="0"/>
        <v>25.984324000000012</v>
      </c>
    </row>
    <row r="46" spans="1:7">
      <c r="A46" s="19">
        <v>43</v>
      </c>
      <c r="B46" s="20">
        <v>7.83</v>
      </c>
      <c r="C46" s="82">
        <v>300</v>
      </c>
      <c r="D46" s="20">
        <v>1.99</v>
      </c>
      <c r="E46" s="14">
        <v>561</v>
      </c>
      <c r="F46" s="14">
        <v>0.35339999999999999</v>
      </c>
      <c r="G46" s="21">
        <f t="shared" si="0"/>
        <v>26.337724000000012</v>
      </c>
    </row>
    <row r="47" spans="1:7">
      <c r="A47" s="19">
        <v>44</v>
      </c>
      <c r="B47" s="20">
        <v>7.67</v>
      </c>
      <c r="C47" s="82">
        <v>354</v>
      </c>
      <c r="D47" s="20">
        <v>1.97</v>
      </c>
      <c r="E47" s="14">
        <v>547</v>
      </c>
      <c r="F47" s="14">
        <v>0.68088399999999993</v>
      </c>
      <c r="G47" s="21">
        <f t="shared" si="0"/>
        <v>27.018608000000011</v>
      </c>
    </row>
    <row r="48" spans="1:7">
      <c r="A48" s="19">
        <v>45</v>
      </c>
      <c r="B48" s="20">
        <v>7.52</v>
      </c>
      <c r="C48" s="82">
        <v>329</v>
      </c>
      <c r="D48" s="20">
        <v>2.02</v>
      </c>
      <c r="E48" s="14">
        <v>550</v>
      </c>
      <c r="F48" s="14">
        <v>0.6667479999999999</v>
      </c>
      <c r="G48" s="21">
        <f t="shared" si="0"/>
        <v>27.685356000000009</v>
      </c>
    </row>
    <row r="49" spans="1:7">
      <c r="A49" s="19">
        <v>46</v>
      </c>
      <c r="B49" s="20">
        <v>7.39</v>
      </c>
      <c r="C49" s="82">
        <v>357</v>
      </c>
      <c r="D49" s="20">
        <v>2</v>
      </c>
      <c r="E49" s="14">
        <v>556</v>
      </c>
      <c r="F49" s="14">
        <v>0.6125600000000001</v>
      </c>
      <c r="G49" s="21">
        <f t="shared" si="0"/>
        <v>28.297916000000008</v>
      </c>
    </row>
    <row r="50" spans="1:7">
      <c r="A50" s="19">
        <v>47</v>
      </c>
      <c r="B50" s="20">
        <v>7.21</v>
      </c>
      <c r="C50" s="82">
        <v>318</v>
      </c>
      <c r="D50" s="20">
        <v>2.0099999999999998</v>
      </c>
      <c r="E50" s="14">
        <v>563</v>
      </c>
      <c r="F50" s="14">
        <v>0.56543999999999994</v>
      </c>
      <c r="G50" s="21">
        <f t="shared" si="0"/>
        <v>28.863356000000007</v>
      </c>
    </row>
    <row r="51" spans="1:7">
      <c r="A51" s="19">
        <v>48</v>
      </c>
      <c r="B51" s="20">
        <v>6.33</v>
      </c>
      <c r="C51" s="82">
        <v>347</v>
      </c>
      <c r="D51" s="20">
        <v>1.99</v>
      </c>
      <c r="E51" s="14">
        <v>567</v>
      </c>
      <c r="F51" s="14">
        <v>0.54659200000000008</v>
      </c>
      <c r="G51" s="21">
        <f t="shared" si="0"/>
        <v>29.409948000000007</v>
      </c>
    </row>
    <row r="52" spans="1:7">
      <c r="A52" s="19">
        <v>49</v>
      </c>
      <c r="B52" s="20">
        <v>7.4</v>
      </c>
      <c r="C52" s="82">
        <v>361</v>
      </c>
      <c r="D52" s="20">
        <v>1.99</v>
      </c>
      <c r="E52" s="14">
        <v>520</v>
      </c>
      <c r="F52" s="14">
        <v>0.64318800000000009</v>
      </c>
      <c r="G52" s="21">
        <f t="shared" si="0"/>
        <v>30.053136000000006</v>
      </c>
    </row>
    <row r="53" spans="1:7">
      <c r="A53" s="19">
        <v>50</v>
      </c>
      <c r="B53" s="20">
        <v>7.43</v>
      </c>
      <c r="C53" s="82">
        <v>362</v>
      </c>
      <c r="D53" s="20">
        <v>2</v>
      </c>
      <c r="E53" s="14">
        <v>526</v>
      </c>
      <c r="F53" s="14">
        <v>0.63140799999999997</v>
      </c>
      <c r="G53" s="21">
        <f t="shared" si="0"/>
        <v>30.684544000000006</v>
      </c>
    </row>
    <row r="54" spans="1:7">
      <c r="A54" s="19">
        <v>52</v>
      </c>
      <c r="B54" s="20">
        <v>7.25</v>
      </c>
      <c r="C54" s="82">
        <v>329</v>
      </c>
      <c r="D54" s="20">
        <v>2.02</v>
      </c>
      <c r="E54" s="14">
        <v>545</v>
      </c>
      <c r="F54" s="14">
        <v>0.51596399999999998</v>
      </c>
      <c r="G54" s="21">
        <f t="shared" si="0"/>
        <v>31.200508000000006</v>
      </c>
    </row>
    <row r="55" spans="1:7">
      <c r="A55" s="19">
        <v>53</v>
      </c>
      <c r="B55" s="20">
        <v>7.54</v>
      </c>
      <c r="C55" s="82">
        <v>383</v>
      </c>
      <c r="D55" s="20">
        <v>2.02</v>
      </c>
      <c r="E55" s="14">
        <v>509</v>
      </c>
      <c r="F55" s="14">
        <v>0.43350399999999994</v>
      </c>
      <c r="G55" s="21">
        <f t="shared" si="0"/>
        <v>31.634012000000006</v>
      </c>
    </row>
    <row r="56" spans="1:7">
      <c r="A56" s="19">
        <v>54</v>
      </c>
      <c r="B56" s="20">
        <v>7.41</v>
      </c>
      <c r="C56" s="82">
        <v>345</v>
      </c>
      <c r="D56" s="20">
        <v>2.0299999999999998</v>
      </c>
      <c r="E56" s="14">
        <v>532</v>
      </c>
      <c r="F56" s="14">
        <v>0.41936799999999996</v>
      </c>
      <c r="G56" s="21">
        <f t="shared" si="0"/>
        <v>32.053380000000004</v>
      </c>
    </row>
    <row r="57" spans="1:7">
      <c r="A57" s="19">
        <v>55</v>
      </c>
      <c r="B57" s="20">
        <v>7.52</v>
      </c>
      <c r="C57" s="82">
        <v>345</v>
      </c>
      <c r="D57" s="20">
        <v>2.0299999999999998</v>
      </c>
      <c r="E57" s="14">
        <v>538</v>
      </c>
      <c r="F57" s="14">
        <v>0.67617199999999988</v>
      </c>
      <c r="G57" s="21">
        <f t="shared" si="0"/>
        <v>32.729552000000005</v>
      </c>
    </row>
    <row r="58" spans="1:7">
      <c r="A58" s="19">
        <v>56</v>
      </c>
      <c r="B58" s="20">
        <v>7.74</v>
      </c>
      <c r="C58" s="82">
        <v>385</v>
      </c>
      <c r="D58" s="20">
        <v>1.99</v>
      </c>
      <c r="E58" s="14">
        <v>559</v>
      </c>
      <c r="F58" s="14">
        <v>0.91177200000000003</v>
      </c>
      <c r="G58" s="21">
        <f t="shared" si="0"/>
        <v>33.641324000000004</v>
      </c>
    </row>
    <row r="59" spans="1:7">
      <c r="A59" s="19">
        <v>57</v>
      </c>
      <c r="B59" s="20">
        <v>7.89</v>
      </c>
      <c r="C59" s="82">
        <v>346</v>
      </c>
      <c r="D59" s="20">
        <v>2.0099999999999998</v>
      </c>
      <c r="E59" s="14">
        <v>535</v>
      </c>
      <c r="F59" s="14">
        <v>0.560728</v>
      </c>
      <c r="G59" s="21">
        <f t="shared" si="0"/>
        <v>34.202052000000002</v>
      </c>
    </row>
    <row r="60" spans="1:7">
      <c r="A60" s="19">
        <v>58</v>
      </c>
      <c r="B60" s="20">
        <v>7.77</v>
      </c>
      <c r="C60" s="82">
        <v>370</v>
      </c>
      <c r="D60" s="20">
        <v>2.0099999999999998</v>
      </c>
      <c r="E60" s="14">
        <v>549</v>
      </c>
      <c r="F60" s="14">
        <v>0.42879199999999995</v>
      </c>
      <c r="G60" s="21">
        <f t="shared" si="0"/>
        <v>34.630844000000003</v>
      </c>
    </row>
    <row r="61" spans="1:7">
      <c r="A61" s="19">
        <v>59</v>
      </c>
      <c r="B61" s="20">
        <v>7.56</v>
      </c>
      <c r="C61" s="82">
        <v>322</v>
      </c>
      <c r="D61" s="20">
        <v>2.02</v>
      </c>
      <c r="E61" s="14">
        <v>533</v>
      </c>
      <c r="F61" s="14">
        <v>0.73742799999999997</v>
      </c>
      <c r="G61" s="21">
        <f t="shared" si="0"/>
        <v>35.368272000000005</v>
      </c>
    </row>
    <row r="62" spans="1:7">
      <c r="A62" s="19">
        <v>60</v>
      </c>
      <c r="B62" s="20">
        <v>7.86</v>
      </c>
      <c r="C62" s="82">
        <v>398</v>
      </c>
      <c r="D62" s="20">
        <v>2</v>
      </c>
      <c r="E62" s="14">
        <v>565</v>
      </c>
      <c r="F62" s="14">
        <v>0.60313600000000001</v>
      </c>
      <c r="G62" s="21">
        <f t="shared" si="0"/>
        <v>35.971408000000004</v>
      </c>
    </row>
    <row r="63" spans="1:7">
      <c r="A63" s="19">
        <v>61</v>
      </c>
      <c r="B63" s="20">
        <v>7.69</v>
      </c>
      <c r="C63" s="82">
        <v>306</v>
      </c>
      <c r="D63" s="20">
        <v>1.97</v>
      </c>
      <c r="E63" s="14">
        <v>533</v>
      </c>
      <c r="F63" s="14">
        <v>0.68323999999999996</v>
      </c>
      <c r="G63" s="21">
        <f t="shared" si="0"/>
        <v>36.654648000000002</v>
      </c>
    </row>
    <row r="64" spans="1:7" ht="16" thickBot="1">
      <c r="A64" s="23">
        <v>63</v>
      </c>
      <c r="B64" s="25">
        <v>7.69</v>
      </c>
      <c r="C64" s="83">
        <v>347</v>
      </c>
      <c r="D64" s="25">
        <v>1.99</v>
      </c>
      <c r="E64" s="24">
        <v>549</v>
      </c>
      <c r="F64" s="24">
        <v>0.74449599999999994</v>
      </c>
      <c r="G64" s="26">
        <f t="shared" si="0"/>
        <v>37.399144</v>
      </c>
    </row>
    <row r="65" spans="1:1">
      <c r="A65" s="27"/>
    </row>
  </sheetData>
  <mergeCells count="2">
    <mergeCell ref="B1:C1"/>
    <mergeCell ref="D1:G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07B930-8AF1-40D4-B65F-297895755A04}">
  <dimension ref="A1:AR139"/>
  <sheetViews>
    <sheetView topLeftCell="A65" zoomScale="70" zoomScaleNormal="70" workbookViewId="0">
      <selection activeCell="A65" sqref="A65"/>
    </sheetView>
  </sheetViews>
  <sheetFormatPr baseColWidth="10" defaultColWidth="9.1640625" defaultRowHeight="15"/>
  <cols>
    <col min="1" max="1" width="17.83203125" style="29" bestFit="1" customWidth="1"/>
    <col min="2" max="2" width="9.33203125" style="29" bestFit="1" customWidth="1"/>
    <col min="3" max="3" width="18.33203125" style="29" bestFit="1" customWidth="1"/>
    <col min="4" max="4" width="14.5" style="29" bestFit="1" customWidth="1"/>
    <col min="5" max="5" width="12.1640625" style="29" bestFit="1" customWidth="1"/>
    <col min="6" max="6" width="12" style="29" bestFit="1" customWidth="1"/>
    <col min="7" max="7" width="12.6640625" style="29" bestFit="1" customWidth="1"/>
    <col min="8" max="8" width="13" style="29" bestFit="1" customWidth="1"/>
    <col min="9" max="9" width="9.6640625" style="29" bestFit="1" customWidth="1"/>
    <col min="10" max="10" width="11.83203125" style="29" bestFit="1" customWidth="1"/>
    <col min="11" max="11" width="9.1640625" style="29"/>
    <col min="12" max="12" width="10.1640625" style="29" bestFit="1" customWidth="1"/>
    <col min="13" max="13" width="10.83203125" style="29" bestFit="1" customWidth="1"/>
    <col min="14" max="14" width="12.83203125" style="29" bestFit="1" customWidth="1"/>
    <col min="15" max="15" width="9.1640625" style="29"/>
    <col min="16" max="16" width="12.5" style="29" bestFit="1" customWidth="1"/>
    <col min="17" max="23" width="9.1640625" style="29"/>
    <col min="24" max="24" width="14.5" style="29" bestFit="1" customWidth="1"/>
    <col min="25" max="25" width="12.5" style="29" bestFit="1" customWidth="1"/>
    <col min="26" max="26" width="12.1640625" style="29" bestFit="1" customWidth="1"/>
    <col min="27" max="27" width="9.1640625" style="29"/>
    <col min="28" max="28" width="13" style="29" bestFit="1" customWidth="1"/>
    <col min="29" max="33" width="9.1640625" style="29"/>
    <col min="34" max="34" width="12.5" style="29" bestFit="1" customWidth="1"/>
    <col min="35" max="35" width="12.83203125" style="29" bestFit="1" customWidth="1"/>
    <col min="36" max="16384" width="9.1640625" style="29"/>
  </cols>
  <sheetData>
    <row r="1" spans="1:44" s="30" customFormat="1" ht="22" thickBot="1">
      <c r="A1" s="110" t="s">
        <v>7</v>
      </c>
      <c r="B1" s="111"/>
      <c r="C1" s="111"/>
      <c r="D1" s="111"/>
      <c r="E1" s="111"/>
      <c r="F1" s="111"/>
      <c r="G1" s="111"/>
      <c r="H1" s="112"/>
      <c r="J1" s="110" t="s">
        <v>8</v>
      </c>
      <c r="K1" s="111"/>
      <c r="L1" s="111"/>
      <c r="M1" s="111"/>
      <c r="N1" s="111"/>
      <c r="O1" s="111"/>
      <c r="P1" s="111"/>
      <c r="Q1" s="112"/>
      <c r="S1" s="110" t="s">
        <v>9</v>
      </c>
      <c r="T1" s="111"/>
      <c r="U1" s="111"/>
      <c r="V1" s="111"/>
      <c r="W1" s="111"/>
      <c r="X1" s="111"/>
      <c r="Y1" s="111"/>
      <c r="Z1" s="112"/>
      <c r="AB1" s="110" t="s">
        <v>10</v>
      </c>
      <c r="AC1" s="111"/>
      <c r="AD1" s="111"/>
      <c r="AE1" s="111"/>
      <c r="AF1" s="111"/>
      <c r="AG1" s="111"/>
      <c r="AH1" s="111"/>
      <c r="AI1" s="112"/>
      <c r="AK1" s="110" t="s">
        <v>11</v>
      </c>
      <c r="AL1" s="111"/>
      <c r="AM1" s="111"/>
      <c r="AN1" s="111"/>
      <c r="AO1" s="111"/>
      <c r="AP1" s="111"/>
      <c r="AQ1" s="111"/>
      <c r="AR1" s="112"/>
    </row>
    <row r="2" spans="1:44" s="37" customFormat="1" ht="47.25" customHeight="1" thickBot="1">
      <c r="A2" s="31" t="s">
        <v>0</v>
      </c>
      <c r="B2" s="32" t="s">
        <v>25</v>
      </c>
      <c r="C2" s="33" t="s">
        <v>26</v>
      </c>
      <c r="D2" s="34" t="s">
        <v>1</v>
      </c>
      <c r="E2" s="32" t="s">
        <v>2</v>
      </c>
      <c r="F2" s="35" t="s">
        <v>28</v>
      </c>
      <c r="G2" s="32" t="s">
        <v>27</v>
      </c>
      <c r="H2" s="36" t="s">
        <v>29</v>
      </c>
      <c r="J2" s="31" t="s">
        <v>0</v>
      </c>
      <c r="K2" s="32" t="s">
        <v>25</v>
      </c>
      <c r="L2" s="33" t="s">
        <v>26</v>
      </c>
      <c r="M2" s="34" t="s">
        <v>1</v>
      </c>
      <c r="N2" s="32" t="s">
        <v>2</v>
      </c>
      <c r="O2" s="35" t="s">
        <v>28</v>
      </c>
      <c r="P2" s="32" t="s">
        <v>27</v>
      </c>
      <c r="Q2" s="36" t="s">
        <v>29</v>
      </c>
      <c r="S2" s="31" t="s">
        <v>0</v>
      </c>
      <c r="T2" s="32" t="s">
        <v>25</v>
      </c>
      <c r="U2" s="33" t="s">
        <v>26</v>
      </c>
      <c r="V2" s="34" t="s">
        <v>1</v>
      </c>
      <c r="W2" s="32" t="s">
        <v>2</v>
      </c>
      <c r="X2" s="35" t="s">
        <v>28</v>
      </c>
      <c r="Y2" s="32" t="s">
        <v>27</v>
      </c>
      <c r="Z2" s="36" t="s">
        <v>29</v>
      </c>
      <c r="AB2" s="31" t="s">
        <v>0</v>
      </c>
      <c r="AC2" s="32" t="s">
        <v>25</v>
      </c>
      <c r="AD2" s="33" t="s">
        <v>26</v>
      </c>
      <c r="AE2" s="34" t="s">
        <v>1</v>
      </c>
      <c r="AF2" s="32" t="s">
        <v>2</v>
      </c>
      <c r="AG2" s="35" t="s">
        <v>28</v>
      </c>
      <c r="AH2" s="32" t="s">
        <v>27</v>
      </c>
      <c r="AI2" s="36" t="s">
        <v>29</v>
      </c>
      <c r="AK2" s="31" t="s">
        <v>0</v>
      </c>
      <c r="AL2" s="32" t="s">
        <v>25</v>
      </c>
      <c r="AM2" s="33" t="s">
        <v>26</v>
      </c>
      <c r="AN2" s="34" t="s">
        <v>1</v>
      </c>
      <c r="AO2" s="32" t="s">
        <v>2</v>
      </c>
      <c r="AP2" s="35" t="s">
        <v>28</v>
      </c>
      <c r="AQ2" s="32" t="s">
        <v>27</v>
      </c>
      <c r="AR2" s="36" t="s">
        <v>29</v>
      </c>
    </row>
    <row r="3" spans="1:44">
      <c r="A3" s="38">
        <v>0</v>
      </c>
      <c r="B3" s="39">
        <v>502.56</v>
      </c>
      <c r="C3" s="41">
        <v>352.12</v>
      </c>
      <c r="D3" s="40">
        <v>7.32</v>
      </c>
      <c r="E3" s="28">
        <v>310</v>
      </c>
      <c r="F3" s="52">
        <v>1.1650000000000001E-4</v>
      </c>
      <c r="G3" s="53">
        <v>4.6600000000000005E-4</v>
      </c>
      <c r="H3" s="52">
        <v>0.43409300000000006</v>
      </c>
      <c r="J3" s="38">
        <v>0</v>
      </c>
      <c r="K3" s="39">
        <v>502.2</v>
      </c>
      <c r="L3" s="41">
        <v>375.35</v>
      </c>
      <c r="M3" s="40">
        <v>7.44</v>
      </c>
      <c r="N3" s="28">
        <v>286</v>
      </c>
      <c r="O3" s="52">
        <v>2.3300000000000003E-4</v>
      </c>
      <c r="P3" s="53">
        <v>2.6329000000000001E-3</v>
      </c>
      <c r="Q3" s="52">
        <v>0.29449999999999998</v>
      </c>
      <c r="S3" s="38">
        <v>0</v>
      </c>
      <c r="T3" s="39">
        <v>500.92</v>
      </c>
      <c r="U3" s="41">
        <v>382.5</v>
      </c>
      <c r="V3" s="40">
        <v>7.1</v>
      </c>
      <c r="W3" s="28">
        <v>269</v>
      </c>
      <c r="X3" s="52">
        <v>7.6889999999999999E-4</v>
      </c>
      <c r="Y3" s="53">
        <v>1.0718000000000001E-3</v>
      </c>
      <c r="Z3" s="52">
        <v>0.84874899999999998</v>
      </c>
      <c r="AB3" s="38">
        <v>0</v>
      </c>
      <c r="AC3" s="39">
        <v>502.89</v>
      </c>
      <c r="AD3" s="41">
        <v>381.15</v>
      </c>
      <c r="AE3" s="40">
        <v>6.97</v>
      </c>
      <c r="AF3" s="28">
        <v>157</v>
      </c>
      <c r="AG3" s="52">
        <v>1.2581999999999999E-3</v>
      </c>
      <c r="AH3" s="53">
        <v>2.3766E-3</v>
      </c>
      <c r="AI3" s="52">
        <v>0.86877499999999996</v>
      </c>
      <c r="AK3" s="38">
        <v>0</v>
      </c>
      <c r="AL3" s="39">
        <v>501.8</v>
      </c>
      <c r="AM3" s="41">
        <v>355.05</v>
      </c>
      <c r="AN3" s="40">
        <v>7.06</v>
      </c>
      <c r="AO3" s="28">
        <v>262</v>
      </c>
      <c r="AP3" s="52">
        <v>5.5920000000000004E-4</v>
      </c>
      <c r="AQ3" s="53">
        <v>1.2349000000000001E-3</v>
      </c>
      <c r="AR3" s="52">
        <v>0.58487699999999998</v>
      </c>
    </row>
    <row r="4" spans="1:44">
      <c r="A4" s="38">
        <v>1</v>
      </c>
      <c r="B4" s="39">
        <v>500.9</v>
      </c>
      <c r="C4" s="41">
        <v>371.1</v>
      </c>
      <c r="D4" s="40">
        <v>7.42</v>
      </c>
      <c r="E4" s="28">
        <v>272</v>
      </c>
      <c r="F4" s="52">
        <v>0</v>
      </c>
      <c r="G4" s="53">
        <v>8.8539999999999995E-4</v>
      </c>
      <c r="H4" s="52">
        <v>0.22617599999999999</v>
      </c>
      <c r="J4" s="38">
        <v>1</v>
      </c>
      <c r="K4" s="39">
        <v>501.6</v>
      </c>
      <c r="L4" s="41">
        <v>407.1</v>
      </c>
      <c r="M4" s="40">
        <v>7.55</v>
      </c>
      <c r="N4" s="28">
        <v>271</v>
      </c>
      <c r="O4" s="52">
        <v>0</v>
      </c>
      <c r="P4" s="53">
        <v>9.3200000000000002E-5</v>
      </c>
      <c r="Q4" s="52">
        <v>0.20379399999999995</v>
      </c>
      <c r="S4" s="38">
        <v>1</v>
      </c>
      <c r="T4" s="39">
        <v>503.3</v>
      </c>
      <c r="U4" s="41">
        <v>376.4</v>
      </c>
      <c r="V4" s="40">
        <v>6.89</v>
      </c>
      <c r="W4" s="28">
        <v>718</v>
      </c>
      <c r="X4" s="52">
        <v>1.3980000000000001E-4</v>
      </c>
      <c r="Y4" s="53">
        <v>4.4269999999999997E-4</v>
      </c>
      <c r="Z4" s="52">
        <v>0.76511099999999999</v>
      </c>
      <c r="AB4" s="38">
        <v>1</v>
      </c>
      <c r="AC4" s="39">
        <v>503.6</v>
      </c>
      <c r="AD4" s="41">
        <v>404.45</v>
      </c>
      <c r="AE4" s="40">
        <v>6.22</v>
      </c>
      <c r="AF4" s="28">
        <v>203</v>
      </c>
      <c r="AG4" s="52">
        <v>1.3048000000000001E-3</v>
      </c>
      <c r="AH4" s="53">
        <v>9.7860000000000004E-4</v>
      </c>
      <c r="AI4" s="52">
        <v>0.74272899999999986</v>
      </c>
      <c r="AK4" s="38">
        <v>1</v>
      </c>
      <c r="AL4" s="39">
        <v>503.6</v>
      </c>
      <c r="AM4" s="41">
        <v>370.95</v>
      </c>
      <c r="AN4" s="40">
        <v>6.48</v>
      </c>
      <c r="AO4" s="28">
        <v>224</v>
      </c>
      <c r="AP4" s="52">
        <v>5.5920000000000004E-4</v>
      </c>
      <c r="AQ4" s="53">
        <v>1.0950999999999999E-3</v>
      </c>
      <c r="AR4" s="52">
        <v>0.69501999999999997</v>
      </c>
    </row>
    <row r="5" spans="1:44">
      <c r="A5" s="38">
        <v>2</v>
      </c>
      <c r="B5" s="39">
        <v>502.66</v>
      </c>
      <c r="C5" s="41">
        <v>411.63</v>
      </c>
      <c r="D5" s="40">
        <v>7.56</v>
      </c>
      <c r="E5" s="28">
        <v>295</v>
      </c>
      <c r="F5" s="52">
        <v>0</v>
      </c>
      <c r="G5" s="53">
        <v>0</v>
      </c>
      <c r="H5" s="52">
        <v>0.11426600000000001</v>
      </c>
      <c r="J5" s="38">
        <v>2</v>
      </c>
      <c r="K5" s="39">
        <v>501.86</v>
      </c>
      <c r="L5" s="41">
        <v>436.49</v>
      </c>
      <c r="M5" s="40">
        <v>7.33</v>
      </c>
      <c r="N5" s="28">
        <v>303</v>
      </c>
      <c r="O5" s="52">
        <v>0</v>
      </c>
      <c r="P5" s="53">
        <v>0</v>
      </c>
      <c r="Q5" s="52">
        <v>0.21557399999999999</v>
      </c>
      <c r="S5" s="38">
        <v>2</v>
      </c>
      <c r="T5" s="39">
        <v>503.02</v>
      </c>
      <c r="U5" s="41">
        <v>453.96999999999997</v>
      </c>
      <c r="V5" s="40">
        <v>6.49</v>
      </c>
      <c r="W5" s="28">
        <v>248</v>
      </c>
      <c r="X5" s="52">
        <v>1.5378000000000001E-2</v>
      </c>
      <c r="Y5" s="53">
        <v>1.5378E-3</v>
      </c>
      <c r="Z5" s="52">
        <v>0.73153800000000002</v>
      </c>
      <c r="AB5" s="38">
        <v>2</v>
      </c>
      <c r="AC5" s="39">
        <v>501.34</v>
      </c>
      <c r="AD5" s="41">
        <v>430.59</v>
      </c>
      <c r="AE5" s="40">
        <v>5.95</v>
      </c>
      <c r="AF5" s="28">
        <v>279</v>
      </c>
      <c r="AG5" s="52">
        <v>2.3533000000000004E-3</v>
      </c>
      <c r="AH5" s="53">
        <v>2.5863000000000001E-3</v>
      </c>
      <c r="AI5" s="52">
        <v>0.77983599999999997</v>
      </c>
      <c r="AK5" s="38">
        <v>2</v>
      </c>
      <c r="AL5" s="39">
        <v>500.7</v>
      </c>
      <c r="AM5" s="41">
        <v>427.03000000000003</v>
      </c>
      <c r="AN5" s="40">
        <v>6.18</v>
      </c>
      <c r="AO5" s="28">
        <v>263</v>
      </c>
      <c r="AP5" s="52">
        <v>2.0038E-3</v>
      </c>
      <c r="AQ5" s="53">
        <v>2.4464999999999999E-3</v>
      </c>
      <c r="AR5" s="52">
        <v>0.782192</v>
      </c>
    </row>
    <row r="6" spans="1:44">
      <c r="A6" s="38">
        <v>3</v>
      </c>
      <c r="B6" s="39">
        <v>500</v>
      </c>
      <c r="C6" s="41">
        <v>256.28000000000003</v>
      </c>
      <c r="D6" s="40">
        <v>7.42</v>
      </c>
      <c r="E6" s="28">
        <v>285</v>
      </c>
      <c r="F6" s="52">
        <v>6.9900000000000005E-5</v>
      </c>
      <c r="G6" s="53">
        <v>2.3300000000000001E-5</v>
      </c>
      <c r="H6" s="52">
        <v>0.19672599999999998</v>
      </c>
      <c r="J6" s="38">
        <v>3</v>
      </c>
      <c r="K6" s="39">
        <v>500</v>
      </c>
      <c r="L6" s="41">
        <v>350.35</v>
      </c>
      <c r="M6" s="40">
        <v>7.42</v>
      </c>
      <c r="N6" s="28">
        <v>313</v>
      </c>
      <c r="O6" s="52">
        <v>4.6600000000000001E-5</v>
      </c>
      <c r="P6" s="53">
        <v>1.1650000000000001E-4</v>
      </c>
      <c r="Q6" s="52">
        <v>9.6595999999999987E-2</v>
      </c>
      <c r="S6" s="38">
        <v>3</v>
      </c>
      <c r="T6" s="39">
        <v>500</v>
      </c>
      <c r="U6" s="41">
        <v>371.96</v>
      </c>
      <c r="V6" s="40">
        <v>6.56</v>
      </c>
      <c r="W6" s="28">
        <v>221</v>
      </c>
      <c r="X6" s="52">
        <v>9.320000000000001E-4</v>
      </c>
      <c r="Y6" s="53">
        <v>1.8640000000000002E-3</v>
      </c>
      <c r="Z6" s="52">
        <v>0.93533200000000005</v>
      </c>
      <c r="AB6" s="38">
        <v>3</v>
      </c>
      <c r="AC6" s="39">
        <v>500</v>
      </c>
      <c r="AD6" s="41">
        <v>367.94</v>
      </c>
      <c r="AE6" s="40">
        <v>5.98</v>
      </c>
      <c r="AF6" s="28">
        <v>255</v>
      </c>
      <c r="AG6" s="52">
        <v>1.5145000000000002E-3</v>
      </c>
      <c r="AH6" s="53">
        <v>1.5611000000000002E-3</v>
      </c>
      <c r="AI6" s="52">
        <v>1.026038</v>
      </c>
      <c r="AK6" s="38">
        <v>3</v>
      </c>
      <c r="AL6" s="39">
        <v>500</v>
      </c>
      <c r="AM6" s="41">
        <v>344.34000000000003</v>
      </c>
      <c r="AN6" s="40">
        <v>6.07</v>
      </c>
      <c r="AO6" s="28">
        <v>294</v>
      </c>
      <c r="AP6" s="52">
        <v>1.1417000000000003E-3</v>
      </c>
      <c r="AQ6" s="53">
        <v>1.3747E-3</v>
      </c>
      <c r="AR6" s="52">
        <v>0.96713799999999983</v>
      </c>
    </row>
    <row r="7" spans="1:44">
      <c r="A7" s="38">
        <v>4</v>
      </c>
      <c r="B7" s="39">
        <v>500.64</v>
      </c>
      <c r="C7" s="41">
        <v>386.16</v>
      </c>
      <c r="D7" s="40">
        <v>7.45</v>
      </c>
      <c r="E7" s="28">
        <v>295</v>
      </c>
      <c r="F7" s="52">
        <v>0</v>
      </c>
      <c r="G7" s="53">
        <v>0</v>
      </c>
      <c r="H7" s="52">
        <v>0.19790400000000002</v>
      </c>
      <c r="J7" s="38">
        <v>4</v>
      </c>
      <c r="K7" s="39">
        <v>500.02</v>
      </c>
      <c r="L7" s="41">
        <v>405.29</v>
      </c>
      <c r="M7" s="40">
        <v>7.64</v>
      </c>
      <c r="N7" s="28">
        <v>289</v>
      </c>
      <c r="O7" s="52">
        <v>4.6600000000000001E-5</v>
      </c>
      <c r="P7" s="53">
        <v>1.1650000000000001E-4</v>
      </c>
      <c r="Q7" s="52">
        <v>0.44528399999999996</v>
      </c>
      <c r="S7" s="38">
        <v>4</v>
      </c>
      <c r="T7" s="39">
        <v>500.27</v>
      </c>
      <c r="U7" s="41">
        <v>468.79</v>
      </c>
      <c r="V7" s="40">
        <v>6.25</v>
      </c>
      <c r="W7" s="28">
        <v>213</v>
      </c>
      <c r="X7" s="52">
        <v>2.0736999999999999E-3</v>
      </c>
      <c r="Y7" s="53">
        <v>2.4464999999999999E-3</v>
      </c>
      <c r="Z7" s="52">
        <v>0.32159400000000005</v>
      </c>
      <c r="AB7" s="38">
        <v>4</v>
      </c>
      <c r="AC7" s="39">
        <v>503.27</v>
      </c>
      <c r="AD7" s="41">
        <v>418.4</v>
      </c>
      <c r="AE7" s="40">
        <v>3.79</v>
      </c>
      <c r="AF7" s="28">
        <v>374</v>
      </c>
      <c r="AG7" s="52">
        <v>3.8678000000000002E-3</v>
      </c>
      <c r="AH7" s="53">
        <v>4.0076000000000001E-3</v>
      </c>
      <c r="AI7" s="52">
        <v>0.41229999999999994</v>
      </c>
      <c r="AK7" s="38">
        <v>4</v>
      </c>
      <c r="AL7" s="39">
        <v>503.75</v>
      </c>
      <c r="AM7" s="41">
        <v>400.14</v>
      </c>
      <c r="AN7" s="40">
        <v>5.75</v>
      </c>
      <c r="AO7" s="28">
        <v>257</v>
      </c>
      <c r="AP7" s="52">
        <v>3.2154000000000002E-3</v>
      </c>
      <c r="AQ7" s="53">
        <v>3.7979000000000003E-3</v>
      </c>
      <c r="AR7" s="52">
        <v>0.37342599999999998</v>
      </c>
    </row>
    <row r="8" spans="1:44">
      <c r="A8" s="38">
        <v>5</v>
      </c>
      <c r="B8" s="39">
        <v>506.49</v>
      </c>
      <c r="C8" s="41">
        <v>363.64</v>
      </c>
      <c r="D8" s="40">
        <v>7.72</v>
      </c>
      <c r="E8" s="28">
        <v>234</v>
      </c>
      <c r="F8" s="52">
        <v>0</v>
      </c>
      <c r="G8" s="53">
        <v>0</v>
      </c>
      <c r="H8" s="52">
        <v>2.0026000000000002E-2</v>
      </c>
      <c r="J8" s="38">
        <v>5</v>
      </c>
      <c r="K8" s="39">
        <v>501.03</v>
      </c>
      <c r="L8" s="41">
        <v>369.92</v>
      </c>
      <c r="M8" s="40">
        <v>7.68</v>
      </c>
      <c r="N8" s="28">
        <v>287</v>
      </c>
      <c r="O8" s="52">
        <v>0</v>
      </c>
      <c r="P8" s="53">
        <v>0</v>
      </c>
      <c r="Q8" s="52">
        <v>7.1857999999999991E-2</v>
      </c>
      <c r="S8" s="38">
        <v>5</v>
      </c>
      <c r="T8" s="39">
        <v>504.16</v>
      </c>
      <c r="U8" s="41">
        <v>402.3</v>
      </c>
      <c r="V8" s="40">
        <v>6.29</v>
      </c>
      <c r="W8" s="28">
        <v>281</v>
      </c>
      <c r="X8" s="52">
        <v>5.3590000000000007E-4</v>
      </c>
      <c r="Y8" s="53">
        <v>1.5145000000000002E-3</v>
      </c>
      <c r="Z8" s="52">
        <v>0.79397200000000001</v>
      </c>
      <c r="AB8" s="38">
        <v>5</v>
      </c>
      <c r="AC8" s="39">
        <v>503.19</v>
      </c>
      <c r="AD8" s="41">
        <v>374.24</v>
      </c>
      <c r="AE8" s="40">
        <v>3.46</v>
      </c>
      <c r="AF8" s="28">
        <v>369</v>
      </c>
      <c r="AG8" s="52">
        <v>3.7979000000000003E-3</v>
      </c>
      <c r="AH8" s="53">
        <v>4.1007999999999999E-3</v>
      </c>
      <c r="AI8" s="52">
        <v>0.65496800000000011</v>
      </c>
      <c r="AK8" s="38">
        <v>5</v>
      </c>
      <c r="AL8" s="39">
        <v>501.19</v>
      </c>
      <c r="AM8" s="41">
        <v>355.6</v>
      </c>
      <c r="AN8" s="40">
        <v>5.18</v>
      </c>
      <c r="AO8" s="28">
        <v>249</v>
      </c>
      <c r="AP8" s="52">
        <v>3.1455000000000003E-3</v>
      </c>
      <c r="AQ8" s="53">
        <v>3.4950000000000003E-3</v>
      </c>
      <c r="AR8" s="52">
        <v>0.80339600000000011</v>
      </c>
    </row>
    <row r="9" spans="1:44">
      <c r="A9" s="38">
        <v>6</v>
      </c>
      <c r="B9" s="39">
        <v>502.08</v>
      </c>
      <c r="C9" s="41">
        <v>376.38</v>
      </c>
      <c r="D9" s="40">
        <v>7.62</v>
      </c>
      <c r="E9" s="28">
        <v>280</v>
      </c>
      <c r="F9" s="52">
        <v>6.9900000000000005E-5</v>
      </c>
      <c r="G9" s="53">
        <v>6.9900000000000005E-5</v>
      </c>
      <c r="H9" s="52">
        <v>3.4161999999999998E-2</v>
      </c>
      <c r="J9" s="38">
        <v>6</v>
      </c>
      <c r="K9" s="39">
        <v>503.92</v>
      </c>
      <c r="L9" s="41">
        <v>408.37</v>
      </c>
      <c r="M9" s="40">
        <v>7.93</v>
      </c>
      <c r="N9" s="28">
        <v>277</v>
      </c>
      <c r="O9" s="52">
        <v>1.1650000000000001E-4</v>
      </c>
      <c r="P9" s="53">
        <v>1.1650000000000001E-4</v>
      </c>
      <c r="Q9" s="52">
        <v>5.8900000000000001E-2</v>
      </c>
      <c r="S9" s="38">
        <v>6</v>
      </c>
      <c r="T9" s="39">
        <v>501.65</v>
      </c>
      <c r="U9" s="41">
        <v>559.73</v>
      </c>
      <c r="V9" s="40">
        <v>6.13</v>
      </c>
      <c r="W9" s="28">
        <v>234</v>
      </c>
      <c r="X9" s="52">
        <v>3.4483999999999999E-3</v>
      </c>
      <c r="Y9" s="53">
        <v>3.5182999999999998E-3</v>
      </c>
      <c r="Z9" s="52">
        <v>0.6667479999999999</v>
      </c>
      <c r="AB9" s="38">
        <v>6</v>
      </c>
      <c r="AC9" s="39">
        <v>501.73</v>
      </c>
      <c r="AD9" s="41">
        <v>419.46</v>
      </c>
      <c r="AE9" s="40">
        <v>2.7</v>
      </c>
      <c r="AF9" s="28">
        <v>431</v>
      </c>
      <c r="AG9" s="52">
        <v>4.8231000000000003E-3</v>
      </c>
      <c r="AH9" s="53">
        <v>5.1726000000000003E-3</v>
      </c>
      <c r="AI9" s="52">
        <v>0.89528000000000008</v>
      </c>
      <c r="AK9" s="38">
        <v>6</v>
      </c>
      <c r="AL9" s="39">
        <v>503.49</v>
      </c>
      <c r="AM9" s="41">
        <v>387.64</v>
      </c>
      <c r="AN9" s="40">
        <v>3.78</v>
      </c>
      <c r="AO9" s="28">
        <v>386</v>
      </c>
      <c r="AP9" s="52">
        <v>4.6600000000000001E-3</v>
      </c>
      <c r="AQ9" s="53">
        <v>4.4037E-3</v>
      </c>
      <c r="AR9" s="52">
        <v>0.94475600000000004</v>
      </c>
    </row>
    <row r="10" spans="1:44">
      <c r="A10" s="38">
        <v>7</v>
      </c>
      <c r="B10" s="39">
        <v>504.65</v>
      </c>
      <c r="C10" s="41">
        <v>360.56</v>
      </c>
      <c r="D10" s="40">
        <v>7.54</v>
      </c>
      <c r="E10" s="28">
        <v>295</v>
      </c>
      <c r="F10" s="52">
        <v>0</v>
      </c>
      <c r="G10" s="53">
        <v>0</v>
      </c>
      <c r="H10" s="52">
        <v>6.1255999999999991E-2</v>
      </c>
      <c r="J10" s="38">
        <v>7</v>
      </c>
      <c r="K10" s="39">
        <v>502.67</v>
      </c>
      <c r="L10" s="41">
        <v>364.21000000000004</v>
      </c>
      <c r="M10" s="40">
        <v>7.58</v>
      </c>
      <c r="N10" s="28">
        <v>297</v>
      </c>
      <c r="O10" s="52">
        <v>0</v>
      </c>
      <c r="P10" s="53">
        <v>0</v>
      </c>
      <c r="Q10" s="52">
        <v>0.10366399999999999</v>
      </c>
      <c r="S10" s="38">
        <v>7</v>
      </c>
      <c r="T10" s="39">
        <v>502.88</v>
      </c>
      <c r="U10" s="41">
        <v>446.62</v>
      </c>
      <c r="V10" s="40">
        <v>6.19</v>
      </c>
      <c r="W10" s="28">
        <v>250</v>
      </c>
      <c r="X10" s="52">
        <v>1.3980000000000001E-4</v>
      </c>
      <c r="Y10" s="53">
        <v>0</v>
      </c>
      <c r="Z10" s="52">
        <v>0.76334400000000002</v>
      </c>
      <c r="AB10" s="38">
        <v>7</v>
      </c>
      <c r="AC10" s="39">
        <v>506.21</v>
      </c>
      <c r="AD10" s="41">
        <v>374.97</v>
      </c>
      <c r="AE10" s="40">
        <v>2.76</v>
      </c>
      <c r="AF10" s="28">
        <v>435</v>
      </c>
      <c r="AG10" s="52">
        <v>6.2677000000000002E-3</v>
      </c>
      <c r="AH10" s="53">
        <v>6.5007000000000007E-3</v>
      </c>
      <c r="AI10" s="52">
        <v>0.89292399999999994</v>
      </c>
      <c r="AK10" s="38">
        <v>7</v>
      </c>
      <c r="AL10" s="39">
        <v>501.97</v>
      </c>
      <c r="AM10" s="41">
        <v>418.64</v>
      </c>
      <c r="AN10" s="40">
        <v>6.67</v>
      </c>
      <c r="AO10" s="28">
        <v>260</v>
      </c>
      <c r="AP10" s="52">
        <v>0</v>
      </c>
      <c r="AQ10" s="53">
        <v>0</v>
      </c>
      <c r="AR10" s="52">
        <v>1.0036559999999999</v>
      </c>
    </row>
    <row r="11" spans="1:44">
      <c r="A11" s="38">
        <v>8</v>
      </c>
      <c r="B11" s="39">
        <v>507.88</v>
      </c>
      <c r="C11" s="41">
        <v>363.88</v>
      </c>
      <c r="D11" s="40">
        <v>7.91</v>
      </c>
      <c r="E11" s="28">
        <v>286</v>
      </c>
      <c r="F11" s="52">
        <v>0</v>
      </c>
      <c r="G11" s="53">
        <v>2.3300000000000001E-5</v>
      </c>
      <c r="H11" s="52">
        <v>0.118978</v>
      </c>
      <c r="J11" s="38">
        <v>8</v>
      </c>
      <c r="K11" s="39">
        <v>502.63</v>
      </c>
      <c r="L11" s="41">
        <v>359.94</v>
      </c>
      <c r="M11" s="40">
        <v>7.72</v>
      </c>
      <c r="N11" s="28">
        <v>301</v>
      </c>
      <c r="O11" s="52">
        <v>7.4560000000000002E-4</v>
      </c>
      <c r="P11" s="53">
        <v>7.6889999999999999E-4</v>
      </c>
      <c r="Q11" s="52">
        <v>0.20143800000000003</v>
      </c>
      <c r="S11" s="38">
        <v>8</v>
      </c>
      <c r="T11" s="39">
        <v>506.21</v>
      </c>
      <c r="U11" s="41">
        <v>416.74</v>
      </c>
      <c r="V11" s="40">
        <v>6.02</v>
      </c>
      <c r="W11" s="28">
        <v>293</v>
      </c>
      <c r="X11" s="52">
        <v>2.8892000000000002E-3</v>
      </c>
      <c r="Y11" s="53">
        <v>3.1222000000000003E-3</v>
      </c>
      <c r="Z11" s="52">
        <v>0.67145999999999983</v>
      </c>
      <c r="AB11" s="38">
        <v>8</v>
      </c>
      <c r="AC11" s="39">
        <v>501.77</v>
      </c>
      <c r="AD11" s="41">
        <v>369.45</v>
      </c>
      <c r="AE11" s="40">
        <v>2.86</v>
      </c>
      <c r="AF11" s="28">
        <v>431</v>
      </c>
      <c r="AG11" s="52">
        <v>7.1298000000000004E-3</v>
      </c>
      <c r="AH11" s="53">
        <v>7.8754000000000011E-3</v>
      </c>
      <c r="AI11" s="52">
        <v>0.7916160000000001</v>
      </c>
      <c r="AK11" s="38">
        <v>8</v>
      </c>
      <c r="AL11" s="39">
        <v>502.06</v>
      </c>
      <c r="AM11" s="41">
        <v>360.24</v>
      </c>
      <c r="AN11" s="40">
        <v>5.89</v>
      </c>
      <c r="AO11" s="28">
        <v>376</v>
      </c>
      <c r="AP11" s="52">
        <v>3.9377000000000006E-3</v>
      </c>
      <c r="AQ11" s="53">
        <v>4.3803999999999996E-3</v>
      </c>
      <c r="AR11" s="52">
        <v>0.78690399999999994</v>
      </c>
    </row>
    <row r="12" spans="1:44">
      <c r="A12" s="38">
        <v>9</v>
      </c>
      <c r="B12" s="39">
        <v>502.92</v>
      </c>
      <c r="C12" s="41">
        <v>360.04</v>
      </c>
      <c r="D12" s="40">
        <v>7.54</v>
      </c>
      <c r="E12" s="28">
        <v>271</v>
      </c>
      <c r="F12" s="52">
        <v>0</v>
      </c>
      <c r="G12" s="53">
        <v>0</v>
      </c>
      <c r="H12" s="52">
        <v>0</v>
      </c>
      <c r="J12" s="38">
        <v>9</v>
      </c>
      <c r="K12" s="39">
        <v>505.34</v>
      </c>
      <c r="L12" s="41">
        <v>359.79</v>
      </c>
      <c r="M12" s="40">
        <v>7.57</v>
      </c>
      <c r="N12" s="28">
        <v>274</v>
      </c>
      <c r="O12" s="52">
        <v>0</v>
      </c>
      <c r="P12" s="53">
        <v>0</v>
      </c>
      <c r="Q12" s="52">
        <v>0</v>
      </c>
      <c r="S12" s="38">
        <v>9</v>
      </c>
      <c r="T12" s="39">
        <v>502.1</v>
      </c>
      <c r="U12" s="41">
        <v>363.21999999999997</v>
      </c>
      <c r="V12" s="40">
        <v>6.38</v>
      </c>
      <c r="W12" s="28">
        <v>428</v>
      </c>
      <c r="X12" s="52">
        <v>0</v>
      </c>
      <c r="Y12" s="53">
        <v>0</v>
      </c>
      <c r="Z12" s="52">
        <v>0</v>
      </c>
      <c r="AB12" s="38">
        <v>9</v>
      </c>
      <c r="AC12" s="39">
        <v>504.05</v>
      </c>
      <c r="AD12" s="41">
        <v>360.36</v>
      </c>
      <c r="AE12" s="40">
        <v>2.64</v>
      </c>
      <c r="AF12" s="28">
        <v>374</v>
      </c>
      <c r="AG12" s="52">
        <v>0</v>
      </c>
      <c r="AH12" s="53">
        <v>0</v>
      </c>
      <c r="AI12" s="52">
        <v>0</v>
      </c>
      <c r="AK12" s="38">
        <v>9</v>
      </c>
      <c r="AL12" s="39">
        <v>504.74</v>
      </c>
      <c r="AM12" s="41">
        <v>358.65000000000003</v>
      </c>
      <c r="AN12" s="40">
        <v>4.04</v>
      </c>
      <c r="AO12" s="28">
        <v>548</v>
      </c>
      <c r="AP12" s="52">
        <v>0</v>
      </c>
      <c r="AQ12" s="53">
        <v>0</v>
      </c>
      <c r="AR12" s="52">
        <v>0</v>
      </c>
    </row>
    <row r="13" spans="1:44">
      <c r="A13" s="38">
        <v>10</v>
      </c>
      <c r="B13" s="39">
        <v>501.91</v>
      </c>
      <c r="C13" s="41">
        <v>361.24</v>
      </c>
      <c r="D13" s="40">
        <v>7.73</v>
      </c>
      <c r="E13" s="28">
        <v>314</v>
      </c>
      <c r="F13" s="52">
        <v>5.3590000000000007E-4</v>
      </c>
      <c r="G13" s="53">
        <v>0</v>
      </c>
      <c r="H13" s="52">
        <v>0</v>
      </c>
      <c r="J13" s="38">
        <v>10</v>
      </c>
      <c r="K13" s="39">
        <v>502.49</v>
      </c>
      <c r="L13" s="41">
        <v>364.81</v>
      </c>
      <c r="M13" s="40">
        <v>7.64</v>
      </c>
      <c r="N13" s="28">
        <v>294</v>
      </c>
      <c r="O13" s="52">
        <v>0</v>
      </c>
      <c r="P13" s="53">
        <v>0</v>
      </c>
      <c r="Q13" s="52">
        <v>0</v>
      </c>
      <c r="S13" s="38">
        <v>10</v>
      </c>
      <c r="T13" s="39">
        <v>504.27</v>
      </c>
      <c r="U13" s="41">
        <v>372.64</v>
      </c>
      <c r="V13" s="40">
        <v>5.35</v>
      </c>
      <c r="W13" s="28">
        <v>275</v>
      </c>
      <c r="X13" s="52">
        <v>3.0057E-3</v>
      </c>
      <c r="Y13" s="53">
        <v>3.1222000000000003E-3</v>
      </c>
      <c r="Z13" s="52">
        <v>0</v>
      </c>
      <c r="AB13" s="38">
        <v>10</v>
      </c>
      <c r="AC13" s="39">
        <v>505.04</v>
      </c>
      <c r="AD13" s="41">
        <v>372.58</v>
      </c>
      <c r="AE13" s="40">
        <v>2.5499999999999998</v>
      </c>
      <c r="AF13" s="28">
        <v>430</v>
      </c>
      <c r="AG13" s="52">
        <v>8.7375000000000005E-3</v>
      </c>
      <c r="AH13" s="53">
        <v>9.8559000000000008E-3</v>
      </c>
      <c r="AI13" s="52">
        <v>0</v>
      </c>
      <c r="AK13" s="38">
        <v>10</v>
      </c>
      <c r="AL13" s="39">
        <v>502.03</v>
      </c>
      <c r="AM13" s="41">
        <v>363.02</v>
      </c>
      <c r="AN13" s="40">
        <v>3.5</v>
      </c>
      <c r="AO13" s="28">
        <v>391</v>
      </c>
      <c r="AP13" s="52">
        <v>5.9182000000000002E-3</v>
      </c>
      <c r="AQ13" s="53">
        <v>5.9881000000000005E-3</v>
      </c>
      <c r="AR13" s="52">
        <v>0</v>
      </c>
    </row>
    <row r="14" spans="1:44">
      <c r="A14" s="38">
        <v>11</v>
      </c>
      <c r="B14" s="39">
        <v>506.68</v>
      </c>
      <c r="C14" s="41">
        <v>360.56</v>
      </c>
      <c r="D14" s="40">
        <v>7.59</v>
      </c>
      <c r="E14" s="28">
        <v>289</v>
      </c>
      <c r="F14" s="52">
        <v>0</v>
      </c>
      <c r="G14" s="53">
        <v>0</v>
      </c>
      <c r="H14" s="52">
        <v>9.6595999999999987E-2</v>
      </c>
      <c r="J14" s="38">
        <v>11</v>
      </c>
      <c r="K14" s="39">
        <v>510.61</v>
      </c>
      <c r="L14" s="41">
        <v>364.21000000000004</v>
      </c>
      <c r="M14" s="40">
        <v>7.76</v>
      </c>
      <c r="N14" s="28">
        <v>277</v>
      </c>
      <c r="O14" s="52">
        <v>1.1650000000000001E-4</v>
      </c>
      <c r="P14" s="53">
        <v>1.1650000000000001E-4</v>
      </c>
      <c r="Q14" s="52">
        <v>0.11956699999999999</v>
      </c>
      <c r="S14" s="38">
        <v>11</v>
      </c>
      <c r="T14" s="39">
        <v>504.02</v>
      </c>
      <c r="U14" s="41">
        <v>446.62</v>
      </c>
      <c r="V14" s="40">
        <v>3.77</v>
      </c>
      <c r="W14" s="28">
        <v>305</v>
      </c>
      <c r="X14" s="52">
        <v>5.5686999999999993E-3</v>
      </c>
      <c r="Y14" s="53">
        <v>5.7085E-3</v>
      </c>
      <c r="Z14" s="52">
        <v>1.0013000000000001</v>
      </c>
      <c r="AB14" s="38">
        <v>11</v>
      </c>
      <c r="AC14" s="39">
        <v>503.55</v>
      </c>
      <c r="AD14" s="41">
        <v>374.97</v>
      </c>
      <c r="AE14" s="40">
        <v>2.4500000000000002</v>
      </c>
      <c r="AF14" s="28">
        <v>439</v>
      </c>
      <c r="AG14" s="52">
        <v>8.9937999999999997E-3</v>
      </c>
      <c r="AH14" s="53">
        <v>1.1020899999999998E-2</v>
      </c>
      <c r="AI14" s="52">
        <v>0.95889199999999997</v>
      </c>
      <c r="AK14" s="38">
        <v>11</v>
      </c>
      <c r="AL14" s="39">
        <v>509.34</v>
      </c>
      <c r="AM14" s="41">
        <v>418.64</v>
      </c>
      <c r="AN14" s="40">
        <v>3.7</v>
      </c>
      <c r="AO14" s="28">
        <v>383</v>
      </c>
      <c r="AP14" s="52">
        <v>6.6404999999999997E-3</v>
      </c>
      <c r="AQ14" s="53">
        <v>6.9667000000000001E-3</v>
      </c>
      <c r="AR14" s="52">
        <v>1.0649120000000001</v>
      </c>
    </row>
    <row r="15" spans="1:44">
      <c r="A15" s="38">
        <v>12</v>
      </c>
      <c r="B15" s="39">
        <v>506.42</v>
      </c>
      <c r="C15" s="41">
        <v>367.22</v>
      </c>
      <c r="D15" s="40">
        <v>7.9</v>
      </c>
      <c r="E15" s="28">
        <v>310</v>
      </c>
      <c r="F15" s="52">
        <v>4.6600000000000005E-4</v>
      </c>
      <c r="G15" s="53">
        <v>4.6600000000000005E-4</v>
      </c>
      <c r="H15" s="52">
        <v>0.10601999999999999</v>
      </c>
      <c r="J15" s="38">
        <v>12</v>
      </c>
      <c r="K15" s="39">
        <v>503.46</v>
      </c>
      <c r="L15" s="41">
        <v>370.87</v>
      </c>
      <c r="M15" s="40">
        <v>7.89</v>
      </c>
      <c r="N15" s="28">
        <v>307</v>
      </c>
      <c r="O15" s="52">
        <v>0</v>
      </c>
      <c r="P15" s="53">
        <v>0</v>
      </c>
      <c r="Q15" s="52">
        <v>9.8362999999999992E-2</v>
      </c>
      <c r="S15" s="38">
        <v>12</v>
      </c>
      <c r="T15" s="39">
        <v>502.5</v>
      </c>
      <c r="U15" s="41">
        <v>366.07</v>
      </c>
      <c r="V15" s="40">
        <v>4.76</v>
      </c>
      <c r="W15" s="28">
        <v>348</v>
      </c>
      <c r="X15" s="52">
        <v>4.9396000000000006E-3</v>
      </c>
      <c r="Y15" s="53">
        <v>5.1726000000000003E-3</v>
      </c>
      <c r="Z15" s="52">
        <v>0.83402399999999999</v>
      </c>
      <c r="AB15" s="38">
        <v>12</v>
      </c>
      <c r="AC15" s="39">
        <v>501.17</v>
      </c>
      <c r="AD15" s="41">
        <v>371.6</v>
      </c>
      <c r="AE15" s="40">
        <v>2.3199999999999998</v>
      </c>
      <c r="AF15" s="28">
        <v>428</v>
      </c>
      <c r="AG15" s="52">
        <v>1.1137399999999999E-2</v>
      </c>
      <c r="AH15" s="53">
        <v>1.2046100000000001E-2</v>
      </c>
      <c r="AI15" s="52">
        <v>0.84109199999999995</v>
      </c>
      <c r="AK15" s="38">
        <v>12</v>
      </c>
      <c r="AL15" s="39">
        <v>506.17</v>
      </c>
      <c r="AM15" s="41">
        <v>374.2</v>
      </c>
      <c r="AN15" s="40">
        <v>3.67</v>
      </c>
      <c r="AO15" s="28">
        <v>383</v>
      </c>
      <c r="AP15" s="52">
        <v>6.1279000000000004E-3</v>
      </c>
      <c r="AQ15" s="53">
        <v>6.3609000000000009E-3</v>
      </c>
      <c r="AR15" s="52">
        <v>0.62198399999999998</v>
      </c>
    </row>
    <row r="16" spans="1:44">
      <c r="A16" s="38">
        <v>13</v>
      </c>
      <c r="B16" s="39">
        <v>502.13</v>
      </c>
      <c r="C16" s="41">
        <v>363.25</v>
      </c>
      <c r="D16" s="40">
        <v>7.51</v>
      </c>
      <c r="E16" s="28">
        <v>269</v>
      </c>
      <c r="F16" s="52">
        <v>2.3300000000000001E-5</v>
      </c>
      <c r="G16" s="53">
        <v>0</v>
      </c>
      <c r="H16" s="52">
        <v>8.2460000000000006E-2</v>
      </c>
      <c r="J16" s="38">
        <v>13</v>
      </c>
      <c r="K16" s="39">
        <v>502.81</v>
      </c>
      <c r="L16" s="41">
        <v>371.19</v>
      </c>
      <c r="M16" s="40">
        <v>7.62</v>
      </c>
      <c r="N16" s="28">
        <v>257</v>
      </c>
      <c r="O16" s="52">
        <v>1.6310000000000001E-4</v>
      </c>
      <c r="P16" s="53">
        <v>4.6600000000000001E-5</v>
      </c>
      <c r="Q16" s="52">
        <v>6.7145999999999997E-2</v>
      </c>
      <c r="S16" s="38">
        <v>13</v>
      </c>
      <c r="T16" s="39">
        <v>503.62</v>
      </c>
      <c r="U16" s="41">
        <v>428.57</v>
      </c>
      <c r="V16" s="40">
        <v>3.18</v>
      </c>
      <c r="W16" s="28">
        <v>407</v>
      </c>
      <c r="X16" s="52">
        <v>6.7104E-3</v>
      </c>
      <c r="Y16" s="53">
        <v>7.0599E-3</v>
      </c>
      <c r="Z16" s="52">
        <v>0.59842399999999996</v>
      </c>
      <c r="AB16" s="38">
        <v>13</v>
      </c>
      <c r="AC16" s="39">
        <v>501.17</v>
      </c>
      <c r="AD16" s="41">
        <v>372.37</v>
      </c>
      <c r="AE16" s="40">
        <v>2.41</v>
      </c>
      <c r="AF16" s="28">
        <v>435</v>
      </c>
      <c r="AG16" s="52">
        <v>1.1999500000000001E-2</v>
      </c>
      <c r="AH16" s="53">
        <v>1.4049899999999999E-2</v>
      </c>
      <c r="AI16" s="52">
        <v>0.93533200000000005</v>
      </c>
      <c r="AK16" s="38">
        <v>13</v>
      </c>
      <c r="AL16" s="39">
        <v>504.38</v>
      </c>
      <c r="AM16" s="41">
        <v>373.02</v>
      </c>
      <c r="AN16" s="40">
        <v>3.13</v>
      </c>
      <c r="AO16" s="28">
        <v>397</v>
      </c>
      <c r="AP16" s="52">
        <v>1.0065599999999999E-2</v>
      </c>
      <c r="AQ16" s="53">
        <v>1.0252000000000001E-2</v>
      </c>
      <c r="AR16" s="52">
        <v>0.91648399999999985</v>
      </c>
    </row>
    <row r="17" spans="1:44">
      <c r="A17" s="38">
        <v>14</v>
      </c>
      <c r="B17" s="39">
        <v>502.28</v>
      </c>
      <c r="C17" s="41">
        <v>359.95</v>
      </c>
      <c r="D17" s="40">
        <v>7.68</v>
      </c>
      <c r="E17" s="28">
        <v>209</v>
      </c>
      <c r="F17" s="52">
        <v>4.4269999999999997E-4</v>
      </c>
      <c r="G17" s="53">
        <v>0</v>
      </c>
      <c r="H17" s="52">
        <v>8.0104000000000009E-2</v>
      </c>
      <c r="J17" s="38">
        <v>14</v>
      </c>
      <c r="K17" s="39">
        <v>504.47</v>
      </c>
      <c r="L17" s="41">
        <v>366.88</v>
      </c>
      <c r="M17" s="40">
        <v>7.67</v>
      </c>
      <c r="N17" s="28">
        <v>109</v>
      </c>
      <c r="O17" s="52">
        <v>0</v>
      </c>
      <c r="P17" s="53">
        <v>0</v>
      </c>
      <c r="Q17" s="52">
        <v>9.1295000000000001E-2</v>
      </c>
      <c r="S17" s="38">
        <v>14</v>
      </c>
      <c r="T17" s="39">
        <v>504.97</v>
      </c>
      <c r="U17" s="41">
        <v>365.84999999999997</v>
      </c>
      <c r="V17" s="40">
        <v>3.22</v>
      </c>
      <c r="W17" s="28">
        <v>533</v>
      </c>
      <c r="X17" s="52">
        <v>1.08345E-2</v>
      </c>
      <c r="Y17" s="53">
        <v>1.10908E-2</v>
      </c>
      <c r="Z17" s="52">
        <v>0.85522799999999999</v>
      </c>
      <c r="AB17" s="38">
        <v>14</v>
      </c>
      <c r="AC17" s="39">
        <v>505.68</v>
      </c>
      <c r="AD17" s="41">
        <v>370.66</v>
      </c>
      <c r="AE17" s="40">
        <v>2.46</v>
      </c>
      <c r="AF17" s="28">
        <v>435</v>
      </c>
      <c r="AG17" s="52">
        <v>1.1650000000000001E-2</v>
      </c>
      <c r="AH17" s="53">
        <v>1.3677099999999999E-2</v>
      </c>
      <c r="AI17" s="52">
        <v>0.909416</v>
      </c>
      <c r="AK17" s="38">
        <v>14</v>
      </c>
      <c r="AL17" s="39">
        <v>506.48</v>
      </c>
      <c r="AM17" s="41">
        <v>369.11</v>
      </c>
      <c r="AN17" s="40">
        <v>2.16</v>
      </c>
      <c r="AO17" s="28">
        <v>530</v>
      </c>
      <c r="AP17" s="52">
        <v>7.2230000000000005E-4</v>
      </c>
      <c r="AQ17" s="53">
        <v>1.3234399999999999E-2</v>
      </c>
      <c r="AR17" s="52">
        <v>0.56543999999999994</v>
      </c>
    </row>
    <row r="18" spans="1:44">
      <c r="A18" s="38">
        <v>15</v>
      </c>
      <c r="B18" s="39">
        <v>504.14</v>
      </c>
      <c r="C18" s="41">
        <v>366.74</v>
      </c>
      <c r="D18" s="40">
        <v>7.85</v>
      </c>
      <c r="E18" s="28">
        <v>265</v>
      </c>
      <c r="F18" s="52">
        <v>6.9900000000000005E-5</v>
      </c>
      <c r="G18" s="53">
        <v>4.6600000000000001E-5</v>
      </c>
      <c r="H18" s="52">
        <v>8.893899999999999E-2</v>
      </c>
      <c r="J18" s="38">
        <v>15</v>
      </c>
      <c r="K18" s="39">
        <v>507.81</v>
      </c>
      <c r="L18" s="41">
        <v>380.98</v>
      </c>
      <c r="M18" s="40">
        <v>7.84</v>
      </c>
      <c r="N18" s="28">
        <v>265</v>
      </c>
      <c r="O18" s="52">
        <v>2.3300000000000003E-4</v>
      </c>
      <c r="P18" s="53">
        <v>1.3980000000000001E-4</v>
      </c>
      <c r="Q18" s="52">
        <v>8.0104000000000009E-2</v>
      </c>
      <c r="S18" s="38">
        <v>15</v>
      </c>
      <c r="T18" s="39">
        <v>505</v>
      </c>
      <c r="U18" s="41">
        <v>402.96999999999997</v>
      </c>
      <c r="V18" s="40">
        <v>3.04</v>
      </c>
      <c r="W18" s="28">
        <v>400</v>
      </c>
      <c r="X18" s="52">
        <v>7.3860999999999996E-3</v>
      </c>
      <c r="Y18" s="53">
        <v>7.6657000000000001E-3</v>
      </c>
      <c r="Z18" s="52">
        <v>0.73742799999999997</v>
      </c>
      <c r="AB18" s="38">
        <v>15</v>
      </c>
      <c r="AC18" s="39">
        <v>508.3</v>
      </c>
      <c r="AD18" s="41">
        <v>392.33</v>
      </c>
      <c r="AE18" s="40">
        <v>2.48</v>
      </c>
      <c r="AF18" s="28">
        <v>418</v>
      </c>
      <c r="AG18" s="52">
        <v>1.01122E-2</v>
      </c>
      <c r="AH18" s="53">
        <v>1.1044200000000001E-2</v>
      </c>
      <c r="AI18" s="52">
        <v>0.85758400000000001</v>
      </c>
      <c r="AK18" s="38">
        <v>15</v>
      </c>
      <c r="AL18" s="39">
        <v>503.2</v>
      </c>
      <c r="AM18" s="41">
        <v>375.42</v>
      </c>
      <c r="AN18" s="40">
        <v>3.21</v>
      </c>
      <c r="AO18" s="28">
        <v>405</v>
      </c>
      <c r="AP18" s="52">
        <v>8.9006000000000016E-3</v>
      </c>
      <c r="AQ18" s="53">
        <v>9.5995999999999998E-3</v>
      </c>
      <c r="AR18" s="52">
        <v>0.80810800000000005</v>
      </c>
    </row>
    <row r="19" spans="1:44">
      <c r="A19" s="38">
        <v>16</v>
      </c>
      <c r="B19" s="39">
        <v>503.44</v>
      </c>
      <c r="C19" s="41">
        <v>365.19</v>
      </c>
      <c r="D19" s="40">
        <v>7.53</v>
      </c>
      <c r="E19" s="28">
        <v>357</v>
      </c>
      <c r="F19" s="52">
        <v>2.097E-4</v>
      </c>
      <c r="G19" s="53">
        <v>2.097E-4</v>
      </c>
      <c r="H19" s="52">
        <v>0.1175055</v>
      </c>
      <c r="J19" s="38">
        <v>16</v>
      </c>
      <c r="K19" s="39">
        <v>502.28</v>
      </c>
      <c r="L19" s="41">
        <v>374.87</v>
      </c>
      <c r="M19" s="40">
        <v>7.56</v>
      </c>
      <c r="N19" s="28">
        <v>389</v>
      </c>
      <c r="O19" s="52">
        <v>4.6600000000000001E-5</v>
      </c>
      <c r="P19" s="53">
        <v>4.6600000000000001E-5</v>
      </c>
      <c r="Q19" s="52">
        <v>0.1557905</v>
      </c>
      <c r="S19" s="38">
        <v>16</v>
      </c>
      <c r="T19" s="39">
        <v>504.4</v>
      </c>
      <c r="U19" s="41">
        <v>438.33</v>
      </c>
      <c r="V19" s="40">
        <v>2.82</v>
      </c>
      <c r="W19" s="28">
        <v>427</v>
      </c>
      <c r="X19" s="52">
        <v>8.2714999999999993E-3</v>
      </c>
      <c r="Y19" s="53">
        <v>8.970500000000001E-3</v>
      </c>
      <c r="Z19" s="52">
        <v>0.91177200000000003</v>
      </c>
      <c r="AB19" s="38">
        <v>16</v>
      </c>
      <c r="AC19" s="39">
        <v>502.61</v>
      </c>
      <c r="AD19" s="41">
        <v>376.09</v>
      </c>
      <c r="AE19" s="40">
        <v>2.48</v>
      </c>
      <c r="AF19" s="28">
        <v>425</v>
      </c>
      <c r="AG19" s="52">
        <v>1.2325700000000002E-2</v>
      </c>
      <c r="AH19" s="53">
        <v>1.39101E-2</v>
      </c>
      <c r="AI19" s="52">
        <v>1.0719799999999999</v>
      </c>
      <c r="AK19" s="38">
        <v>16</v>
      </c>
      <c r="AL19" s="39">
        <v>507.11</v>
      </c>
      <c r="AM19" s="41">
        <v>371.7</v>
      </c>
      <c r="AN19" s="40">
        <v>2.9</v>
      </c>
      <c r="AO19" s="28">
        <v>419</v>
      </c>
      <c r="AP19" s="52">
        <v>1.10908E-2</v>
      </c>
      <c r="AQ19" s="53">
        <v>1.31878E-2</v>
      </c>
      <c r="AR19" s="52">
        <v>0.96360400000000002</v>
      </c>
    </row>
    <row r="20" spans="1:44">
      <c r="A20" s="38">
        <v>17</v>
      </c>
      <c r="B20" s="39">
        <v>506.12</v>
      </c>
      <c r="C20" s="41">
        <v>372.46000000000004</v>
      </c>
      <c r="D20" s="40">
        <v>7.76</v>
      </c>
      <c r="E20" s="28">
        <v>281</v>
      </c>
      <c r="F20" s="52">
        <v>4.6600000000000001E-5</v>
      </c>
      <c r="G20" s="53">
        <v>2.7960000000000002E-4</v>
      </c>
      <c r="H20" s="52">
        <v>0.14194899999999999</v>
      </c>
      <c r="J20" s="38">
        <v>17</v>
      </c>
      <c r="K20" s="39">
        <v>503.19</v>
      </c>
      <c r="L20" s="41">
        <v>377.01</v>
      </c>
      <c r="M20" s="40">
        <v>7.77</v>
      </c>
      <c r="N20" s="28">
        <v>286</v>
      </c>
      <c r="O20" s="52">
        <v>1.6310000000000001E-4</v>
      </c>
      <c r="P20" s="53">
        <v>1.6310000000000001E-4</v>
      </c>
      <c r="Q20" s="52">
        <v>0.13468466666666667</v>
      </c>
      <c r="S20" s="38">
        <v>17</v>
      </c>
      <c r="T20" s="39">
        <v>505.87</v>
      </c>
      <c r="U20" s="41">
        <v>434.82</v>
      </c>
      <c r="V20" s="40">
        <v>2.87</v>
      </c>
      <c r="W20" s="28">
        <v>423</v>
      </c>
      <c r="X20" s="52">
        <v>8.2714999999999993E-3</v>
      </c>
      <c r="Y20" s="53">
        <v>9.0404000000000005E-3</v>
      </c>
      <c r="Z20" s="52">
        <v>0.69266399999999995</v>
      </c>
      <c r="AB20" s="38">
        <v>17</v>
      </c>
      <c r="AC20" s="39">
        <v>506.84</v>
      </c>
      <c r="AD20" s="41">
        <v>382.88</v>
      </c>
      <c r="AE20" s="40">
        <v>2.4900000000000002</v>
      </c>
      <c r="AF20" s="28">
        <v>420</v>
      </c>
      <c r="AG20" s="52">
        <v>1.0741300000000001E-2</v>
      </c>
      <c r="AH20" s="53">
        <v>1.19296E-2</v>
      </c>
      <c r="AI20" s="52">
        <v>0.75156400000000001</v>
      </c>
      <c r="AK20" s="38">
        <v>17</v>
      </c>
      <c r="AL20" s="39">
        <v>504.12</v>
      </c>
      <c r="AM20" s="41">
        <v>369.13</v>
      </c>
      <c r="AN20" s="40">
        <v>3.45</v>
      </c>
      <c r="AO20" s="28">
        <v>398</v>
      </c>
      <c r="AP20" s="52">
        <v>9.1103E-3</v>
      </c>
      <c r="AQ20" s="53">
        <v>1.1417E-2</v>
      </c>
      <c r="AR20" s="52">
        <v>0.90706000000000009</v>
      </c>
    </row>
    <row r="21" spans="1:44">
      <c r="A21" s="38">
        <v>18</v>
      </c>
      <c r="B21" s="39">
        <v>504.54</v>
      </c>
      <c r="C21" s="41">
        <v>363.93</v>
      </c>
      <c r="D21" s="40">
        <v>7.87</v>
      </c>
      <c r="E21" s="28">
        <v>304</v>
      </c>
      <c r="F21" s="52">
        <v>2.7960000000000002E-4</v>
      </c>
      <c r="G21" s="53">
        <v>2.7960000000000002E-4</v>
      </c>
      <c r="H21" s="52">
        <v>0.10327133333333334</v>
      </c>
      <c r="J21" s="38">
        <v>18</v>
      </c>
      <c r="K21" s="39">
        <v>504.48</v>
      </c>
      <c r="L21" s="41">
        <v>374.63</v>
      </c>
      <c r="M21" s="40">
        <v>7.86</v>
      </c>
      <c r="N21" s="28">
        <v>310</v>
      </c>
      <c r="O21" s="52">
        <v>4.6600000000000001E-5</v>
      </c>
      <c r="P21" s="53">
        <v>4.6600000000000001E-5</v>
      </c>
      <c r="Q21" s="52">
        <v>0.15156933333333333</v>
      </c>
      <c r="S21" s="38">
        <v>18</v>
      </c>
      <c r="T21" s="39">
        <v>503.05</v>
      </c>
      <c r="U21" s="41">
        <v>405.83</v>
      </c>
      <c r="V21" s="40">
        <v>3.02</v>
      </c>
      <c r="W21" s="28">
        <v>410</v>
      </c>
      <c r="X21" s="52">
        <v>7.4094000000000009E-3</v>
      </c>
      <c r="Y21" s="53">
        <v>9.1802000000000012E-3</v>
      </c>
      <c r="Z21" s="52">
        <v>0.76334400000000002</v>
      </c>
      <c r="AB21" s="38">
        <v>18</v>
      </c>
      <c r="AC21" s="39">
        <v>503.48</v>
      </c>
      <c r="AD21" s="41">
        <v>378.08</v>
      </c>
      <c r="AE21" s="40">
        <v>2.5299999999999998</v>
      </c>
      <c r="AF21" s="28">
        <v>425</v>
      </c>
      <c r="AG21" s="52">
        <v>9.5297000000000003E-3</v>
      </c>
      <c r="AH21" s="53">
        <v>1.0321900000000002E-2</v>
      </c>
      <c r="AI21" s="52">
        <v>0.93297600000000003</v>
      </c>
      <c r="AK21" s="38">
        <v>18</v>
      </c>
      <c r="AL21" s="39">
        <v>502.24</v>
      </c>
      <c r="AM21" s="41">
        <v>365.02</v>
      </c>
      <c r="AN21" s="40">
        <v>2.91</v>
      </c>
      <c r="AO21" s="28">
        <v>409</v>
      </c>
      <c r="AP21" s="52">
        <v>1.0252000000000001E-2</v>
      </c>
      <c r="AQ21" s="53">
        <v>1.0694700000000001E-2</v>
      </c>
      <c r="AR21" s="52">
        <v>0.56543999999999994</v>
      </c>
    </row>
    <row r="22" spans="1:44">
      <c r="A22" s="38">
        <v>19</v>
      </c>
      <c r="B22" s="39">
        <v>499.97</v>
      </c>
      <c r="C22" s="41">
        <v>415.97</v>
      </c>
      <c r="D22" s="40">
        <v>7.62</v>
      </c>
      <c r="E22" s="28">
        <v>252</v>
      </c>
      <c r="F22" s="52">
        <v>9.3200000000000002E-5</v>
      </c>
      <c r="G22" s="53">
        <v>1.3980000000000001E-4</v>
      </c>
      <c r="H22" s="52">
        <v>0.13586266666666663</v>
      </c>
      <c r="J22" s="38">
        <v>19</v>
      </c>
      <c r="K22" s="39">
        <v>499.96</v>
      </c>
      <c r="L22" s="41">
        <v>418.48</v>
      </c>
      <c r="M22" s="40">
        <v>7.64</v>
      </c>
      <c r="N22" s="28">
        <v>255</v>
      </c>
      <c r="O22" s="52">
        <v>2.563E-4</v>
      </c>
      <c r="P22" s="53">
        <v>3.4949999999999998E-4</v>
      </c>
      <c r="Q22" s="52">
        <v>0.12094133333333332</v>
      </c>
      <c r="S22" s="38">
        <v>19</v>
      </c>
      <c r="T22" s="39">
        <v>500</v>
      </c>
      <c r="U22" s="41">
        <v>419.21999999999997</v>
      </c>
      <c r="V22" s="40">
        <v>2.91</v>
      </c>
      <c r="W22" s="28">
        <v>549</v>
      </c>
      <c r="X22" s="52">
        <v>6.7570000000000011E-4</v>
      </c>
      <c r="Y22" s="53">
        <v>1.23024E-2</v>
      </c>
      <c r="Z22" s="52">
        <v>0.83402399999999999</v>
      </c>
      <c r="AB22" s="38">
        <v>19</v>
      </c>
      <c r="AC22" s="39">
        <v>500.06</v>
      </c>
      <c r="AD22" s="41">
        <v>424.54</v>
      </c>
      <c r="AE22" s="40">
        <v>2.48</v>
      </c>
      <c r="AF22" s="28">
        <v>495</v>
      </c>
      <c r="AG22" s="52">
        <v>1.3723699999999998E-2</v>
      </c>
      <c r="AH22" s="53">
        <v>1.5983800000000003E-2</v>
      </c>
      <c r="AI22" s="52">
        <v>0.95653599999999994</v>
      </c>
      <c r="AK22" s="38">
        <v>19</v>
      </c>
      <c r="AL22" s="39">
        <v>499.99</v>
      </c>
      <c r="AM22" s="41">
        <v>418.92</v>
      </c>
      <c r="AN22" s="40">
        <v>3.06</v>
      </c>
      <c r="AO22" s="28">
        <v>532</v>
      </c>
      <c r="AP22" s="52">
        <v>1.1650000000000001E-4</v>
      </c>
      <c r="AQ22" s="53">
        <v>2.1202999999999999E-3</v>
      </c>
      <c r="AR22" s="52">
        <v>0.909416</v>
      </c>
    </row>
    <row r="23" spans="1:44">
      <c r="A23" s="38">
        <v>20</v>
      </c>
      <c r="B23" s="39">
        <v>500.02</v>
      </c>
      <c r="C23" s="41">
        <v>421.08272222222217</v>
      </c>
      <c r="D23" s="40">
        <v>7.71</v>
      </c>
      <c r="E23" s="28">
        <v>287</v>
      </c>
      <c r="F23" s="52">
        <v>0</v>
      </c>
      <c r="G23" s="53">
        <v>0</v>
      </c>
      <c r="H23" s="52">
        <v>0.16276033333333334</v>
      </c>
      <c r="J23" s="38">
        <v>20</v>
      </c>
      <c r="K23" s="39">
        <v>500.01</v>
      </c>
      <c r="L23" s="41">
        <v>460.62388888888887</v>
      </c>
      <c r="M23" s="40">
        <v>7.73</v>
      </c>
      <c r="N23" s="28">
        <v>286</v>
      </c>
      <c r="O23" s="52">
        <v>0</v>
      </c>
      <c r="P23" s="53">
        <v>0</v>
      </c>
      <c r="Q23" s="52">
        <v>0.10444933333333335</v>
      </c>
      <c r="S23" s="38">
        <v>20</v>
      </c>
      <c r="T23" s="39">
        <v>500.08</v>
      </c>
      <c r="U23" s="41">
        <v>459.0050555555556</v>
      </c>
      <c r="V23" s="40">
        <v>2.85</v>
      </c>
      <c r="W23" s="28">
        <v>551</v>
      </c>
      <c r="X23" s="52">
        <v>1.3514000000000002E-3</v>
      </c>
      <c r="Y23" s="53">
        <v>2.6212500000000003E-2</v>
      </c>
      <c r="Z23" s="52">
        <v>0.64554400000000001</v>
      </c>
      <c r="AB23" s="38">
        <v>20</v>
      </c>
      <c r="AC23" s="39">
        <v>499.98</v>
      </c>
      <c r="AD23" s="41">
        <v>461.54622222222218</v>
      </c>
      <c r="AE23" s="40">
        <v>2.58</v>
      </c>
      <c r="AF23" s="28">
        <v>552</v>
      </c>
      <c r="AG23" s="52">
        <v>5.1259999999999999E-4</v>
      </c>
      <c r="AH23" s="53">
        <v>1.3164499999999999E-2</v>
      </c>
      <c r="AI23" s="52">
        <v>0.76334400000000002</v>
      </c>
      <c r="AK23" s="38">
        <v>20</v>
      </c>
      <c r="AL23" s="39">
        <v>500.04</v>
      </c>
      <c r="AM23" s="41">
        <v>458.92738888888891</v>
      </c>
      <c r="AN23" s="40">
        <v>3.18</v>
      </c>
      <c r="AO23" s="28">
        <v>539</v>
      </c>
      <c r="AP23" s="52">
        <v>6.9900000000000005E-5</v>
      </c>
      <c r="AQ23" s="53">
        <v>1.3979999999999999E-3</v>
      </c>
      <c r="AR23" s="52">
        <v>0.60078000000000009</v>
      </c>
    </row>
    <row r="24" spans="1:44">
      <c r="A24" s="38">
        <v>21</v>
      </c>
      <c r="B24" s="39">
        <v>505.47</v>
      </c>
      <c r="C24" s="41">
        <v>422.8532222222222</v>
      </c>
      <c r="D24" s="40">
        <v>7.8</v>
      </c>
      <c r="E24" s="28">
        <v>300</v>
      </c>
      <c r="F24" s="52">
        <v>0</v>
      </c>
      <c r="G24" s="53">
        <v>2.7960000000000002E-4</v>
      </c>
      <c r="H24" s="52">
        <v>0.14685733333333337</v>
      </c>
      <c r="J24" s="38">
        <v>21</v>
      </c>
      <c r="K24" s="39">
        <v>502.4</v>
      </c>
      <c r="L24" s="41">
        <v>424.52438888888889</v>
      </c>
      <c r="M24" s="40">
        <v>7.76</v>
      </c>
      <c r="N24" s="28">
        <v>315</v>
      </c>
      <c r="O24" s="52">
        <v>2.3300000000000001E-5</v>
      </c>
      <c r="P24" s="53">
        <v>2.563E-4</v>
      </c>
      <c r="Q24" s="52">
        <v>0.14293066666666668</v>
      </c>
      <c r="S24" s="38">
        <v>21</v>
      </c>
      <c r="T24" s="39">
        <v>504.38</v>
      </c>
      <c r="U24" s="41">
        <v>468.44555555555559</v>
      </c>
      <c r="V24" s="40">
        <v>2.92</v>
      </c>
      <c r="W24" s="28">
        <v>551</v>
      </c>
      <c r="X24" s="52">
        <v>1.0252E-3</v>
      </c>
      <c r="Y24" s="53">
        <v>1.6566299999999999E-2</v>
      </c>
      <c r="Z24" s="52">
        <v>0.65261200000000008</v>
      </c>
      <c r="AB24" s="38">
        <v>21</v>
      </c>
      <c r="AC24" s="39">
        <v>502.3</v>
      </c>
      <c r="AD24" s="41">
        <v>424.09672222222218</v>
      </c>
      <c r="AE24" s="40">
        <v>2.5499999999999998</v>
      </c>
      <c r="AF24" s="28">
        <v>573</v>
      </c>
      <c r="AG24" s="52">
        <v>3.9610000000000009E-4</v>
      </c>
      <c r="AH24" s="53">
        <v>1.64265E-2</v>
      </c>
      <c r="AI24" s="52">
        <v>0.76334400000000002</v>
      </c>
      <c r="AK24" s="38">
        <v>21</v>
      </c>
      <c r="AL24" s="39">
        <v>503.61</v>
      </c>
      <c r="AM24" s="41">
        <v>422.06788888888889</v>
      </c>
      <c r="AN24" s="40">
        <v>3.44</v>
      </c>
      <c r="AO24" s="28">
        <v>504</v>
      </c>
      <c r="AP24" s="52">
        <v>1.6310000000000001E-4</v>
      </c>
      <c r="AQ24" s="53">
        <v>8.6209999999999998E-4</v>
      </c>
      <c r="AR24" s="52">
        <v>0.59135599999999999</v>
      </c>
    </row>
    <row r="25" spans="1:44">
      <c r="A25" s="38">
        <v>22</v>
      </c>
      <c r="B25" s="39">
        <v>503.38</v>
      </c>
      <c r="C25" s="41">
        <v>420.89372222222221</v>
      </c>
      <c r="D25" s="40">
        <v>7.85</v>
      </c>
      <c r="E25" s="28">
        <v>295</v>
      </c>
      <c r="F25" s="52">
        <v>0</v>
      </c>
      <c r="G25" s="53">
        <v>6.0579999999999998E-4</v>
      </c>
      <c r="H25" s="52">
        <v>0.15117666666666668</v>
      </c>
      <c r="J25" s="38">
        <v>22</v>
      </c>
      <c r="K25" s="39">
        <v>504.28</v>
      </c>
      <c r="L25" s="41">
        <v>423.54488888888892</v>
      </c>
      <c r="M25" s="40">
        <v>7.83</v>
      </c>
      <c r="N25" s="28">
        <v>302</v>
      </c>
      <c r="O25" s="52">
        <v>6.9900000000000005E-5</v>
      </c>
      <c r="P25" s="53">
        <v>3.2620000000000001E-4</v>
      </c>
      <c r="Q25" s="52">
        <v>0.16472366666666666</v>
      </c>
      <c r="S25" s="38">
        <v>22</v>
      </c>
      <c r="T25" s="39">
        <v>504.8</v>
      </c>
      <c r="U25" s="41">
        <v>415.18605555555564</v>
      </c>
      <c r="V25" s="40">
        <v>3.05</v>
      </c>
      <c r="W25" s="28">
        <v>550</v>
      </c>
      <c r="X25" s="52">
        <v>6.2909999999999995E-4</v>
      </c>
      <c r="Y25" s="53">
        <v>7.8521000000000007E-3</v>
      </c>
      <c r="Z25" s="52">
        <v>0.92826399999999998</v>
      </c>
      <c r="AB25" s="38">
        <v>22</v>
      </c>
      <c r="AC25" s="39">
        <v>504.52</v>
      </c>
      <c r="AD25" s="41">
        <v>424.74722222222221</v>
      </c>
      <c r="AE25" s="40">
        <v>2.65</v>
      </c>
      <c r="AF25" s="28">
        <v>556</v>
      </c>
      <c r="AG25" s="52">
        <v>9.7860000000000004E-4</v>
      </c>
      <c r="AH25" s="53">
        <v>1.68459E-2</v>
      </c>
      <c r="AI25" s="52">
        <v>0.82224399999999986</v>
      </c>
      <c r="AK25" s="38">
        <v>22</v>
      </c>
      <c r="AL25" s="39">
        <v>506.12</v>
      </c>
      <c r="AM25" s="41">
        <v>422.11838888888894</v>
      </c>
      <c r="AN25" s="40">
        <v>3.23</v>
      </c>
      <c r="AO25" s="28">
        <v>535</v>
      </c>
      <c r="AP25" s="52">
        <v>5.1259999999999999E-4</v>
      </c>
      <c r="AQ25" s="53">
        <v>2.5630000000000002E-3</v>
      </c>
      <c r="AR25" s="52">
        <v>0.91648399999999985</v>
      </c>
    </row>
    <row r="26" spans="1:44">
      <c r="A26" s="38">
        <v>23</v>
      </c>
      <c r="B26" s="39">
        <v>503.38</v>
      </c>
      <c r="C26" s="41">
        <v>421.17422222222137</v>
      </c>
      <c r="D26" s="40">
        <v>7.74</v>
      </c>
      <c r="E26" s="28">
        <v>295</v>
      </c>
      <c r="F26" s="52">
        <v>0</v>
      </c>
      <c r="G26" s="53">
        <v>0</v>
      </c>
      <c r="H26" s="52">
        <v>0.13684433333333332</v>
      </c>
      <c r="J26" s="38">
        <v>23</v>
      </c>
      <c r="K26" s="39">
        <v>504.28</v>
      </c>
      <c r="L26" s="41">
        <v>423.82538888888803</v>
      </c>
      <c r="M26" s="40">
        <v>7.83</v>
      </c>
      <c r="N26" s="28">
        <v>301</v>
      </c>
      <c r="O26" s="52">
        <v>0</v>
      </c>
      <c r="P26" s="53">
        <v>0</v>
      </c>
      <c r="Q26" s="52">
        <v>0.16688333333333333</v>
      </c>
      <c r="S26" s="38">
        <v>23</v>
      </c>
      <c r="T26" s="39">
        <v>504.8</v>
      </c>
      <c r="U26" s="41">
        <v>415.46655555555463</v>
      </c>
      <c r="V26" s="40">
        <v>2.88</v>
      </c>
      <c r="W26" s="28">
        <v>558</v>
      </c>
      <c r="X26" s="52">
        <v>9.0870000000000002E-4</v>
      </c>
      <c r="Y26" s="53">
        <v>1.7172099999999999E-2</v>
      </c>
      <c r="Z26" s="52">
        <v>0.760988</v>
      </c>
      <c r="AB26" s="38">
        <v>23</v>
      </c>
      <c r="AC26" s="39">
        <v>504.52</v>
      </c>
      <c r="AD26" s="41">
        <v>425.0277222222212</v>
      </c>
      <c r="AE26" s="40">
        <v>2.4700000000000002</v>
      </c>
      <c r="AF26" s="28">
        <v>596</v>
      </c>
      <c r="AG26" s="52">
        <v>1.3980000000000001E-4</v>
      </c>
      <c r="AH26" s="53">
        <v>2.2321400000000002E-2</v>
      </c>
      <c r="AI26" s="52">
        <v>0.87172000000000005</v>
      </c>
      <c r="AK26" s="38">
        <v>23</v>
      </c>
      <c r="AL26" s="39">
        <v>506.12</v>
      </c>
      <c r="AM26" s="41">
        <v>422.39888888888783</v>
      </c>
      <c r="AN26" s="40">
        <v>3.62</v>
      </c>
      <c r="AO26" s="28">
        <v>379</v>
      </c>
      <c r="AP26" s="52">
        <v>1.8733199999999998E-2</v>
      </c>
      <c r="AQ26" s="53">
        <v>1.92458E-2</v>
      </c>
      <c r="AR26" s="52">
        <v>0.62669600000000003</v>
      </c>
    </row>
    <row r="27" spans="1:44">
      <c r="A27" s="38">
        <v>24</v>
      </c>
      <c r="B27" s="39">
        <v>506.89</v>
      </c>
      <c r="C27" s="41">
        <v>432.28472222222081</v>
      </c>
      <c r="D27" s="40">
        <v>7.8</v>
      </c>
      <c r="E27" s="28">
        <v>302</v>
      </c>
      <c r="F27" s="52">
        <v>0</v>
      </c>
      <c r="G27" s="53">
        <v>0</v>
      </c>
      <c r="H27" s="52">
        <v>9.8559333333333332E-2</v>
      </c>
      <c r="J27" s="38">
        <v>24</v>
      </c>
      <c r="K27" s="39">
        <v>502.27</v>
      </c>
      <c r="L27" s="41">
        <v>426.32588888888739</v>
      </c>
      <c r="M27" s="40">
        <v>7.83</v>
      </c>
      <c r="N27" s="28">
        <v>292</v>
      </c>
      <c r="O27" s="52">
        <v>0</v>
      </c>
      <c r="P27" s="53">
        <v>0</v>
      </c>
      <c r="Q27" s="52">
        <v>0.15490699999999999</v>
      </c>
      <c r="S27" s="38">
        <v>24</v>
      </c>
      <c r="T27" s="39">
        <v>505.46</v>
      </c>
      <c r="U27" s="41">
        <v>476.35705555555404</v>
      </c>
      <c r="V27" s="40">
        <v>2.93</v>
      </c>
      <c r="W27" s="28">
        <v>516</v>
      </c>
      <c r="X27" s="52">
        <v>1.2116E-3</v>
      </c>
      <c r="Y27" s="53">
        <v>8.8772999999999994E-3</v>
      </c>
      <c r="Z27" s="52">
        <v>0.44292799999999999</v>
      </c>
      <c r="AB27" s="38">
        <v>24</v>
      </c>
      <c r="AC27" s="39">
        <v>503.16</v>
      </c>
      <c r="AD27" s="41">
        <v>428.09822222222061</v>
      </c>
      <c r="AE27" s="40">
        <v>2.52</v>
      </c>
      <c r="AF27" s="28">
        <v>564</v>
      </c>
      <c r="AG27" s="52">
        <v>5.5920000000000004E-4</v>
      </c>
      <c r="AH27" s="53">
        <v>1.5308100000000002E-2</v>
      </c>
      <c r="AI27" s="52">
        <v>0.888212</v>
      </c>
      <c r="AK27" s="38">
        <v>24</v>
      </c>
      <c r="AL27" s="39">
        <v>503.18</v>
      </c>
      <c r="AM27" s="41">
        <v>421.36938888888722</v>
      </c>
      <c r="AN27" s="40">
        <v>3.12</v>
      </c>
      <c r="AO27" s="28">
        <v>532</v>
      </c>
      <c r="AP27" s="52">
        <v>1.0019E-3</v>
      </c>
      <c r="AQ27" s="53">
        <v>3.0989000000000004E-3</v>
      </c>
      <c r="AR27" s="52">
        <v>0.99894399999999994</v>
      </c>
    </row>
    <row r="28" spans="1:44">
      <c r="A28" s="38">
        <v>25</v>
      </c>
      <c r="B28" s="39">
        <v>505.83</v>
      </c>
      <c r="C28" s="41">
        <v>425.62422222222142</v>
      </c>
      <c r="D28" s="40">
        <v>7.9</v>
      </c>
      <c r="E28" s="28">
        <v>278</v>
      </c>
      <c r="F28" s="52">
        <v>0</v>
      </c>
      <c r="G28" s="53">
        <v>0</v>
      </c>
      <c r="H28" s="52">
        <v>0.13664800000000002</v>
      </c>
      <c r="J28" s="38">
        <v>25</v>
      </c>
      <c r="K28" s="39">
        <v>503.6</v>
      </c>
      <c r="L28" s="41">
        <v>430.32538888888803</v>
      </c>
      <c r="M28" s="40">
        <v>7.84</v>
      </c>
      <c r="N28" s="28">
        <v>276</v>
      </c>
      <c r="O28" s="52">
        <v>3.0289999999999999E-4</v>
      </c>
      <c r="P28" s="53">
        <v>3.0289999999999999E-4</v>
      </c>
      <c r="Q28" s="52">
        <v>9.7774E-2</v>
      </c>
      <c r="S28" s="38">
        <v>25</v>
      </c>
      <c r="T28" s="39">
        <v>505.96</v>
      </c>
      <c r="U28" s="41">
        <v>555.24655555555455</v>
      </c>
      <c r="V28" s="40">
        <v>2.82</v>
      </c>
      <c r="W28" s="28">
        <v>551</v>
      </c>
      <c r="X28" s="52">
        <v>1.5611000000000002E-3</v>
      </c>
      <c r="Y28" s="53">
        <v>1.8663300000000004E-2</v>
      </c>
      <c r="Z28" s="52">
        <v>0.74685199999999996</v>
      </c>
      <c r="AB28" s="38">
        <v>25</v>
      </c>
      <c r="AC28" s="39">
        <v>500.04</v>
      </c>
      <c r="AD28" s="41">
        <v>426.25772222222122</v>
      </c>
      <c r="AE28" s="40">
        <v>2.5099999999999998</v>
      </c>
      <c r="AF28" s="28">
        <v>582</v>
      </c>
      <c r="AG28" s="52">
        <v>2.2135000000000002E-3</v>
      </c>
      <c r="AH28" s="53">
        <v>2.22049E-2</v>
      </c>
      <c r="AI28" s="52">
        <v>0.89292399999999994</v>
      </c>
      <c r="AK28" s="38">
        <v>25</v>
      </c>
      <c r="AL28" s="39">
        <v>501.39</v>
      </c>
      <c r="AM28" s="41">
        <v>423.77888888888782</v>
      </c>
      <c r="AN28" s="40">
        <v>3.04</v>
      </c>
      <c r="AO28" s="28">
        <v>548</v>
      </c>
      <c r="AP28" s="52">
        <v>1.9106000000000001E-3</v>
      </c>
      <c r="AQ28" s="53">
        <v>8.9937999999999997E-3</v>
      </c>
      <c r="AR28" s="52">
        <v>0.86465199999999998</v>
      </c>
    </row>
    <row r="29" spans="1:44">
      <c r="A29" s="38">
        <v>26</v>
      </c>
      <c r="B29" s="39">
        <v>500.64</v>
      </c>
      <c r="C29" s="41">
        <v>426.43472222222084</v>
      </c>
      <c r="D29" s="40">
        <v>7.7</v>
      </c>
      <c r="E29" s="28">
        <v>293</v>
      </c>
      <c r="F29" s="52">
        <v>2.3300000000000001E-5</v>
      </c>
      <c r="G29" s="53">
        <v>2.3300000000000001E-5</v>
      </c>
      <c r="H29" s="52">
        <v>0.18965800000000002</v>
      </c>
      <c r="J29" s="38">
        <v>26</v>
      </c>
      <c r="K29" s="39">
        <v>500.58</v>
      </c>
      <c r="L29" s="41">
        <v>434.22588888888743</v>
      </c>
      <c r="M29" s="40">
        <v>7.45</v>
      </c>
      <c r="N29" s="28">
        <v>325</v>
      </c>
      <c r="O29" s="52">
        <v>2.3300000000000001E-5</v>
      </c>
      <c r="P29" s="53">
        <v>2.3300000000000001E-5</v>
      </c>
      <c r="Q29" s="52">
        <v>0.143127</v>
      </c>
      <c r="S29" s="38">
        <v>26</v>
      </c>
      <c r="T29" s="39">
        <v>502.13</v>
      </c>
      <c r="U29" s="41">
        <v>449.087055555554</v>
      </c>
      <c r="V29" s="40">
        <v>2.97</v>
      </c>
      <c r="W29" s="28">
        <v>557</v>
      </c>
      <c r="X29" s="52">
        <v>2.0736999999999999E-3</v>
      </c>
      <c r="Y29" s="53">
        <v>1.8057500000000001E-2</v>
      </c>
      <c r="Z29" s="52">
        <v>0.47355600000000003</v>
      </c>
      <c r="AB29" s="38">
        <v>26</v>
      </c>
      <c r="AC29" s="39">
        <v>501.57</v>
      </c>
      <c r="AD29" s="41">
        <v>439.45822222222063</v>
      </c>
      <c r="AE29" s="40">
        <v>2.48</v>
      </c>
      <c r="AF29" s="28">
        <v>581</v>
      </c>
      <c r="AG29" s="52">
        <v>1.1417000000000003E-3</v>
      </c>
      <c r="AH29" s="53">
        <v>1.96186E-2</v>
      </c>
      <c r="AI29" s="52">
        <v>0.909416</v>
      </c>
      <c r="AK29" s="38">
        <v>26</v>
      </c>
      <c r="AL29" s="39">
        <v>500.83</v>
      </c>
      <c r="AM29" s="41">
        <v>427.32938888888719</v>
      </c>
      <c r="AN29" s="40">
        <v>2.96</v>
      </c>
      <c r="AO29" s="28">
        <v>535</v>
      </c>
      <c r="AP29" s="52">
        <v>4.7532E-3</v>
      </c>
      <c r="AQ29" s="53">
        <v>1.36305E-2</v>
      </c>
      <c r="AR29" s="52">
        <v>0.79397200000000001</v>
      </c>
    </row>
    <row r="30" spans="1:44">
      <c r="A30" s="38">
        <v>27</v>
      </c>
      <c r="B30" s="39">
        <v>500.13</v>
      </c>
      <c r="C30" s="41">
        <v>434.16422222222138</v>
      </c>
      <c r="D30" s="40">
        <v>7.58</v>
      </c>
      <c r="E30" s="28">
        <v>295</v>
      </c>
      <c r="F30" s="52">
        <v>1.864E-4</v>
      </c>
      <c r="G30" s="53">
        <v>4.194E-4</v>
      </c>
      <c r="H30" s="52">
        <v>0.17414766666666667</v>
      </c>
      <c r="J30" s="38">
        <v>27</v>
      </c>
      <c r="K30" s="39">
        <v>500.02</v>
      </c>
      <c r="L30" s="41">
        <v>442.59538888888801</v>
      </c>
      <c r="M30" s="40">
        <v>7.64</v>
      </c>
      <c r="N30" s="28">
        <v>231</v>
      </c>
      <c r="O30" s="52">
        <v>2.563E-4</v>
      </c>
      <c r="P30" s="53">
        <v>2.7960000000000002E-4</v>
      </c>
      <c r="Q30" s="52">
        <v>0.16923933333333332</v>
      </c>
      <c r="S30" s="38">
        <v>27</v>
      </c>
      <c r="T30" s="39">
        <v>502.13</v>
      </c>
      <c r="U30" s="41">
        <v>466.0065555555546</v>
      </c>
      <c r="V30" s="40">
        <v>2.37</v>
      </c>
      <c r="W30" s="28">
        <v>535</v>
      </c>
      <c r="X30" s="52">
        <v>2.2368000000000002E-3</v>
      </c>
      <c r="Y30" s="53">
        <v>1.9315699999999998E-2</v>
      </c>
      <c r="Z30" s="52">
        <v>0.8787879999999999</v>
      </c>
      <c r="AB30" s="38">
        <v>27</v>
      </c>
      <c r="AC30" s="39">
        <v>500.87</v>
      </c>
      <c r="AD30" s="41">
        <v>446.0877222222212</v>
      </c>
      <c r="AE30" s="40">
        <v>2.72</v>
      </c>
      <c r="AF30" s="28">
        <v>575</v>
      </c>
      <c r="AG30" s="52">
        <v>7.9220000000000017E-4</v>
      </c>
      <c r="AH30" s="53">
        <v>1.78478E-2</v>
      </c>
      <c r="AI30" s="52">
        <v>1.0437080000000001</v>
      </c>
      <c r="AK30" s="38">
        <v>27</v>
      </c>
      <c r="AL30" s="39">
        <v>503.56</v>
      </c>
      <c r="AM30" s="41">
        <v>439.81888888888778</v>
      </c>
      <c r="AN30" s="40">
        <v>2.42</v>
      </c>
      <c r="AO30" s="28">
        <v>504</v>
      </c>
      <c r="AP30" s="52">
        <v>4.5668000000000011E-3</v>
      </c>
      <c r="AQ30" s="53">
        <v>1.5844E-2</v>
      </c>
      <c r="AR30" s="52">
        <v>0.85758400000000001</v>
      </c>
    </row>
    <row r="31" spans="1:44">
      <c r="A31" s="38">
        <v>28</v>
      </c>
      <c r="B31" s="39">
        <v>501.51</v>
      </c>
      <c r="C31" s="41">
        <v>440.40472222222081</v>
      </c>
      <c r="D31" s="40">
        <v>7.54</v>
      </c>
      <c r="E31" s="28">
        <v>258</v>
      </c>
      <c r="F31" s="52">
        <v>0</v>
      </c>
      <c r="G31" s="53">
        <v>9.3200000000000002E-5</v>
      </c>
      <c r="H31" s="52">
        <v>0.15196200000000001</v>
      </c>
      <c r="J31" s="38">
        <v>28</v>
      </c>
      <c r="K31" s="39">
        <v>501.83</v>
      </c>
      <c r="L31" s="41">
        <v>453.17588888888741</v>
      </c>
      <c r="M31" s="40">
        <v>7.62</v>
      </c>
      <c r="N31" s="28">
        <v>246</v>
      </c>
      <c r="O31" s="52">
        <v>0</v>
      </c>
      <c r="P31" s="53">
        <v>0</v>
      </c>
      <c r="Q31" s="52">
        <v>0.15569233333333335</v>
      </c>
      <c r="S31" s="38">
        <v>28</v>
      </c>
      <c r="T31" s="39">
        <v>501.19</v>
      </c>
      <c r="U31" s="41">
        <v>452.397055555554</v>
      </c>
      <c r="V31" s="40">
        <v>2.92</v>
      </c>
      <c r="W31" s="28">
        <v>422</v>
      </c>
      <c r="X31" s="52">
        <v>1.3723699999999998E-2</v>
      </c>
      <c r="Y31" s="53">
        <v>1.7381800000000003E-2</v>
      </c>
      <c r="Z31" s="52">
        <v>0.72800399999999998</v>
      </c>
      <c r="AB31" s="38">
        <v>28</v>
      </c>
      <c r="AC31" s="39">
        <v>500.63</v>
      </c>
      <c r="AD31" s="41">
        <v>453.56822222222058</v>
      </c>
      <c r="AE31" s="40">
        <v>2.5099999999999998</v>
      </c>
      <c r="AF31" s="28">
        <v>435</v>
      </c>
      <c r="AG31" s="52">
        <v>1.3980000000000001E-2</v>
      </c>
      <c r="AH31" s="53">
        <v>1.7288599999999998E-2</v>
      </c>
      <c r="AI31" s="52">
        <v>0.6667479999999999</v>
      </c>
      <c r="AK31" s="38">
        <v>28</v>
      </c>
      <c r="AL31" s="39">
        <v>500.35</v>
      </c>
      <c r="AM31" s="41">
        <v>445.02938888888718</v>
      </c>
      <c r="AN31" s="40">
        <v>2.98</v>
      </c>
      <c r="AO31" s="28">
        <v>409</v>
      </c>
      <c r="AP31" s="52">
        <v>5.4987999999999999E-3</v>
      </c>
      <c r="AQ31" s="53">
        <v>2.18321E-2</v>
      </c>
      <c r="AR31" s="52">
        <v>0.67145999999999983</v>
      </c>
    </row>
    <row r="32" spans="1:44">
      <c r="A32" s="38">
        <v>29</v>
      </c>
      <c r="B32" s="39">
        <v>500.78</v>
      </c>
      <c r="C32" s="41">
        <v>424.38422222222141</v>
      </c>
      <c r="D32" s="40">
        <v>7.79</v>
      </c>
      <c r="E32" s="28">
        <v>202</v>
      </c>
      <c r="F32" s="52">
        <v>0</v>
      </c>
      <c r="G32" s="53">
        <v>0</v>
      </c>
      <c r="H32" s="52">
        <v>0.18003766666666668</v>
      </c>
      <c r="J32" s="38">
        <v>29</v>
      </c>
      <c r="K32" s="39">
        <v>500.67</v>
      </c>
      <c r="L32" s="41">
        <v>426.93538888888804</v>
      </c>
      <c r="M32" s="40">
        <v>7.72</v>
      </c>
      <c r="N32" s="28">
        <v>189</v>
      </c>
      <c r="O32" s="52">
        <v>0</v>
      </c>
      <c r="P32" s="53">
        <v>9.3200000000000002E-5</v>
      </c>
      <c r="Q32" s="52">
        <v>0.19299566666666668</v>
      </c>
      <c r="S32" s="38">
        <v>29</v>
      </c>
      <c r="T32" s="39">
        <v>500.51</v>
      </c>
      <c r="U32" s="41">
        <v>418.3165555555546</v>
      </c>
      <c r="V32" s="40">
        <v>2.37</v>
      </c>
      <c r="W32" s="28">
        <v>419</v>
      </c>
      <c r="X32" s="52">
        <v>0</v>
      </c>
      <c r="Y32" s="53">
        <v>4.7625199999999999E-2</v>
      </c>
      <c r="Z32" s="52">
        <v>1.265172</v>
      </c>
      <c r="AB32" s="38">
        <v>29</v>
      </c>
      <c r="AC32" s="39">
        <v>502.05</v>
      </c>
      <c r="AD32" s="41">
        <v>429.12772222222122</v>
      </c>
      <c r="AE32" s="40">
        <v>2</v>
      </c>
      <c r="AF32" s="28">
        <v>431</v>
      </c>
      <c r="AG32" s="52">
        <v>0</v>
      </c>
      <c r="AH32" s="53">
        <v>3.4763600000000006E-2</v>
      </c>
      <c r="AI32" s="52">
        <v>1.2368999999999999</v>
      </c>
      <c r="AK32" s="38">
        <v>29</v>
      </c>
      <c r="AL32" s="39">
        <v>502.03</v>
      </c>
      <c r="AM32" s="41">
        <v>422.49888888888779</v>
      </c>
      <c r="AN32" s="40">
        <v>2.34</v>
      </c>
      <c r="AO32" s="28">
        <v>414</v>
      </c>
      <c r="AP32" s="52">
        <v>0</v>
      </c>
      <c r="AQ32" s="53">
        <v>5.3962799999999991E-2</v>
      </c>
      <c r="AR32" s="52">
        <v>1.2416120000000002</v>
      </c>
    </row>
    <row r="33" spans="1:44">
      <c r="A33" s="38">
        <v>30</v>
      </c>
      <c r="B33" s="39">
        <v>500.7</v>
      </c>
      <c r="C33" s="41">
        <v>441.62472222222084</v>
      </c>
      <c r="D33" s="40">
        <v>7.59</v>
      </c>
      <c r="E33" s="28">
        <v>282</v>
      </c>
      <c r="F33" s="52">
        <v>0</v>
      </c>
      <c r="G33" s="53">
        <v>0</v>
      </c>
      <c r="H33" s="52">
        <v>0.23579633333333336</v>
      </c>
      <c r="J33" s="38">
        <v>30</v>
      </c>
      <c r="K33" s="39">
        <v>500.62</v>
      </c>
      <c r="L33" s="41">
        <v>455.95588888888744</v>
      </c>
      <c r="M33" s="40">
        <v>7.74</v>
      </c>
      <c r="N33" s="28">
        <v>277</v>
      </c>
      <c r="O33" s="52">
        <v>0</v>
      </c>
      <c r="P33" s="53">
        <v>9.3200000000000002E-5</v>
      </c>
      <c r="Q33" s="52">
        <v>0.21046933333333334</v>
      </c>
      <c r="S33" s="38">
        <v>30</v>
      </c>
      <c r="T33" s="39">
        <v>500.21</v>
      </c>
      <c r="U33" s="41">
        <v>441.67705555555403</v>
      </c>
      <c r="V33" s="40">
        <v>2.86</v>
      </c>
      <c r="W33" s="28">
        <v>407</v>
      </c>
      <c r="X33" s="52">
        <v>2.2367999999999999E-2</v>
      </c>
      <c r="Y33" s="53">
        <v>2.5443600000000004E-2</v>
      </c>
      <c r="Z33" s="52">
        <v>0.77748000000000017</v>
      </c>
      <c r="AB33" s="38">
        <v>30</v>
      </c>
      <c r="AC33" s="39">
        <v>501.37</v>
      </c>
      <c r="AD33" s="41">
        <v>453.32822222222057</v>
      </c>
      <c r="AE33" s="40">
        <v>2.46</v>
      </c>
      <c r="AF33" s="28">
        <v>425</v>
      </c>
      <c r="AG33" s="52">
        <v>1.6962399999999999E-2</v>
      </c>
      <c r="AH33" s="53">
        <v>2.2274799999999997E-2</v>
      </c>
      <c r="AI33" s="52">
        <v>0.82459999999999989</v>
      </c>
      <c r="AK33" s="38">
        <v>30</v>
      </c>
      <c r="AL33" s="39">
        <v>501.92</v>
      </c>
      <c r="AM33" s="41">
        <v>446.97938888888717</v>
      </c>
      <c r="AN33" s="40">
        <v>2.82</v>
      </c>
      <c r="AO33" s="28">
        <v>417</v>
      </c>
      <c r="AP33" s="52">
        <v>8.667600000000001E-3</v>
      </c>
      <c r="AQ33" s="53">
        <v>2.8332799999999998E-2</v>
      </c>
      <c r="AR33" s="52">
        <v>0.54423600000000005</v>
      </c>
    </row>
    <row r="34" spans="1:44">
      <c r="A34" s="38">
        <v>31</v>
      </c>
      <c r="B34" s="39">
        <v>500.5</v>
      </c>
      <c r="C34" s="41">
        <v>436.87472222222084</v>
      </c>
      <c r="D34" s="40">
        <v>7.75</v>
      </c>
      <c r="E34" s="28">
        <v>271</v>
      </c>
      <c r="F34" s="52">
        <v>2.097E-4</v>
      </c>
      <c r="G34" s="53">
        <v>0</v>
      </c>
      <c r="H34" s="52">
        <v>0.21223633333333336</v>
      </c>
      <c r="J34" s="38">
        <v>31</v>
      </c>
      <c r="K34" s="39">
        <v>500.43</v>
      </c>
      <c r="L34" s="41">
        <v>445.1258888888874</v>
      </c>
      <c r="M34" s="40">
        <v>7.72</v>
      </c>
      <c r="N34" s="28">
        <v>291</v>
      </c>
      <c r="O34" s="52">
        <v>2.097E-4</v>
      </c>
      <c r="P34" s="53">
        <v>0</v>
      </c>
      <c r="Q34" s="52">
        <v>0.18985433333333335</v>
      </c>
      <c r="S34" s="38">
        <v>31</v>
      </c>
      <c r="T34" s="39">
        <v>501.23</v>
      </c>
      <c r="U34" s="41">
        <v>438.37705555555402</v>
      </c>
      <c r="V34" s="40">
        <v>2.86</v>
      </c>
      <c r="W34" s="28">
        <v>392</v>
      </c>
      <c r="X34" s="52">
        <v>2.5723200000000002E-2</v>
      </c>
      <c r="Y34" s="53">
        <v>2.7214399999999996E-2</v>
      </c>
      <c r="Z34" s="52">
        <v>0.66439199999999987</v>
      </c>
      <c r="AB34" s="38">
        <v>31</v>
      </c>
      <c r="AC34" s="39">
        <v>501.13</v>
      </c>
      <c r="AD34" s="41">
        <v>445.40822222222062</v>
      </c>
      <c r="AE34" s="40">
        <v>2.4300000000000002</v>
      </c>
      <c r="AF34" s="28">
        <v>424</v>
      </c>
      <c r="AG34" s="52">
        <v>1.2675200000000003E-2</v>
      </c>
      <c r="AH34" s="53">
        <v>1.4259600000000001E-2</v>
      </c>
      <c r="AI34" s="52">
        <v>0.72564799999999985</v>
      </c>
      <c r="AK34" s="38">
        <v>31</v>
      </c>
      <c r="AL34" s="39">
        <v>500.49</v>
      </c>
      <c r="AM34" s="41">
        <v>444.10938888888717</v>
      </c>
      <c r="AN34" s="40">
        <v>2.71</v>
      </c>
      <c r="AO34" s="28">
        <v>404</v>
      </c>
      <c r="AP34" s="52">
        <v>2.1622400000000003E-2</v>
      </c>
      <c r="AQ34" s="53">
        <v>2.3113600000000002E-2</v>
      </c>
      <c r="AR34" s="52">
        <v>0.66203600000000018</v>
      </c>
    </row>
    <row r="35" spans="1:44">
      <c r="A35" s="38">
        <v>32</v>
      </c>
      <c r="B35" s="39">
        <v>501.82</v>
      </c>
      <c r="C35" s="41">
        <v>479.19472222222083</v>
      </c>
      <c r="D35" s="40">
        <v>7.74</v>
      </c>
      <c r="E35" s="28">
        <v>278</v>
      </c>
      <c r="F35" s="52">
        <v>0</v>
      </c>
      <c r="G35" s="53">
        <v>0</v>
      </c>
      <c r="H35" s="52">
        <v>6.832400000000001E-2</v>
      </c>
      <c r="J35" s="38">
        <v>32</v>
      </c>
      <c r="K35" s="39">
        <v>500.97</v>
      </c>
      <c r="L35" s="41">
        <v>525.28588888888737</v>
      </c>
      <c r="M35" s="40">
        <v>7.71</v>
      </c>
      <c r="N35" s="28">
        <v>270</v>
      </c>
      <c r="O35" s="52">
        <v>0</v>
      </c>
      <c r="P35" s="53">
        <v>4.6600000000000001E-5</v>
      </c>
      <c r="Q35" s="52">
        <v>6.459366666666666E-2</v>
      </c>
      <c r="S35" s="38">
        <v>32</v>
      </c>
      <c r="T35" s="39">
        <v>502.76</v>
      </c>
      <c r="U35" s="41">
        <v>499.62705555555402</v>
      </c>
      <c r="V35" s="40">
        <v>2.73</v>
      </c>
      <c r="W35" s="28">
        <v>412</v>
      </c>
      <c r="X35" s="52">
        <v>1.8173999999999999E-2</v>
      </c>
      <c r="Y35" s="53">
        <v>2.1063200000000001E-2</v>
      </c>
      <c r="Z35" s="52">
        <v>0.71151199999999992</v>
      </c>
      <c r="AB35" s="38">
        <v>32</v>
      </c>
      <c r="AC35" s="39">
        <v>500.8</v>
      </c>
      <c r="AD35" s="41">
        <v>497.98822222222066</v>
      </c>
      <c r="AE35" s="40">
        <v>2.39</v>
      </c>
      <c r="AF35" s="28">
        <v>433</v>
      </c>
      <c r="AG35" s="52">
        <v>1.7055600000000001E-2</v>
      </c>
      <c r="AH35" s="53">
        <v>1.8360400000000002E-2</v>
      </c>
      <c r="AI35" s="52">
        <v>0.71386799999999995</v>
      </c>
      <c r="AK35" s="38">
        <v>32</v>
      </c>
      <c r="AL35" s="39">
        <v>501.15</v>
      </c>
      <c r="AM35" s="41">
        <v>483.51938888888725</v>
      </c>
      <c r="AN35" s="40">
        <v>2.83</v>
      </c>
      <c r="AO35" s="28">
        <v>404</v>
      </c>
      <c r="AP35" s="52">
        <v>1.9478800000000001E-2</v>
      </c>
      <c r="AQ35" s="53">
        <v>2.3486400000000001E-2</v>
      </c>
      <c r="AR35" s="52">
        <v>0.74449600000000005</v>
      </c>
    </row>
    <row r="36" spans="1:44">
      <c r="A36" s="38">
        <v>33</v>
      </c>
      <c r="B36" s="39">
        <v>501.7</v>
      </c>
      <c r="C36" s="41">
        <v>455.38472222222083</v>
      </c>
      <c r="D36" s="40">
        <v>7.71</v>
      </c>
      <c r="E36" s="28">
        <v>289</v>
      </c>
      <c r="F36" s="52">
        <v>1.864E-4</v>
      </c>
      <c r="G36" s="53">
        <v>0</v>
      </c>
      <c r="H36" s="52">
        <v>0.18965800000000002</v>
      </c>
      <c r="J36" s="38">
        <v>33</v>
      </c>
      <c r="K36" s="39">
        <v>501.66</v>
      </c>
      <c r="L36" s="41">
        <v>481.73588888888742</v>
      </c>
      <c r="M36" s="40">
        <v>7.72</v>
      </c>
      <c r="N36" s="28">
        <v>295</v>
      </c>
      <c r="O36" s="52">
        <v>0</v>
      </c>
      <c r="P36" s="53">
        <v>0</v>
      </c>
      <c r="Q36" s="52">
        <v>0.13232866666666668</v>
      </c>
      <c r="S36" s="38">
        <v>33</v>
      </c>
      <c r="T36" s="39">
        <v>503.81</v>
      </c>
      <c r="U36" s="41">
        <v>466.88705555555401</v>
      </c>
      <c r="V36" s="40">
        <v>2.85</v>
      </c>
      <c r="W36" s="28">
        <v>568</v>
      </c>
      <c r="X36" s="52">
        <v>0</v>
      </c>
      <c r="Y36" s="53">
        <v>2.1902000000000001E-2</v>
      </c>
      <c r="Z36" s="52">
        <v>0.72800399999999998</v>
      </c>
      <c r="AB36" s="38">
        <v>33</v>
      </c>
      <c r="AC36" s="39">
        <v>504.08</v>
      </c>
      <c r="AD36" s="41">
        <v>473.82822222222057</v>
      </c>
      <c r="AE36" s="40">
        <v>2.4700000000000002</v>
      </c>
      <c r="AF36" s="28">
        <v>589</v>
      </c>
      <c r="AG36" s="52">
        <v>6.5240000000000003E-4</v>
      </c>
      <c r="AH36" s="53">
        <v>2.0970000000000003E-2</v>
      </c>
      <c r="AI36" s="52">
        <v>0.73036000000000001</v>
      </c>
      <c r="AK36" s="38">
        <v>33</v>
      </c>
      <c r="AL36" s="39">
        <v>500.02</v>
      </c>
      <c r="AM36" s="41">
        <v>460.82938888888719</v>
      </c>
      <c r="AN36" s="40">
        <v>2.5299999999999998</v>
      </c>
      <c r="AO36" s="28">
        <v>556</v>
      </c>
      <c r="AP36" s="52">
        <v>5.5920000000000004E-4</v>
      </c>
      <c r="AQ36" s="53">
        <v>1.7521599999999998E-2</v>
      </c>
      <c r="AR36" s="52">
        <v>0</v>
      </c>
    </row>
    <row r="37" spans="1:44">
      <c r="A37" s="38">
        <v>34</v>
      </c>
      <c r="B37" s="39">
        <v>502.43</v>
      </c>
      <c r="C37" s="41">
        <v>456.61472222222085</v>
      </c>
      <c r="D37" s="40">
        <v>7.7</v>
      </c>
      <c r="E37" s="28">
        <v>284</v>
      </c>
      <c r="F37" s="52">
        <v>0</v>
      </c>
      <c r="G37" s="53">
        <v>6.9900000000000005E-5</v>
      </c>
      <c r="H37" s="52">
        <v>0.20909499999999998</v>
      </c>
      <c r="J37" s="38">
        <v>34</v>
      </c>
      <c r="K37" s="39">
        <v>501.94</v>
      </c>
      <c r="L37" s="41">
        <v>487.82588888888745</v>
      </c>
      <c r="M37" s="40">
        <v>7.76</v>
      </c>
      <c r="N37" s="28">
        <v>283</v>
      </c>
      <c r="O37" s="52">
        <v>0</v>
      </c>
      <c r="P37" s="53">
        <v>1.6310000000000001E-4</v>
      </c>
      <c r="Q37" s="52">
        <v>0.16531266666666666</v>
      </c>
      <c r="S37" s="38">
        <v>34</v>
      </c>
      <c r="T37" s="39">
        <v>503.39</v>
      </c>
      <c r="U37" s="41">
        <v>495.70705555555406</v>
      </c>
      <c r="V37" s="40">
        <v>2.7</v>
      </c>
      <c r="W37" s="28">
        <v>410</v>
      </c>
      <c r="X37" s="52">
        <v>1.9758400000000002E-2</v>
      </c>
      <c r="Y37" s="53">
        <v>2.2740799999999999E-2</v>
      </c>
      <c r="Z37" s="52">
        <v>0.64083200000000007</v>
      </c>
      <c r="AB37" s="38">
        <v>34</v>
      </c>
      <c r="AC37" s="39">
        <v>503.08</v>
      </c>
      <c r="AD37" s="41">
        <v>476.62822222222064</v>
      </c>
      <c r="AE37" s="40">
        <v>2.48</v>
      </c>
      <c r="AF37" s="28">
        <v>435</v>
      </c>
      <c r="AG37" s="52">
        <v>1.2582000000000001E-2</v>
      </c>
      <c r="AH37" s="53">
        <v>1.7148800000000002E-2</v>
      </c>
      <c r="AI37" s="52">
        <v>0.60784799999999994</v>
      </c>
      <c r="AK37" s="38">
        <v>34</v>
      </c>
      <c r="AL37" s="39">
        <v>503.02</v>
      </c>
      <c r="AM37" s="41">
        <v>463.38938888888714</v>
      </c>
      <c r="AN37" s="40">
        <v>2.8</v>
      </c>
      <c r="AO37" s="28">
        <v>399</v>
      </c>
      <c r="AP37" s="52">
        <v>2.6934799999999998E-2</v>
      </c>
      <c r="AQ37" s="53">
        <v>2.7587199999999999E-2</v>
      </c>
      <c r="AR37" s="52">
        <v>0.68795200000000001</v>
      </c>
    </row>
    <row r="38" spans="1:44">
      <c r="A38" s="38">
        <v>35</v>
      </c>
      <c r="B38" s="39">
        <v>502.6</v>
      </c>
      <c r="C38" s="41">
        <v>458.27472222222082</v>
      </c>
      <c r="D38" s="40">
        <v>7.65</v>
      </c>
      <c r="E38" s="28">
        <v>289</v>
      </c>
      <c r="F38" s="52">
        <v>2.7960000000000002E-4</v>
      </c>
      <c r="G38" s="53">
        <v>5.3590000000000007E-4</v>
      </c>
      <c r="H38" s="52">
        <v>0.25228833333333334</v>
      </c>
      <c r="J38" s="38">
        <v>35</v>
      </c>
      <c r="K38" s="39">
        <v>503.11</v>
      </c>
      <c r="L38" s="41">
        <v>446.88588888888739</v>
      </c>
      <c r="M38" s="40">
        <v>7.63</v>
      </c>
      <c r="N38" s="28">
        <v>285</v>
      </c>
      <c r="O38" s="52">
        <v>6.9900000000000005E-5</v>
      </c>
      <c r="P38" s="53">
        <v>2.3300000000000003E-4</v>
      </c>
      <c r="Q38" s="52">
        <v>0.219108</v>
      </c>
      <c r="S38" s="38">
        <v>35</v>
      </c>
      <c r="T38" s="39">
        <v>504.54</v>
      </c>
      <c r="U38" s="41">
        <v>440.85705555555398</v>
      </c>
      <c r="V38" s="40">
        <v>2.75</v>
      </c>
      <c r="W38" s="28">
        <v>403</v>
      </c>
      <c r="X38" s="52">
        <v>2.7400799999999999E-2</v>
      </c>
      <c r="Y38" s="53">
        <v>2.9171600000000002E-2</v>
      </c>
      <c r="Z38" s="52">
        <v>0.77983599999999997</v>
      </c>
      <c r="AB38" s="38">
        <v>35</v>
      </c>
      <c r="AC38" s="39">
        <v>502.8</v>
      </c>
      <c r="AD38" s="41">
        <v>448.26822222222063</v>
      </c>
      <c r="AE38" s="40">
        <v>2.41</v>
      </c>
      <c r="AF38" s="28">
        <v>419</v>
      </c>
      <c r="AG38" s="52">
        <v>1.6309999999999998E-2</v>
      </c>
      <c r="AH38" s="53">
        <v>1.9292400000000001E-2</v>
      </c>
      <c r="AI38" s="52">
        <v>0.85994000000000004</v>
      </c>
      <c r="AK38" s="38">
        <v>35</v>
      </c>
      <c r="AL38" s="39">
        <v>501.31</v>
      </c>
      <c r="AM38" s="41">
        <v>443.89938888888719</v>
      </c>
      <c r="AN38" s="40">
        <v>3.11</v>
      </c>
      <c r="AO38" s="28">
        <v>384</v>
      </c>
      <c r="AP38" s="52">
        <v>2.5164000000000002E-2</v>
      </c>
      <c r="AQ38" s="53">
        <v>2.6655199999999997E-2</v>
      </c>
      <c r="AR38" s="52">
        <v>0.87407600000000008</v>
      </c>
    </row>
    <row r="39" spans="1:44">
      <c r="A39" s="38">
        <v>36</v>
      </c>
      <c r="B39" s="39">
        <v>503.73</v>
      </c>
      <c r="C39" s="41">
        <v>507.51472222222077</v>
      </c>
      <c r="D39" s="40">
        <v>7.68</v>
      </c>
      <c r="E39" s="28">
        <v>290</v>
      </c>
      <c r="F39" s="52">
        <v>2.3300000000000001E-5</v>
      </c>
      <c r="G39" s="53">
        <v>2.563E-4</v>
      </c>
      <c r="H39" s="52">
        <v>0.285076</v>
      </c>
      <c r="J39" s="38">
        <v>36</v>
      </c>
      <c r="K39" s="39">
        <v>501.97</v>
      </c>
      <c r="L39" s="41">
        <v>529.04588888888736</v>
      </c>
      <c r="M39" s="40">
        <v>7.73</v>
      </c>
      <c r="N39" s="28">
        <v>290</v>
      </c>
      <c r="O39" s="52">
        <v>0</v>
      </c>
      <c r="P39" s="53">
        <v>2.7960000000000002E-4</v>
      </c>
      <c r="Q39" s="52">
        <v>0.2401156666666667</v>
      </c>
      <c r="S39" s="38">
        <v>36</v>
      </c>
      <c r="T39" s="39">
        <v>501.83</v>
      </c>
      <c r="U39" s="41">
        <v>455.25705555555402</v>
      </c>
      <c r="V39" s="40">
        <v>2.74</v>
      </c>
      <c r="W39" s="28">
        <v>399</v>
      </c>
      <c r="X39" s="52">
        <v>2.2554400000000002E-2</v>
      </c>
      <c r="Y39" s="53">
        <v>2.6375599999999999E-2</v>
      </c>
      <c r="Z39" s="52">
        <v>0.77512399999999992</v>
      </c>
      <c r="AB39" s="38">
        <v>36</v>
      </c>
      <c r="AC39" s="39">
        <v>502.96</v>
      </c>
      <c r="AD39" s="41">
        <v>466.71822222222056</v>
      </c>
      <c r="AE39" s="40">
        <v>2.36</v>
      </c>
      <c r="AF39" s="28">
        <v>414</v>
      </c>
      <c r="AG39" s="52">
        <v>2.0131199999999998E-2</v>
      </c>
      <c r="AH39" s="53">
        <v>2.5164000000000002E-2</v>
      </c>
      <c r="AI39" s="52">
        <v>0.70208800000000005</v>
      </c>
      <c r="AK39" s="38">
        <v>36</v>
      </c>
      <c r="AL39" s="39">
        <v>502.16</v>
      </c>
      <c r="AM39" s="41">
        <v>462.16938888888723</v>
      </c>
      <c r="AN39" s="40">
        <v>2.82</v>
      </c>
      <c r="AO39" s="28">
        <v>382</v>
      </c>
      <c r="AP39" s="52">
        <v>2.9824000000000003E-2</v>
      </c>
      <c r="AQ39" s="53">
        <v>3.3924799999999998E-2</v>
      </c>
      <c r="AR39" s="52">
        <v>0.7727679999999999</v>
      </c>
    </row>
    <row r="40" spans="1:44">
      <c r="A40" s="38">
        <v>37</v>
      </c>
      <c r="B40" s="39">
        <v>500.68</v>
      </c>
      <c r="C40" s="41">
        <v>465.01472222222077</v>
      </c>
      <c r="D40" s="40">
        <v>7.56</v>
      </c>
      <c r="E40" s="28">
        <v>330</v>
      </c>
      <c r="F40" s="52">
        <v>0</v>
      </c>
      <c r="G40" s="53">
        <v>6.0579999999999998E-4</v>
      </c>
      <c r="H40" s="52">
        <v>0.26446099999999995</v>
      </c>
      <c r="J40" s="38">
        <v>37</v>
      </c>
      <c r="K40" s="39">
        <v>500.83</v>
      </c>
      <c r="L40" s="41">
        <v>444.7558888888874</v>
      </c>
      <c r="M40" s="40">
        <v>7.49</v>
      </c>
      <c r="N40" s="28">
        <v>269</v>
      </c>
      <c r="O40" s="52">
        <v>0</v>
      </c>
      <c r="P40" s="53">
        <v>2.097E-4</v>
      </c>
      <c r="Q40" s="52">
        <v>0.27329600000000004</v>
      </c>
      <c r="S40" s="38">
        <v>37</v>
      </c>
      <c r="T40" s="39">
        <v>501.48</v>
      </c>
      <c r="U40" s="41">
        <v>439.717055555554</v>
      </c>
      <c r="V40" s="40">
        <v>2.74</v>
      </c>
      <c r="W40" s="28">
        <v>452</v>
      </c>
      <c r="X40" s="52">
        <v>2.9824000000000001E-3</v>
      </c>
      <c r="Y40" s="53">
        <v>3.5602400000000006E-2</v>
      </c>
      <c r="Z40" s="52">
        <v>0.8787879999999999</v>
      </c>
      <c r="AB40" s="38">
        <v>37</v>
      </c>
      <c r="AC40" s="39">
        <v>501.77</v>
      </c>
      <c r="AD40" s="41">
        <v>443.37822222222059</v>
      </c>
      <c r="AE40" s="40">
        <v>2.37</v>
      </c>
      <c r="AF40" s="28">
        <v>553</v>
      </c>
      <c r="AG40" s="52">
        <v>1.76148E-2</v>
      </c>
      <c r="AH40" s="53">
        <v>2.8146399999999999E-2</v>
      </c>
      <c r="AI40" s="52">
        <v>0.8787879999999999</v>
      </c>
      <c r="AK40" s="38">
        <v>37</v>
      </c>
      <c r="AL40" s="39">
        <v>501.49</v>
      </c>
      <c r="AM40" s="41">
        <v>442.97938888888717</v>
      </c>
      <c r="AN40" s="40">
        <v>2.71</v>
      </c>
      <c r="AO40" s="28">
        <v>468</v>
      </c>
      <c r="AP40" s="52">
        <v>1.9572000000000001E-3</v>
      </c>
      <c r="AQ40" s="53">
        <v>3.20608E-2</v>
      </c>
      <c r="AR40" s="52">
        <v>0.68795200000000001</v>
      </c>
    </row>
    <row r="41" spans="1:44">
      <c r="A41" s="38">
        <v>38</v>
      </c>
      <c r="B41" s="39">
        <v>502.58</v>
      </c>
      <c r="C41" s="41">
        <v>491.89472222222088</v>
      </c>
      <c r="D41" s="40">
        <v>7.61</v>
      </c>
      <c r="E41" s="28">
        <v>336</v>
      </c>
      <c r="F41" s="52">
        <v>1.864E-4</v>
      </c>
      <c r="G41" s="53">
        <v>3.2620000000000001E-4</v>
      </c>
      <c r="H41" s="52">
        <v>0.27918599999999999</v>
      </c>
      <c r="J41" s="38">
        <v>38</v>
      </c>
      <c r="K41" s="39">
        <v>503.97</v>
      </c>
      <c r="L41" s="41">
        <v>471.2558888888874</v>
      </c>
      <c r="M41" s="40">
        <v>7.59</v>
      </c>
      <c r="N41" s="28">
        <v>333</v>
      </c>
      <c r="O41" s="52">
        <v>2.3300000000000001E-5</v>
      </c>
      <c r="P41" s="53">
        <v>1.3980000000000001E-4</v>
      </c>
      <c r="Q41" s="52">
        <v>0.21773366666666666</v>
      </c>
      <c r="S41" s="38">
        <v>38</v>
      </c>
      <c r="T41" s="39">
        <v>501.06</v>
      </c>
      <c r="U41" s="41">
        <v>458.60705555555398</v>
      </c>
      <c r="V41" s="40">
        <v>2.92</v>
      </c>
      <c r="W41" s="28">
        <v>403</v>
      </c>
      <c r="X41" s="52">
        <v>3.4484000000000001E-2</v>
      </c>
      <c r="Y41" s="53">
        <v>3.6534400000000009E-2</v>
      </c>
      <c r="Z41" s="52">
        <v>1.0060119999999999</v>
      </c>
      <c r="AB41" s="38">
        <v>38</v>
      </c>
      <c r="AC41" s="39">
        <v>501.68</v>
      </c>
      <c r="AD41" s="41">
        <v>468.69822222222058</v>
      </c>
      <c r="AE41" s="40">
        <v>2.37</v>
      </c>
      <c r="AF41" s="28">
        <v>448</v>
      </c>
      <c r="AG41" s="52">
        <v>2.3672800000000001E-2</v>
      </c>
      <c r="AH41" s="53">
        <v>5.6386000000000006E-2</v>
      </c>
      <c r="AI41" s="52">
        <v>0.81281999999999988</v>
      </c>
      <c r="AK41" s="38">
        <v>38</v>
      </c>
      <c r="AL41" s="39">
        <v>503.7</v>
      </c>
      <c r="AM41" s="41">
        <v>468.5693888888872</v>
      </c>
      <c r="AN41" s="40">
        <v>2.62</v>
      </c>
      <c r="AO41" s="28">
        <v>430</v>
      </c>
      <c r="AP41" s="52">
        <v>2.3952400000000002E-2</v>
      </c>
      <c r="AQ41" s="53">
        <v>2.6468799999999997E-2</v>
      </c>
      <c r="AR41" s="52">
        <v>0.81753199999999993</v>
      </c>
    </row>
    <row r="42" spans="1:44">
      <c r="A42" s="38">
        <v>39</v>
      </c>
      <c r="B42" s="39">
        <v>502.66</v>
      </c>
      <c r="C42" s="41">
        <v>587.02472222222082</v>
      </c>
      <c r="D42" s="40">
        <v>7.57</v>
      </c>
      <c r="E42" s="28">
        <v>343</v>
      </c>
      <c r="F42" s="52">
        <v>0</v>
      </c>
      <c r="G42" s="53">
        <v>9.3200000000000002E-5</v>
      </c>
      <c r="H42" s="52">
        <v>0.36812499999999998</v>
      </c>
      <c r="J42" s="38">
        <v>39</v>
      </c>
      <c r="K42" s="39">
        <v>502.33</v>
      </c>
      <c r="L42" s="41">
        <v>535.66588888888737</v>
      </c>
      <c r="M42" s="40">
        <v>7.53</v>
      </c>
      <c r="N42" s="28">
        <v>345</v>
      </c>
      <c r="O42" s="52">
        <v>0</v>
      </c>
      <c r="P42" s="53">
        <v>2.3300000000000003E-4</v>
      </c>
      <c r="Q42" s="52">
        <v>0.32964366666666667</v>
      </c>
      <c r="S42" s="38">
        <v>39</v>
      </c>
      <c r="T42" s="39">
        <v>500.86</v>
      </c>
      <c r="U42" s="41">
        <v>517.717055555554</v>
      </c>
      <c r="V42" s="40">
        <v>2.72</v>
      </c>
      <c r="W42" s="28">
        <v>430</v>
      </c>
      <c r="X42" s="52">
        <v>9.6927999999999997E-3</v>
      </c>
      <c r="Y42" s="53">
        <v>1.19296E-2</v>
      </c>
      <c r="Z42" s="52">
        <v>0.85287199999999996</v>
      </c>
      <c r="AB42" s="38">
        <v>39</v>
      </c>
      <c r="AC42" s="39">
        <v>503.72</v>
      </c>
      <c r="AD42" s="41">
        <v>534.65822222222062</v>
      </c>
      <c r="AE42" s="40">
        <v>2.48</v>
      </c>
      <c r="AF42" s="28">
        <v>448</v>
      </c>
      <c r="AG42" s="52">
        <v>5.0327999999999996E-3</v>
      </c>
      <c r="AH42" s="53">
        <v>1.23024E-2</v>
      </c>
      <c r="AI42" s="52">
        <v>0.87407600000000008</v>
      </c>
      <c r="AK42" s="38">
        <v>39</v>
      </c>
      <c r="AL42" s="39">
        <v>500.21</v>
      </c>
      <c r="AM42" s="41">
        <v>545.73938888888722</v>
      </c>
      <c r="AN42" s="40">
        <v>2.75</v>
      </c>
      <c r="AO42" s="28">
        <v>420</v>
      </c>
      <c r="AP42" s="52">
        <v>1.4166399999999999E-2</v>
      </c>
      <c r="AQ42" s="53">
        <v>1.8919600000000002E-2</v>
      </c>
      <c r="AR42" s="52">
        <v>0.50418399999999997</v>
      </c>
    </row>
    <row r="43" spans="1:44">
      <c r="A43" s="38">
        <v>40</v>
      </c>
      <c r="B43" s="39">
        <v>500.43</v>
      </c>
      <c r="C43" s="41">
        <v>530.23</v>
      </c>
      <c r="D43" s="40">
        <v>7.71</v>
      </c>
      <c r="E43" s="28">
        <v>340</v>
      </c>
      <c r="F43" s="52">
        <v>1.6310000000000001E-4</v>
      </c>
      <c r="G43" s="53">
        <v>4.6600000000000001E-5</v>
      </c>
      <c r="H43" s="52">
        <v>0.27722266666666667</v>
      </c>
      <c r="J43" s="38">
        <v>40</v>
      </c>
      <c r="K43" s="39">
        <v>501.24</v>
      </c>
      <c r="L43" s="41">
        <v>551.54999999999995</v>
      </c>
      <c r="M43" s="40">
        <v>7.73</v>
      </c>
      <c r="N43" s="28">
        <v>345</v>
      </c>
      <c r="O43" s="52">
        <v>2.563E-4</v>
      </c>
      <c r="P43" s="53">
        <v>2.7960000000000002E-4</v>
      </c>
      <c r="Q43" s="52">
        <v>0.28075666666666665</v>
      </c>
      <c r="S43" s="38">
        <v>40</v>
      </c>
      <c r="T43" s="39">
        <v>500.81</v>
      </c>
      <c r="U43" s="41">
        <v>572.83000000000004</v>
      </c>
      <c r="V43" s="40">
        <v>2.79</v>
      </c>
      <c r="W43" s="28">
        <v>565</v>
      </c>
      <c r="X43" s="52">
        <v>5.5920000000000004E-4</v>
      </c>
      <c r="Y43" s="53">
        <v>2.5070800000000001E-2</v>
      </c>
      <c r="Z43" s="52">
        <v>0.973028</v>
      </c>
      <c r="AB43" s="38">
        <v>40</v>
      </c>
      <c r="AC43" s="39">
        <v>500.97</v>
      </c>
      <c r="AD43" s="41">
        <v>551.99</v>
      </c>
      <c r="AE43" s="40">
        <v>2.35</v>
      </c>
      <c r="AF43" s="28">
        <v>583</v>
      </c>
      <c r="AG43" s="52">
        <v>1.1184000000000001E-3</v>
      </c>
      <c r="AH43" s="53">
        <v>2.0317600000000002E-2</v>
      </c>
      <c r="AI43" s="52">
        <v>0.86465199999999998</v>
      </c>
      <c r="AK43" s="38">
        <v>40</v>
      </c>
      <c r="AL43" s="39">
        <v>501.56</v>
      </c>
      <c r="AM43" s="41">
        <v>554.62</v>
      </c>
      <c r="AN43" s="40">
        <v>2.67</v>
      </c>
      <c r="AO43" s="28">
        <v>572</v>
      </c>
      <c r="AP43" s="52">
        <v>1.3048000000000001E-3</v>
      </c>
      <c r="AQ43" s="53">
        <v>2.7400799999999999E-2</v>
      </c>
      <c r="AR43" s="52">
        <v>0.84109199999999995</v>
      </c>
    </row>
    <row r="44" spans="1:44">
      <c r="A44" s="38">
        <v>41</v>
      </c>
      <c r="B44" s="39">
        <v>500.46</v>
      </c>
      <c r="C44" s="41">
        <v>550.65</v>
      </c>
      <c r="D44" s="40">
        <v>7.03</v>
      </c>
      <c r="E44" s="28">
        <v>291</v>
      </c>
      <c r="F44" s="52">
        <v>5.3590000000000007E-4</v>
      </c>
      <c r="G44" s="53">
        <v>7.9220000000000017E-4</v>
      </c>
      <c r="H44" s="52">
        <v>0.23422566666666669</v>
      </c>
      <c r="J44" s="38">
        <v>41</v>
      </c>
      <c r="K44" s="39">
        <v>501.09</v>
      </c>
      <c r="L44" s="41">
        <v>543.02</v>
      </c>
      <c r="M44" s="40">
        <v>7.13</v>
      </c>
      <c r="N44" s="28">
        <v>283</v>
      </c>
      <c r="O44" s="52">
        <v>2.7960000000000002E-4</v>
      </c>
      <c r="P44" s="53">
        <v>3.9610000000000009E-4</v>
      </c>
      <c r="Q44" s="52">
        <v>0.19849299999999998</v>
      </c>
      <c r="S44" s="38">
        <v>41</v>
      </c>
      <c r="T44" s="39">
        <v>500.06</v>
      </c>
      <c r="U44" s="41">
        <v>568.91</v>
      </c>
      <c r="V44" s="40">
        <v>2.5499999999999998</v>
      </c>
      <c r="W44" s="28">
        <v>423</v>
      </c>
      <c r="X44" s="52">
        <v>1.9385599999999999E-2</v>
      </c>
      <c r="Y44" s="53">
        <v>2.0690400000000001E-2</v>
      </c>
      <c r="Z44" s="52">
        <v>0.72800399999999998</v>
      </c>
      <c r="AB44" s="38">
        <v>41</v>
      </c>
      <c r="AC44" s="39">
        <v>500.65</v>
      </c>
      <c r="AD44" s="41">
        <v>573.16999999999996</v>
      </c>
      <c r="AE44" s="40">
        <v>2.68</v>
      </c>
      <c r="AF44" s="28">
        <v>416</v>
      </c>
      <c r="AG44" s="52">
        <v>3.1128800000000002E-2</v>
      </c>
      <c r="AH44" s="53">
        <v>3.4577199999999995E-2</v>
      </c>
      <c r="AI44" s="52">
        <v>1.0272159999999999</v>
      </c>
      <c r="AK44" s="38">
        <v>41</v>
      </c>
      <c r="AL44" s="39">
        <v>500.14</v>
      </c>
      <c r="AM44" s="41">
        <v>581.01</v>
      </c>
      <c r="AN44" s="40">
        <v>2.67</v>
      </c>
      <c r="AO44" s="28">
        <v>396</v>
      </c>
      <c r="AP44" s="52">
        <v>3.3085999999999997E-2</v>
      </c>
      <c r="AQ44" s="53">
        <v>3.5788800000000003E-2</v>
      </c>
      <c r="AR44" s="52">
        <v>0.52067600000000003</v>
      </c>
    </row>
    <row r="45" spans="1:44">
      <c r="A45" s="38">
        <v>42</v>
      </c>
      <c r="B45" s="39">
        <v>500.36</v>
      </c>
      <c r="C45" s="41">
        <v>536.36</v>
      </c>
      <c r="D45" s="40">
        <v>7.79</v>
      </c>
      <c r="E45" s="28">
        <v>308</v>
      </c>
      <c r="F45" s="52">
        <v>0</v>
      </c>
      <c r="G45" s="53">
        <v>3.2620000000000001E-4</v>
      </c>
      <c r="H45" s="52">
        <v>0.25484066666666666</v>
      </c>
      <c r="J45" s="38">
        <v>42</v>
      </c>
      <c r="K45" s="39">
        <v>500.03</v>
      </c>
      <c r="L45" s="41">
        <v>560.58000000000004</v>
      </c>
      <c r="M45" s="40">
        <v>7.72</v>
      </c>
      <c r="N45" s="28">
        <v>319</v>
      </c>
      <c r="O45" s="52">
        <v>0</v>
      </c>
      <c r="P45" s="53">
        <v>6.9900000000000005E-5</v>
      </c>
      <c r="Q45" s="52">
        <v>0.29391099999999998</v>
      </c>
      <c r="S45" s="38">
        <v>42</v>
      </c>
      <c r="T45" s="39">
        <v>500.59</v>
      </c>
      <c r="U45" s="41">
        <v>527.83000000000004</v>
      </c>
      <c r="V45" s="40">
        <v>2.58</v>
      </c>
      <c r="W45" s="28">
        <v>415</v>
      </c>
      <c r="X45" s="52">
        <v>2.7494000000000001E-2</v>
      </c>
      <c r="Y45" s="53">
        <v>3.2806399999999999E-2</v>
      </c>
      <c r="Z45" s="52">
        <v>0.68559599999999987</v>
      </c>
      <c r="AB45" s="38">
        <v>42</v>
      </c>
      <c r="AC45" s="39">
        <v>502.42</v>
      </c>
      <c r="AD45" s="41">
        <v>563.54</v>
      </c>
      <c r="AE45" s="40">
        <v>2.31</v>
      </c>
      <c r="AF45" s="28">
        <v>433</v>
      </c>
      <c r="AG45" s="52">
        <v>1.5564400000000001E-2</v>
      </c>
      <c r="AH45" s="53">
        <v>1.864E-2</v>
      </c>
      <c r="AI45" s="52">
        <v>0.74685199999999996</v>
      </c>
      <c r="AK45" s="38">
        <v>42</v>
      </c>
      <c r="AL45" s="39">
        <v>500.29</v>
      </c>
      <c r="AM45" s="41">
        <v>531.04</v>
      </c>
      <c r="AN45" s="40">
        <v>2.4500000000000002</v>
      </c>
      <c r="AO45" s="28">
        <v>414</v>
      </c>
      <c r="AP45" s="52">
        <v>2.0038E-2</v>
      </c>
      <c r="AQ45" s="53">
        <v>2.5070800000000001E-2</v>
      </c>
      <c r="AR45" s="52">
        <v>0.7916160000000001</v>
      </c>
    </row>
    <row r="46" spans="1:44">
      <c r="A46" s="38">
        <v>43</v>
      </c>
      <c r="B46" s="39">
        <v>500.25</v>
      </c>
      <c r="C46" s="41">
        <v>550.86</v>
      </c>
      <c r="D46" s="40">
        <v>7.71</v>
      </c>
      <c r="E46" s="28">
        <v>288</v>
      </c>
      <c r="F46" s="52">
        <v>0</v>
      </c>
      <c r="G46" s="53">
        <v>1.864E-4</v>
      </c>
      <c r="H46" s="52">
        <v>0.31393700000000002</v>
      </c>
      <c r="J46" s="38">
        <v>43</v>
      </c>
      <c r="K46" s="39">
        <v>500.48</v>
      </c>
      <c r="L46" s="41">
        <v>569.95000000000005</v>
      </c>
      <c r="M46" s="40">
        <v>7.71</v>
      </c>
      <c r="N46" s="28">
        <v>295</v>
      </c>
      <c r="O46" s="52">
        <v>0</v>
      </c>
      <c r="P46" s="53">
        <v>6.9900000000000005E-5</v>
      </c>
      <c r="Q46" s="52">
        <v>0.30981399999999998</v>
      </c>
      <c r="S46" s="38">
        <v>43</v>
      </c>
      <c r="T46" s="39">
        <v>500.34</v>
      </c>
      <c r="U46" s="41">
        <v>535.54</v>
      </c>
      <c r="V46" s="40">
        <v>2.54</v>
      </c>
      <c r="W46" s="28">
        <v>416</v>
      </c>
      <c r="X46" s="52">
        <v>2.4138799999999998E-2</v>
      </c>
      <c r="Y46" s="53">
        <v>2.7214399999999996E-2</v>
      </c>
      <c r="Z46" s="52">
        <v>0.66439199999999987</v>
      </c>
      <c r="AB46" s="38">
        <v>43</v>
      </c>
      <c r="AC46" s="39">
        <v>500.16</v>
      </c>
      <c r="AD46" s="41">
        <v>561.58000000000004</v>
      </c>
      <c r="AE46" s="40">
        <v>2.36</v>
      </c>
      <c r="AF46" s="28">
        <v>429</v>
      </c>
      <c r="AG46" s="52">
        <v>1.6123599999999998E-2</v>
      </c>
      <c r="AH46" s="53">
        <v>1.7894400000000001E-2</v>
      </c>
      <c r="AI46" s="52">
        <v>0.77983599999999997</v>
      </c>
      <c r="AK46" s="38">
        <v>43</v>
      </c>
      <c r="AL46" s="39">
        <v>500.74</v>
      </c>
      <c r="AM46" s="41">
        <v>562.05999999999995</v>
      </c>
      <c r="AN46" s="40">
        <v>2.5499999999999998</v>
      </c>
      <c r="AO46" s="28">
        <v>422</v>
      </c>
      <c r="AP46" s="52">
        <v>2.26476E-2</v>
      </c>
      <c r="AQ46" s="53">
        <v>2.5909600000000005E-2</v>
      </c>
      <c r="AR46" s="52">
        <v>0.51125200000000004</v>
      </c>
    </row>
    <row r="47" spans="1:44">
      <c r="A47" s="38">
        <v>44</v>
      </c>
      <c r="B47" s="39">
        <v>500.26</v>
      </c>
      <c r="C47" s="41">
        <v>527.88</v>
      </c>
      <c r="D47" s="40">
        <v>7.85</v>
      </c>
      <c r="E47" s="28">
        <v>339</v>
      </c>
      <c r="F47" s="52">
        <v>0</v>
      </c>
      <c r="G47" s="53">
        <v>0</v>
      </c>
      <c r="H47" s="52">
        <v>0.26956566666666665</v>
      </c>
      <c r="J47" s="38">
        <v>44</v>
      </c>
      <c r="K47" s="39">
        <v>500.31</v>
      </c>
      <c r="L47" s="41">
        <v>536.20000000000005</v>
      </c>
      <c r="M47" s="40">
        <v>7.73</v>
      </c>
      <c r="N47" s="28">
        <v>344</v>
      </c>
      <c r="O47" s="52">
        <v>0</v>
      </c>
      <c r="P47" s="53">
        <v>0</v>
      </c>
      <c r="Q47" s="52">
        <v>0.219108</v>
      </c>
      <c r="S47" s="38">
        <v>44</v>
      </c>
      <c r="T47" s="39">
        <v>501.22</v>
      </c>
      <c r="U47" s="41">
        <v>513.57000000000005</v>
      </c>
      <c r="V47" s="40">
        <v>2.63</v>
      </c>
      <c r="W47" s="28">
        <v>394</v>
      </c>
      <c r="X47" s="52">
        <v>4.2126400000000001E-2</v>
      </c>
      <c r="Y47" s="53">
        <v>4.5481599999999997E-2</v>
      </c>
      <c r="Z47" s="52">
        <v>0.96124799999999999</v>
      </c>
      <c r="AB47" s="38">
        <v>44</v>
      </c>
      <c r="AC47" s="39">
        <v>500.31</v>
      </c>
      <c r="AD47" s="41">
        <v>539.70000000000005</v>
      </c>
      <c r="AE47" s="40">
        <v>2.36</v>
      </c>
      <c r="AF47" s="28">
        <v>421</v>
      </c>
      <c r="AG47" s="52">
        <v>2.1622400000000003E-2</v>
      </c>
      <c r="AH47" s="53">
        <v>2.4511600000000001E-2</v>
      </c>
      <c r="AI47" s="52">
        <v>0.87172000000000005</v>
      </c>
      <c r="AK47" s="38">
        <v>44</v>
      </c>
      <c r="AL47" s="39">
        <v>500.74</v>
      </c>
      <c r="AM47" s="41">
        <v>522.16</v>
      </c>
      <c r="AN47" s="40">
        <v>2.44</v>
      </c>
      <c r="AO47" s="28">
        <v>412</v>
      </c>
      <c r="AP47" s="52">
        <v>2.4698000000000001E-2</v>
      </c>
      <c r="AQ47" s="53">
        <v>2.7587199999999999E-2</v>
      </c>
      <c r="AR47" s="52">
        <v>0.88585599999999998</v>
      </c>
    </row>
    <row r="48" spans="1:44">
      <c r="A48" s="38">
        <v>45</v>
      </c>
      <c r="B48" s="39">
        <v>500.3</v>
      </c>
      <c r="C48" s="41">
        <v>511.74</v>
      </c>
      <c r="D48" s="40">
        <v>7.73</v>
      </c>
      <c r="E48" s="28">
        <v>317</v>
      </c>
      <c r="F48" s="52">
        <v>1.3980000000000001E-4</v>
      </c>
      <c r="G48" s="53">
        <v>0</v>
      </c>
      <c r="H48" s="52">
        <v>0.2477726666666667</v>
      </c>
      <c r="J48" s="38">
        <v>45</v>
      </c>
      <c r="K48" s="39">
        <v>500.36</v>
      </c>
      <c r="L48" s="41">
        <v>505.22</v>
      </c>
      <c r="M48" s="40">
        <v>7.71</v>
      </c>
      <c r="N48" s="28">
        <v>326</v>
      </c>
      <c r="O48" s="52">
        <v>0</v>
      </c>
      <c r="P48" s="53">
        <v>3.2620000000000001E-4</v>
      </c>
      <c r="Q48" s="52">
        <v>0.28998433333333334</v>
      </c>
      <c r="S48" s="38">
        <v>45</v>
      </c>
      <c r="T48" s="39">
        <v>500.26</v>
      </c>
      <c r="U48" s="41">
        <v>589.65</v>
      </c>
      <c r="V48" s="40">
        <v>2.73</v>
      </c>
      <c r="W48" s="28">
        <v>391</v>
      </c>
      <c r="X48" s="52">
        <v>4.7532000000000005E-2</v>
      </c>
      <c r="Y48" s="53">
        <v>4.9396000000000002E-2</v>
      </c>
      <c r="Z48" s="52">
        <v>0.94711200000000006</v>
      </c>
      <c r="AB48" s="38">
        <v>45</v>
      </c>
      <c r="AC48" s="39">
        <v>500.39</v>
      </c>
      <c r="AD48" s="41">
        <v>504.35</v>
      </c>
      <c r="AE48" s="40">
        <v>2.35</v>
      </c>
      <c r="AF48" s="28">
        <v>414</v>
      </c>
      <c r="AG48" s="52">
        <v>2.9358000000000002E-2</v>
      </c>
      <c r="AH48" s="53">
        <v>3.2619999999999996E-2</v>
      </c>
      <c r="AI48" s="52">
        <v>0.867008</v>
      </c>
      <c r="AK48" s="38">
        <v>45</v>
      </c>
      <c r="AL48" s="39">
        <v>500.36</v>
      </c>
      <c r="AM48" s="41">
        <v>489.85</v>
      </c>
      <c r="AN48" s="40">
        <v>2.4900000000000002</v>
      </c>
      <c r="AO48" s="28">
        <v>406</v>
      </c>
      <c r="AP48" s="52">
        <v>3.4204400000000003E-2</v>
      </c>
      <c r="AQ48" s="53">
        <v>3.6347999999999998E-2</v>
      </c>
      <c r="AR48" s="52">
        <v>0.7916160000000001</v>
      </c>
    </row>
    <row r="49" spans="1:44">
      <c r="A49" s="38">
        <v>46</v>
      </c>
      <c r="B49" s="39">
        <v>500.27</v>
      </c>
      <c r="C49" s="41">
        <v>530.83000000000004</v>
      </c>
      <c r="D49" s="40">
        <v>7.69</v>
      </c>
      <c r="E49" s="28">
        <v>328</v>
      </c>
      <c r="F49" s="52">
        <v>0</v>
      </c>
      <c r="G49" s="53">
        <v>0</v>
      </c>
      <c r="H49" s="52">
        <v>0.26819133333333339</v>
      </c>
      <c r="J49" s="38">
        <v>46</v>
      </c>
      <c r="K49" s="39">
        <v>500.24</v>
      </c>
      <c r="L49" s="41">
        <v>543.71</v>
      </c>
      <c r="M49" s="40">
        <v>7.75</v>
      </c>
      <c r="N49" s="28">
        <v>334</v>
      </c>
      <c r="O49" s="52">
        <v>0</v>
      </c>
      <c r="P49" s="53">
        <v>1.1650000000000001E-4</v>
      </c>
      <c r="Q49" s="52">
        <v>0.27663366666666667</v>
      </c>
      <c r="S49" s="38">
        <v>46</v>
      </c>
      <c r="T49" s="39">
        <v>500.44</v>
      </c>
      <c r="U49" s="41">
        <v>539.51</v>
      </c>
      <c r="V49" s="40">
        <v>2.5499999999999998</v>
      </c>
      <c r="W49" s="28">
        <v>400</v>
      </c>
      <c r="X49" s="52">
        <v>2.9171600000000002E-2</v>
      </c>
      <c r="Y49" s="53">
        <v>3.4297600000000004E-2</v>
      </c>
      <c r="Z49" s="52">
        <v>0.80575200000000013</v>
      </c>
      <c r="AB49" s="38">
        <v>46</v>
      </c>
      <c r="AC49" s="39">
        <v>500.3</v>
      </c>
      <c r="AD49" s="41">
        <v>497.12</v>
      </c>
      <c r="AE49" s="40">
        <v>2.35</v>
      </c>
      <c r="AF49" s="28">
        <v>405</v>
      </c>
      <c r="AG49" s="52">
        <v>3.1222E-2</v>
      </c>
      <c r="AH49" s="53">
        <v>3.5695600000000001E-2</v>
      </c>
      <c r="AI49" s="52">
        <v>0.81517599999999979</v>
      </c>
      <c r="AK49" s="38">
        <v>46</v>
      </c>
      <c r="AL49" s="39">
        <v>500.15</v>
      </c>
      <c r="AM49" s="41">
        <v>474.06</v>
      </c>
      <c r="AN49" s="40">
        <v>2.64</v>
      </c>
      <c r="AO49" s="28">
        <v>393</v>
      </c>
      <c r="AP49" s="52">
        <v>3.9423600000000003E-2</v>
      </c>
      <c r="AQ49" s="53">
        <v>4.3804000000000003E-2</v>
      </c>
      <c r="AR49" s="52">
        <v>0.85287199999999996</v>
      </c>
    </row>
    <row r="50" spans="1:44">
      <c r="A50" s="38">
        <v>47</v>
      </c>
      <c r="B50" s="39">
        <v>500.08</v>
      </c>
      <c r="C50" s="41">
        <v>468.53</v>
      </c>
      <c r="D50" s="40">
        <v>7.83</v>
      </c>
      <c r="E50" s="28">
        <v>325</v>
      </c>
      <c r="F50" s="52">
        <v>0</v>
      </c>
      <c r="G50" s="53">
        <v>4.6600000000000005E-4</v>
      </c>
      <c r="H50" s="52">
        <v>0.20556099999999999</v>
      </c>
      <c r="J50" s="38">
        <v>47</v>
      </c>
      <c r="K50" s="39">
        <v>501.51</v>
      </c>
      <c r="L50" s="41">
        <v>507.38</v>
      </c>
      <c r="M50" s="40">
        <v>7.75</v>
      </c>
      <c r="N50" s="28">
        <v>326</v>
      </c>
      <c r="O50" s="52">
        <v>0</v>
      </c>
      <c r="P50" s="53">
        <v>4.6600000000000001E-5</v>
      </c>
      <c r="Q50" s="52">
        <v>0.29685600000000001</v>
      </c>
      <c r="S50" s="38">
        <v>47</v>
      </c>
      <c r="T50" s="39">
        <v>500.7</v>
      </c>
      <c r="U50" s="41">
        <v>451.77</v>
      </c>
      <c r="V50" s="40">
        <v>2.73</v>
      </c>
      <c r="W50" s="28">
        <v>392</v>
      </c>
      <c r="X50" s="52">
        <v>4.0542000000000002E-2</v>
      </c>
      <c r="Y50" s="53">
        <v>4.6413599999999999E-2</v>
      </c>
      <c r="Z50" s="52">
        <v>0.91177200000000003</v>
      </c>
      <c r="AB50" s="38">
        <v>47</v>
      </c>
      <c r="AC50" s="39">
        <v>500.14</v>
      </c>
      <c r="AD50" s="41">
        <v>507.72</v>
      </c>
      <c r="AE50" s="40">
        <v>2.34</v>
      </c>
      <c r="AF50" s="28">
        <v>409</v>
      </c>
      <c r="AG50" s="52">
        <v>2.2088400000000001E-2</v>
      </c>
      <c r="AH50" s="53">
        <v>2.7960000000000002E-2</v>
      </c>
      <c r="AI50" s="52">
        <v>0.65968000000000004</v>
      </c>
      <c r="AK50" s="38">
        <v>47</v>
      </c>
      <c r="AL50" s="39">
        <v>500.32</v>
      </c>
      <c r="AM50" s="41">
        <v>495.25</v>
      </c>
      <c r="AN50" s="40">
        <v>2.4700000000000002</v>
      </c>
      <c r="AO50" s="28">
        <v>405</v>
      </c>
      <c r="AP50" s="52">
        <v>3.2153999999999995E-2</v>
      </c>
      <c r="AQ50" s="53">
        <v>3.8398399999999999E-2</v>
      </c>
      <c r="AR50" s="52">
        <v>0.90234799999999993</v>
      </c>
    </row>
    <row r="51" spans="1:44">
      <c r="A51" s="38">
        <v>48</v>
      </c>
      <c r="B51" s="39">
        <v>500.49</v>
      </c>
      <c r="C51" s="41">
        <v>495.43</v>
      </c>
      <c r="D51" s="40">
        <v>7.64</v>
      </c>
      <c r="E51" s="28">
        <v>351</v>
      </c>
      <c r="F51" s="52">
        <v>0</v>
      </c>
      <c r="G51" s="53">
        <v>3.0289999999999999E-4</v>
      </c>
      <c r="H51" s="52">
        <v>0.25052133333333332</v>
      </c>
      <c r="J51" s="38">
        <v>48</v>
      </c>
      <c r="K51" s="39">
        <v>500.55</v>
      </c>
      <c r="L51" s="41">
        <v>500.87</v>
      </c>
      <c r="M51" s="40">
        <v>7.67</v>
      </c>
      <c r="N51" s="28">
        <v>348</v>
      </c>
      <c r="O51" s="52">
        <v>0</v>
      </c>
      <c r="P51" s="53">
        <v>0</v>
      </c>
      <c r="Q51" s="52">
        <v>0.29587433333333335</v>
      </c>
      <c r="S51" s="38">
        <v>48</v>
      </c>
      <c r="T51" s="39">
        <v>500.28</v>
      </c>
      <c r="U51" s="41">
        <v>485.27</v>
      </c>
      <c r="V51" s="40">
        <v>2.74</v>
      </c>
      <c r="W51" s="28">
        <v>382</v>
      </c>
      <c r="X51" s="52">
        <v>4.9302800000000008E-2</v>
      </c>
      <c r="Y51" s="53">
        <v>5.2192000000000009E-2</v>
      </c>
      <c r="Z51" s="52">
        <v>0.8787879999999999</v>
      </c>
      <c r="AB51" s="38">
        <v>48</v>
      </c>
      <c r="AC51" s="39">
        <v>500.35</v>
      </c>
      <c r="AD51" s="41">
        <v>504.01</v>
      </c>
      <c r="AE51" s="40">
        <v>2.33</v>
      </c>
      <c r="AF51" s="28">
        <v>407</v>
      </c>
      <c r="AG51" s="52">
        <v>2.6282399999999997E-2</v>
      </c>
      <c r="AH51" s="53">
        <v>2.7587199999999999E-2</v>
      </c>
      <c r="AI51" s="52">
        <v>0.68795200000000001</v>
      </c>
      <c r="AK51" s="38">
        <v>48</v>
      </c>
      <c r="AL51" s="39">
        <v>500.69</v>
      </c>
      <c r="AM51" s="41">
        <v>594.74</v>
      </c>
      <c r="AN51" s="40">
        <v>2.4700000000000002</v>
      </c>
      <c r="AO51" s="28">
        <v>403</v>
      </c>
      <c r="AP51" s="52">
        <v>3.4763600000000006E-2</v>
      </c>
      <c r="AQ51" s="53">
        <v>3.92372E-2</v>
      </c>
      <c r="AR51" s="52">
        <v>0.86465199999999998</v>
      </c>
    </row>
    <row r="52" spans="1:44">
      <c r="A52" s="38">
        <v>49</v>
      </c>
      <c r="B52" s="39">
        <v>500.19</v>
      </c>
      <c r="C52" s="41">
        <v>494.65</v>
      </c>
      <c r="D52" s="40">
        <v>7.7</v>
      </c>
      <c r="E52" s="28">
        <v>337</v>
      </c>
      <c r="F52" s="52">
        <v>0</v>
      </c>
      <c r="G52" s="53">
        <v>0</v>
      </c>
      <c r="H52" s="52">
        <v>0.28625400000000001</v>
      </c>
      <c r="J52" s="38">
        <v>49</v>
      </c>
      <c r="K52" s="39">
        <v>500.29</v>
      </c>
      <c r="L52" s="41">
        <v>491.78</v>
      </c>
      <c r="M52" s="40">
        <v>7.52</v>
      </c>
      <c r="N52" s="28">
        <v>331</v>
      </c>
      <c r="O52" s="52">
        <v>0</v>
      </c>
      <c r="P52" s="53">
        <v>0</v>
      </c>
      <c r="Q52" s="52">
        <v>0.27506300000000006</v>
      </c>
      <c r="S52" s="38">
        <v>49</v>
      </c>
      <c r="T52" s="39">
        <v>500.23</v>
      </c>
      <c r="U52" s="41">
        <v>483.5</v>
      </c>
      <c r="V52" s="40">
        <v>2.69</v>
      </c>
      <c r="W52" s="28">
        <v>390</v>
      </c>
      <c r="X52" s="52">
        <v>5.3310399999999994E-2</v>
      </c>
      <c r="Y52" s="53">
        <v>5.6665599999999997E-2</v>
      </c>
      <c r="Z52" s="52">
        <v>0.93533200000000005</v>
      </c>
      <c r="AB52" s="38">
        <v>49</v>
      </c>
      <c r="AC52" s="39">
        <v>500.47</v>
      </c>
      <c r="AD52" s="41">
        <v>496.68</v>
      </c>
      <c r="AE52" s="40">
        <v>2.29</v>
      </c>
      <c r="AF52" s="28">
        <v>411</v>
      </c>
      <c r="AG52" s="52">
        <v>2.82396E-2</v>
      </c>
      <c r="AH52" s="53">
        <v>3.06628E-2</v>
      </c>
      <c r="AI52" s="52">
        <v>0.43114799999999998</v>
      </c>
      <c r="AK52" s="38">
        <v>49</v>
      </c>
      <c r="AL52" s="39">
        <v>500.22</v>
      </c>
      <c r="AM52" s="41">
        <v>486.68</v>
      </c>
      <c r="AN52" s="40">
        <v>2.4500000000000002</v>
      </c>
      <c r="AO52" s="28">
        <v>406</v>
      </c>
      <c r="AP52" s="52">
        <v>3.7093600000000004E-2</v>
      </c>
      <c r="AQ52" s="53">
        <v>3.6907200000000001E-2</v>
      </c>
      <c r="AR52" s="52">
        <v>0.95653599999999994</v>
      </c>
    </row>
    <row r="53" spans="1:44">
      <c r="A53" s="38">
        <v>50</v>
      </c>
      <c r="B53" s="39">
        <v>500.37</v>
      </c>
      <c r="C53" s="41">
        <v>486.16</v>
      </c>
      <c r="D53" s="40">
        <v>7.62</v>
      </c>
      <c r="E53" s="28">
        <v>348</v>
      </c>
      <c r="F53" s="52">
        <v>0</v>
      </c>
      <c r="G53" s="53">
        <v>0</v>
      </c>
      <c r="H53" s="52">
        <v>0.29371466666666673</v>
      </c>
      <c r="J53" s="38">
        <v>50</v>
      </c>
      <c r="K53" s="39">
        <v>500.15</v>
      </c>
      <c r="L53" s="41">
        <v>487.35</v>
      </c>
      <c r="M53" s="40">
        <v>7.64</v>
      </c>
      <c r="N53" s="28">
        <v>351</v>
      </c>
      <c r="O53" s="52">
        <v>0</v>
      </c>
      <c r="P53" s="53">
        <v>0</v>
      </c>
      <c r="Q53" s="52">
        <v>0.30470933333333333</v>
      </c>
      <c r="S53" s="38">
        <v>50</v>
      </c>
      <c r="T53" s="39">
        <v>500.21</v>
      </c>
      <c r="U53" s="41">
        <v>476.85</v>
      </c>
      <c r="V53" s="40">
        <v>2.66</v>
      </c>
      <c r="W53" s="28">
        <v>391</v>
      </c>
      <c r="X53" s="52">
        <v>5.8902400000000001E-2</v>
      </c>
      <c r="Y53" s="53">
        <v>6.2257600000000003E-2</v>
      </c>
      <c r="Z53" s="52">
        <v>0.45706400000000003</v>
      </c>
      <c r="AB53" s="38">
        <v>50</v>
      </c>
      <c r="AC53" s="39">
        <v>500.4</v>
      </c>
      <c r="AD53" s="41">
        <v>487.48</v>
      </c>
      <c r="AE53" s="40">
        <v>2.34</v>
      </c>
      <c r="AF53" s="28">
        <v>411</v>
      </c>
      <c r="AG53" s="52">
        <v>3.0569600000000002E-2</v>
      </c>
      <c r="AH53" s="53">
        <v>3.3085999999999997E-2</v>
      </c>
      <c r="AI53" s="52">
        <v>0.73507199999999995</v>
      </c>
      <c r="AK53" s="38">
        <v>50</v>
      </c>
      <c r="AL53" s="39">
        <v>500.82</v>
      </c>
      <c r="AM53" s="41">
        <v>478.94</v>
      </c>
      <c r="AN53" s="40">
        <v>2.5099999999999998</v>
      </c>
      <c r="AO53" s="28">
        <v>401</v>
      </c>
      <c r="AP53" s="52">
        <v>4.1846800000000003E-2</v>
      </c>
      <c r="AQ53" s="53">
        <v>4.5108800000000004E-2</v>
      </c>
      <c r="AR53" s="52">
        <v>0.98716399999999993</v>
      </c>
    </row>
    <row r="54" spans="1:44">
      <c r="A54" s="38">
        <v>52</v>
      </c>
      <c r="B54" s="39">
        <v>500.24</v>
      </c>
      <c r="C54" s="41">
        <v>481.71</v>
      </c>
      <c r="D54" s="40">
        <v>7.36</v>
      </c>
      <c r="E54" s="28">
        <v>339</v>
      </c>
      <c r="F54" s="52">
        <v>0</v>
      </c>
      <c r="G54" s="53">
        <v>0</v>
      </c>
      <c r="H54" s="52">
        <v>0.33572999999999997</v>
      </c>
      <c r="J54" s="38">
        <v>52</v>
      </c>
      <c r="K54" s="39">
        <v>500.38</v>
      </c>
      <c r="L54" s="41">
        <v>480.86</v>
      </c>
      <c r="M54" s="40">
        <v>7.36</v>
      </c>
      <c r="N54" s="28">
        <v>335</v>
      </c>
      <c r="O54" s="52">
        <v>0</v>
      </c>
      <c r="P54" s="53">
        <v>0</v>
      </c>
      <c r="Q54" s="52">
        <v>0.37067733333333336</v>
      </c>
      <c r="S54" s="38">
        <v>52</v>
      </c>
      <c r="T54" s="39">
        <v>500.32</v>
      </c>
      <c r="U54" s="41">
        <v>477.18</v>
      </c>
      <c r="V54" s="40">
        <v>2.72</v>
      </c>
      <c r="W54" s="28">
        <v>378</v>
      </c>
      <c r="X54" s="52">
        <v>7.4932799999999994E-2</v>
      </c>
      <c r="Y54" s="53">
        <v>8.0245200000000003E-2</v>
      </c>
      <c r="Z54" s="52">
        <v>1.0013000000000001</v>
      </c>
      <c r="AB54" s="38">
        <v>52</v>
      </c>
      <c r="AC54" s="39">
        <v>500.3</v>
      </c>
      <c r="AD54" s="41">
        <v>482.59</v>
      </c>
      <c r="AE54" s="40">
        <v>2.38</v>
      </c>
      <c r="AF54" s="28">
        <v>402</v>
      </c>
      <c r="AG54" s="52">
        <v>1.7707999999999999E-3</v>
      </c>
      <c r="AH54" s="53">
        <v>4.5295200000000001E-2</v>
      </c>
      <c r="AI54" s="52">
        <v>0.99658800000000003</v>
      </c>
      <c r="AK54" s="38">
        <v>52</v>
      </c>
      <c r="AL54" s="39">
        <v>500.77</v>
      </c>
      <c r="AM54" s="41">
        <v>478.88</v>
      </c>
      <c r="AN54" s="40">
        <v>2.56</v>
      </c>
      <c r="AO54" s="28">
        <v>374</v>
      </c>
      <c r="AP54" s="52">
        <v>2.1529200000000002E-2</v>
      </c>
      <c r="AQ54" s="53">
        <v>8.3414000000000002E-2</v>
      </c>
      <c r="AR54" s="52">
        <v>1.1073199999999999</v>
      </c>
    </row>
    <row r="55" spans="1:44">
      <c r="A55" s="38">
        <v>53</v>
      </c>
      <c r="B55" s="39">
        <v>500.33</v>
      </c>
      <c r="C55" s="41">
        <v>479.31</v>
      </c>
      <c r="D55" s="40">
        <v>7.26</v>
      </c>
      <c r="E55" s="28">
        <v>259</v>
      </c>
      <c r="F55" s="52">
        <v>0</v>
      </c>
      <c r="G55" s="53">
        <v>0</v>
      </c>
      <c r="H55" s="52">
        <v>0.30294233333333331</v>
      </c>
      <c r="J55" s="38">
        <v>53</v>
      </c>
      <c r="K55" s="39">
        <v>500.39</v>
      </c>
      <c r="L55" s="41">
        <v>479.52</v>
      </c>
      <c r="M55" s="40">
        <v>7.35</v>
      </c>
      <c r="N55" s="28">
        <v>302</v>
      </c>
      <c r="O55" s="52">
        <v>0</v>
      </c>
      <c r="P55" s="53">
        <v>0</v>
      </c>
      <c r="Q55" s="52">
        <v>0.25641133333333338</v>
      </c>
      <c r="S55" s="38">
        <v>53</v>
      </c>
      <c r="T55" s="39">
        <v>500.77</v>
      </c>
      <c r="U55" s="41">
        <v>466.58</v>
      </c>
      <c r="V55" s="40">
        <v>2.72</v>
      </c>
      <c r="W55" s="28">
        <v>359</v>
      </c>
      <c r="X55" s="52">
        <v>8.8074E-2</v>
      </c>
      <c r="Y55" s="53">
        <v>8.9938000000000004E-2</v>
      </c>
      <c r="Z55" s="52">
        <v>0.50653999999999999</v>
      </c>
      <c r="AB55" s="38">
        <v>53</v>
      </c>
      <c r="AC55" s="39">
        <v>500.24</v>
      </c>
      <c r="AD55" s="41">
        <v>475.45</v>
      </c>
      <c r="AE55" s="40">
        <v>2.34</v>
      </c>
      <c r="AF55" s="28">
        <v>376</v>
      </c>
      <c r="AG55" s="52">
        <v>4.4176800000000002E-2</v>
      </c>
      <c r="AH55" s="53">
        <v>4.6134000000000001E-2</v>
      </c>
      <c r="AI55" s="52">
        <v>0.88349999999999995</v>
      </c>
      <c r="AK55" s="38">
        <v>53</v>
      </c>
      <c r="AL55" s="39">
        <v>500.31</v>
      </c>
      <c r="AM55" s="41">
        <v>458.96</v>
      </c>
      <c r="AN55" s="40">
        <v>2.5299999999999998</v>
      </c>
      <c r="AO55" s="28">
        <v>363</v>
      </c>
      <c r="AP55" s="52">
        <v>7.5398800000000002E-2</v>
      </c>
      <c r="AQ55" s="53">
        <v>7.6051199999999999E-2</v>
      </c>
      <c r="AR55" s="52">
        <v>0.53716799999999998</v>
      </c>
    </row>
    <row r="56" spans="1:44">
      <c r="A56" s="38">
        <v>54</v>
      </c>
      <c r="B56" s="39">
        <v>500.37</v>
      </c>
      <c r="C56" s="41">
        <v>495.76</v>
      </c>
      <c r="D56" s="40">
        <v>7.16</v>
      </c>
      <c r="E56" s="28">
        <v>326</v>
      </c>
      <c r="F56" s="52">
        <v>0</v>
      </c>
      <c r="G56" s="53">
        <v>0</v>
      </c>
      <c r="H56" s="52">
        <v>0.311581</v>
      </c>
      <c r="J56" s="38">
        <v>54</v>
      </c>
      <c r="K56" s="39">
        <v>500.25</v>
      </c>
      <c r="L56" s="41">
        <v>512.33000000000004</v>
      </c>
      <c r="M56" s="40">
        <v>7.5</v>
      </c>
      <c r="N56" s="28">
        <v>352</v>
      </c>
      <c r="O56" s="52">
        <v>0</v>
      </c>
      <c r="P56" s="53">
        <v>4.194E-4</v>
      </c>
      <c r="Q56" s="52">
        <v>0.31432966666666667</v>
      </c>
      <c r="S56" s="38">
        <v>54</v>
      </c>
      <c r="T56" s="39">
        <v>500.3</v>
      </c>
      <c r="U56" s="41">
        <v>489.65</v>
      </c>
      <c r="V56" s="40">
        <v>2.6</v>
      </c>
      <c r="W56" s="28">
        <v>380</v>
      </c>
      <c r="X56" s="52">
        <v>5.4428799999999992E-2</v>
      </c>
      <c r="Y56" s="53">
        <v>5.6852000000000007E-2</v>
      </c>
      <c r="Z56" s="52">
        <v>1.0837600000000001</v>
      </c>
      <c r="AB56" s="38">
        <v>54</v>
      </c>
      <c r="AC56" s="39">
        <v>500.4</v>
      </c>
      <c r="AD56" s="41">
        <v>502.47</v>
      </c>
      <c r="AE56" s="40">
        <v>2.3199999999999998</v>
      </c>
      <c r="AF56" s="28">
        <v>388</v>
      </c>
      <c r="AG56" s="52">
        <v>2.9078400000000001E-2</v>
      </c>
      <c r="AH56" s="53">
        <v>3.00104E-2</v>
      </c>
      <c r="AI56" s="52">
        <v>0.94004399999999999</v>
      </c>
      <c r="AK56" s="38">
        <v>54</v>
      </c>
      <c r="AL56" s="39">
        <v>500.27</v>
      </c>
      <c r="AM56" s="41">
        <v>495.03</v>
      </c>
      <c r="AN56" s="40">
        <v>2.5</v>
      </c>
      <c r="AO56" s="28">
        <v>396</v>
      </c>
      <c r="AP56" s="52">
        <v>3.5043199999999997E-2</v>
      </c>
      <c r="AQ56" s="53">
        <v>3.7000400000000003E-2</v>
      </c>
      <c r="AR56" s="52">
        <v>0.90470399999999995</v>
      </c>
    </row>
    <row r="57" spans="1:44">
      <c r="A57" s="38">
        <v>55</v>
      </c>
      <c r="B57" s="39">
        <v>500.89</v>
      </c>
      <c r="C57" s="41">
        <v>599.77</v>
      </c>
      <c r="D57" s="40">
        <v>7.5</v>
      </c>
      <c r="E57" s="28">
        <v>339</v>
      </c>
      <c r="F57" s="52">
        <v>0</v>
      </c>
      <c r="G57" s="53">
        <v>4.194E-4</v>
      </c>
      <c r="H57" s="52">
        <v>0.22303466666666666</v>
      </c>
      <c r="J57" s="38">
        <v>55</v>
      </c>
      <c r="K57" s="39">
        <v>500.16</v>
      </c>
      <c r="L57" s="41">
        <v>596.48</v>
      </c>
      <c r="M57" s="40">
        <v>7.56</v>
      </c>
      <c r="N57" s="28">
        <v>349</v>
      </c>
      <c r="O57" s="52">
        <v>0</v>
      </c>
      <c r="P57" s="53">
        <v>6.9900000000000005E-5</v>
      </c>
      <c r="Q57" s="52">
        <v>0.33572999999999997</v>
      </c>
      <c r="S57" s="38">
        <v>55</v>
      </c>
      <c r="T57" s="39">
        <v>500.33</v>
      </c>
      <c r="U57" s="41">
        <v>481.35</v>
      </c>
      <c r="V57" s="40">
        <v>2.67</v>
      </c>
      <c r="W57" s="28">
        <v>371</v>
      </c>
      <c r="X57" s="52">
        <v>6.0766400000000005E-2</v>
      </c>
      <c r="Y57" s="53">
        <v>6.3748800000000008E-2</v>
      </c>
      <c r="Z57" s="52">
        <v>0.84109199999999995</v>
      </c>
      <c r="AB57" s="38">
        <v>55</v>
      </c>
      <c r="AC57" s="39">
        <v>500.5</v>
      </c>
      <c r="AD57" s="41">
        <v>493.86</v>
      </c>
      <c r="AE57" s="40">
        <v>2.34</v>
      </c>
      <c r="AF57" s="28">
        <v>383</v>
      </c>
      <c r="AG57" s="52">
        <v>2.8332799999999998E-2</v>
      </c>
      <c r="AH57" s="53">
        <v>3.0383200000000003E-2</v>
      </c>
      <c r="AI57" s="52">
        <v>1.0201479999999998</v>
      </c>
      <c r="AK57" s="38">
        <v>55</v>
      </c>
      <c r="AL57" s="39">
        <v>500.91</v>
      </c>
      <c r="AM57" s="41">
        <v>484.96</v>
      </c>
      <c r="AN57" s="40">
        <v>2.52</v>
      </c>
      <c r="AO57" s="28">
        <v>379</v>
      </c>
      <c r="AP57" s="52">
        <v>3.9796399999999996E-2</v>
      </c>
      <c r="AQ57" s="53">
        <v>4.2778800000000006E-2</v>
      </c>
      <c r="AR57" s="52">
        <v>0.55365999999999993</v>
      </c>
    </row>
    <row r="58" spans="1:44">
      <c r="A58" s="38">
        <v>56</v>
      </c>
      <c r="B58" s="39">
        <v>500.25</v>
      </c>
      <c r="C58" s="41">
        <v>549.75</v>
      </c>
      <c r="D58" s="40">
        <v>7.7</v>
      </c>
      <c r="E58" s="28">
        <v>367</v>
      </c>
      <c r="F58" s="52">
        <v>0</v>
      </c>
      <c r="G58" s="53">
        <v>2.3300000000000001E-5</v>
      </c>
      <c r="H58" s="52">
        <v>0.26936933333333335</v>
      </c>
      <c r="J58" s="38">
        <v>56</v>
      </c>
      <c r="K58" s="39">
        <v>501.52</v>
      </c>
      <c r="L58" s="41">
        <v>574.92999999999995</v>
      </c>
      <c r="M58" s="40">
        <v>7.76</v>
      </c>
      <c r="N58" s="28">
        <v>357</v>
      </c>
      <c r="O58" s="52">
        <v>0</v>
      </c>
      <c r="P58" s="53">
        <v>0</v>
      </c>
      <c r="Q58" s="52">
        <v>0.38756199999999996</v>
      </c>
      <c r="S58" s="38">
        <v>56</v>
      </c>
      <c r="T58" s="39">
        <v>500.76</v>
      </c>
      <c r="U58" s="41">
        <v>537.1</v>
      </c>
      <c r="V58" s="40">
        <v>2.56</v>
      </c>
      <c r="W58" s="28">
        <v>392</v>
      </c>
      <c r="X58" s="52">
        <v>3.1781200000000003E-2</v>
      </c>
      <c r="Y58" s="53">
        <v>3.6161600000000002E-2</v>
      </c>
      <c r="Z58" s="52">
        <v>1.187424</v>
      </c>
      <c r="AB58" s="38">
        <v>56</v>
      </c>
      <c r="AC58" s="39">
        <v>500.54</v>
      </c>
      <c r="AD58" s="41">
        <v>552.16999999999996</v>
      </c>
      <c r="AE58" s="40">
        <v>2.31</v>
      </c>
      <c r="AF58" s="28">
        <v>410</v>
      </c>
      <c r="AG58" s="52">
        <v>1.1556800000000001E-2</v>
      </c>
      <c r="AH58" s="53">
        <v>1.5844E-2</v>
      </c>
      <c r="AI58" s="52">
        <v>1.1709319999999999</v>
      </c>
      <c r="AK58" s="38">
        <v>56</v>
      </c>
      <c r="AL58" s="39">
        <v>500.55</v>
      </c>
      <c r="AM58" s="41">
        <v>552.73</v>
      </c>
      <c r="AN58" s="40">
        <v>2.4700000000000002</v>
      </c>
      <c r="AO58" s="28">
        <v>395</v>
      </c>
      <c r="AP58" s="52">
        <v>2.6096000000000005E-2</v>
      </c>
      <c r="AQ58" s="53">
        <v>3.0942400000000002E-2</v>
      </c>
      <c r="AR58" s="52">
        <v>1.0884720000000001</v>
      </c>
    </row>
    <row r="59" spans="1:44">
      <c r="A59" s="38">
        <v>57</v>
      </c>
      <c r="B59" s="39">
        <v>500.51</v>
      </c>
      <c r="C59" s="41">
        <v>522.78</v>
      </c>
      <c r="D59" s="40">
        <v>7.62</v>
      </c>
      <c r="E59" s="28">
        <v>341</v>
      </c>
      <c r="F59" s="52">
        <v>2.3300000000000003E-4</v>
      </c>
      <c r="G59" s="53">
        <v>4.8930000000000002E-4</v>
      </c>
      <c r="H59" s="52">
        <v>0.28075666666666665</v>
      </c>
      <c r="J59" s="38">
        <v>57</v>
      </c>
      <c r="K59" s="39">
        <v>501.35</v>
      </c>
      <c r="L59" s="41">
        <v>530.78</v>
      </c>
      <c r="M59" s="40">
        <v>7.67</v>
      </c>
      <c r="N59" s="28">
        <v>339</v>
      </c>
      <c r="O59" s="52">
        <v>0</v>
      </c>
      <c r="P59" s="53">
        <v>0</v>
      </c>
      <c r="Q59" s="52">
        <v>0.29705233333333331</v>
      </c>
      <c r="S59" s="38">
        <v>57</v>
      </c>
      <c r="T59" s="39">
        <v>501.15</v>
      </c>
      <c r="U59" s="41">
        <v>519.76</v>
      </c>
      <c r="V59" s="40">
        <v>2.6</v>
      </c>
      <c r="W59" s="28">
        <v>412</v>
      </c>
      <c r="X59" s="52">
        <v>4.6972800000000002E-2</v>
      </c>
      <c r="Y59" s="53">
        <v>5.0700800000000011E-2</v>
      </c>
      <c r="Z59" s="52">
        <v>0.62434000000000001</v>
      </c>
      <c r="AB59" s="38">
        <v>57</v>
      </c>
      <c r="AC59" s="39">
        <v>501.68</v>
      </c>
      <c r="AD59" s="41">
        <v>526.07000000000005</v>
      </c>
      <c r="AE59" s="40">
        <v>2.33</v>
      </c>
      <c r="AF59" s="28">
        <v>432</v>
      </c>
      <c r="AG59" s="52">
        <v>1.7148800000000002E-2</v>
      </c>
      <c r="AH59" s="53">
        <v>2.5164000000000002E-2</v>
      </c>
      <c r="AI59" s="52">
        <v>0.85994000000000004</v>
      </c>
      <c r="AK59" s="38">
        <v>57</v>
      </c>
      <c r="AL59" s="39">
        <v>500.55</v>
      </c>
      <c r="AM59" s="41">
        <v>511.27</v>
      </c>
      <c r="AN59" s="40">
        <v>2.4700000000000002</v>
      </c>
      <c r="AO59" s="28">
        <v>427</v>
      </c>
      <c r="AP59" s="52">
        <v>3.0756000000000002E-2</v>
      </c>
      <c r="AQ59" s="53">
        <v>3.9796399999999996E-2</v>
      </c>
      <c r="AR59" s="52">
        <v>0.91883999999999988</v>
      </c>
    </row>
    <row r="60" spans="1:44">
      <c r="A60" s="38">
        <v>58</v>
      </c>
      <c r="B60" s="39">
        <v>500.36</v>
      </c>
      <c r="C60" s="41">
        <v>505.09</v>
      </c>
      <c r="D60" s="40">
        <v>7.56</v>
      </c>
      <c r="E60" s="28">
        <v>368</v>
      </c>
      <c r="F60" s="52">
        <v>0</v>
      </c>
      <c r="G60" s="53">
        <v>0</v>
      </c>
      <c r="H60" s="52">
        <v>0.29980099999999998</v>
      </c>
      <c r="J60" s="38">
        <v>58</v>
      </c>
      <c r="K60" s="39">
        <v>500.9</v>
      </c>
      <c r="L60" s="41">
        <v>517.62</v>
      </c>
      <c r="M60" s="40">
        <v>7.66</v>
      </c>
      <c r="N60" s="28">
        <v>357</v>
      </c>
      <c r="O60" s="52">
        <v>0</v>
      </c>
      <c r="P60" s="53">
        <v>8.3880000000000001E-4</v>
      </c>
      <c r="Q60" s="52">
        <v>0.32002333333333333</v>
      </c>
      <c r="S60" s="38">
        <v>58</v>
      </c>
      <c r="T60" s="39">
        <v>500.32</v>
      </c>
      <c r="U60" s="41">
        <v>489.45</v>
      </c>
      <c r="V60" s="40">
        <v>2.67</v>
      </c>
      <c r="W60" s="28">
        <v>381</v>
      </c>
      <c r="X60" s="52">
        <v>6.2444E-2</v>
      </c>
      <c r="Y60" s="53">
        <v>6.9620399999999999E-2</v>
      </c>
      <c r="Z60" s="52">
        <v>1.1096759999999999</v>
      </c>
      <c r="AB60" s="38">
        <v>58</v>
      </c>
      <c r="AC60" s="39">
        <v>500.5</v>
      </c>
      <c r="AD60" s="41">
        <v>508.37</v>
      </c>
      <c r="AE60" s="40">
        <v>2.33</v>
      </c>
      <c r="AF60" s="28">
        <v>396</v>
      </c>
      <c r="AG60" s="52">
        <v>2.9544399999999998E-2</v>
      </c>
      <c r="AH60" s="53">
        <v>3.4763600000000006E-2</v>
      </c>
      <c r="AI60" s="52">
        <v>0.87407600000000008</v>
      </c>
      <c r="AK60" s="38">
        <v>58</v>
      </c>
      <c r="AL60" s="39">
        <v>500.94</v>
      </c>
      <c r="AM60" s="41">
        <v>495.94</v>
      </c>
      <c r="AN60" s="40">
        <v>2.41</v>
      </c>
      <c r="AO60" s="28">
        <v>391</v>
      </c>
      <c r="AP60" s="52">
        <v>4.7438800000000003E-2</v>
      </c>
      <c r="AQ60" s="53">
        <v>5.4988000000000002E-2</v>
      </c>
      <c r="AR60" s="52">
        <v>0.98951999999999996</v>
      </c>
    </row>
    <row r="61" spans="1:44">
      <c r="A61" s="38">
        <v>59</v>
      </c>
      <c r="B61" s="39">
        <v>501.29</v>
      </c>
      <c r="C61" s="41">
        <v>502.7</v>
      </c>
      <c r="D61" s="40">
        <v>7.66</v>
      </c>
      <c r="E61" s="28">
        <v>357</v>
      </c>
      <c r="F61" s="52">
        <v>1.1650000000000001E-4</v>
      </c>
      <c r="G61" s="53">
        <v>2.097E-4</v>
      </c>
      <c r="H61" s="52">
        <v>0.25974900000000001</v>
      </c>
      <c r="J61" s="38">
        <v>59</v>
      </c>
      <c r="K61" s="39">
        <v>500.13</v>
      </c>
      <c r="L61" s="41">
        <v>512.30999999999995</v>
      </c>
      <c r="M61" s="40">
        <v>7.68</v>
      </c>
      <c r="N61" s="28">
        <v>357</v>
      </c>
      <c r="O61" s="52">
        <v>1.6310000000000001E-4</v>
      </c>
      <c r="P61" s="53">
        <v>5.2658000000000002E-3</v>
      </c>
      <c r="Q61" s="52">
        <v>0.28625400000000001</v>
      </c>
      <c r="S61" s="38">
        <v>59</v>
      </c>
      <c r="T61" s="39">
        <v>500.28</v>
      </c>
      <c r="U61" s="41">
        <v>496.07</v>
      </c>
      <c r="V61" s="40">
        <v>2.66</v>
      </c>
      <c r="W61" s="28">
        <v>393</v>
      </c>
      <c r="X61" s="52">
        <v>4.3804000000000003E-2</v>
      </c>
      <c r="Y61" s="53">
        <v>4.6786399999999999E-2</v>
      </c>
      <c r="Z61" s="52">
        <v>0.85758400000000001</v>
      </c>
      <c r="AB61" s="38">
        <v>59</v>
      </c>
      <c r="AC61" s="39">
        <v>500.3</v>
      </c>
      <c r="AD61" s="41">
        <v>518.80999999999995</v>
      </c>
      <c r="AE61" s="40">
        <v>2.3199999999999998</v>
      </c>
      <c r="AF61" s="28">
        <v>414</v>
      </c>
      <c r="AG61" s="52">
        <v>1.7801200000000003E-2</v>
      </c>
      <c r="AH61" s="53">
        <v>2.0783599999999999E-2</v>
      </c>
      <c r="AI61" s="52">
        <v>0.90706000000000009</v>
      </c>
      <c r="AK61" s="38">
        <v>59</v>
      </c>
      <c r="AL61" s="39">
        <v>500.48</v>
      </c>
      <c r="AM61" s="41">
        <v>509.92</v>
      </c>
      <c r="AN61" s="40">
        <v>2.44</v>
      </c>
      <c r="AO61" s="28">
        <v>420</v>
      </c>
      <c r="AP61" s="52">
        <v>2.4325200000000002E-2</v>
      </c>
      <c r="AQ61" s="53">
        <v>2.7307600000000001E-2</v>
      </c>
      <c r="AR61" s="52">
        <v>0.973028</v>
      </c>
    </row>
    <row r="62" spans="1:44">
      <c r="A62" s="38">
        <v>60</v>
      </c>
      <c r="B62" s="39">
        <v>500.17</v>
      </c>
      <c r="C62" s="41">
        <v>489.89</v>
      </c>
      <c r="D62" s="40">
        <v>7.56</v>
      </c>
      <c r="E62" s="28">
        <v>359</v>
      </c>
      <c r="F62" s="52">
        <v>0</v>
      </c>
      <c r="G62" s="53">
        <v>0</v>
      </c>
      <c r="H62" s="52">
        <v>0.27879333333333334</v>
      </c>
      <c r="J62" s="38">
        <v>60</v>
      </c>
      <c r="K62" s="39">
        <v>500.12</v>
      </c>
      <c r="L62" s="41">
        <v>497.02</v>
      </c>
      <c r="M62" s="40">
        <v>7.62</v>
      </c>
      <c r="N62" s="28">
        <v>368</v>
      </c>
      <c r="O62" s="52">
        <v>0</v>
      </c>
      <c r="P62" s="53">
        <v>1.1650000000000001E-4</v>
      </c>
      <c r="Q62" s="52">
        <v>0.30137166666666665</v>
      </c>
      <c r="S62" s="38">
        <v>60</v>
      </c>
      <c r="T62" s="39">
        <v>500.55</v>
      </c>
      <c r="U62" s="41">
        <v>474.49</v>
      </c>
      <c r="V62" s="40">
        <v>2.58</v>
      </c>
      <c r="W62" s="28">
        <v>382</v>
      </c>
      <c r="X62" s="52">
        <v>6.7942800000000012E-2</v>
      </c>
      <c r="Y62" s="53">
        <v>7.2043599999999999E-2</v>
      </c>
      <c r="Z62" s="52">
        <v>0.8787879999999999</v>
      </c>
      <c r="AB62" s="38">
        <v>60</v>
      </c>
      <c r="AC62" s="39">
        <v>500.25</v>
      </c>
      <c r="AD62" s="41">
        <v>492.53</v>
      </c>
      <c r="AE62" s="40">
        <v>2.33</v>
      </c>
      <c r="AF62" s="28">
        <v>393</v>
      </c>
      <c r="AG62" s="52">
        <v>3.1315200000000001E-2</v>
      </c>
      <c r="AH62" s="53">
        <v>3.4763600000000006E-2</v>
      </c>
      <c r="AI62" s="52">
        <v>0.84344799999999998</v>
      </c>
      <c r="AK62" s="38">
        <v>60</v>
      </c>
      <c r="AL62" s="39">
        <v>500.22</v>
      </c>
      <c r="AM62" s="41">
        <v>477.82</v>
      </c>
      <c r="AN62" s="40">
        <v>2.41</v>
      </c>
      <c r="AO62" s="28">
        <v>392</v>
      </c>
      <c r="AP62" s="52">
        <v>4.8184400000000002E-2</v>
      </c>
      <c r="AQ62" s="53">
        <v>5.1539600000000005E-2</v>
      </c>
      <c r="AR62" s="52">
        <v>0.85758400000000001</v>
      </c>
    </row>
    <row r="63" spans="1:44">
      <c r="A63" s="38">
        <v>61</v>
      </c>
      <c r="B63" s="39">
        <v>500.16</v>
      </c>
      <c r="C63" s="41">
        <v>510.58</v>
      </c>
      <c r="D63" s="40">
        <v>7.55</v>
      </c>
      <c r="E63" s="28">
        <v>348</v>
      </c>
      <c r="F63" s="52">
        <v>0</v>
      </c>
      <c r="G63" s="53">
        <v>6.7570000000000011E-4</v>
      </c>
      <c r="H63" s="52">
        <v>0.30019366666666669</v>
      </c>
      <c r="J63" s="38">
        <v>61</v>
      </c>
      <c r="K63" s="39">
        <v>500.21</v>
      </c>
      <c r="L63" s="41">
        <v>517.53</v>
      </c>
      <c r="M63" s="40">
        <v>7.68</v>
      </c>
      <c r="N63" s="28">
        <v>336</v>
      </c>
      <c r="O63" s="52">
        <v>0</v>
      </c>
      <c r="P63" s="53">
        <v>3.2620000000000001E-4</v>
      </c>
      <c r="Q63" s="52">
        <v>0.30274600000000007</v>
      </c>
      <c r="S63" s="38">
        <v>61</v>
      </c>
      <c r="T63" s="39">
        <v>500.22</v>
      </c>
      <c r="U63" s="41">
        <v>485.89</v>
      </c>
      <c r="V63" s="40">
        <v>2.36</v>
      </c>
      <c r="W63" s="28">
        <v>398</v>
      </c>
      <c r="X63" s="52">
        <v>4.20332E-2</v>
      </c>
      <c r="Y63" s="53">
        <v>4.72524E-2</v>
      </c>
      <c r="Z63" s="52">
        <v>1.074336</v>
      </c>
      <c r="AB63" s="38">
        <v>61</v>
      </c>
      <c r="AC63" s="39">
        <v>500.85</v>
      </c>
      <c r="AD63" s="41">
        <v>513.78</v>
      </c>
      <c r="AE63" s="40">
        <v>2.2599999999999998</v>
      </c>
      <c r="AF63" s="28">
        <v>401</v>
      </c>
      <c r="AG63" s="52">
        <v>2.9078400000000001E-2</v>
      </c>
      <c r="AH63" s="53">
        <v>3.1967600000000006E-2</v>
      </c>
      <c r="AI63" s="52">
        <v>1.038996</v>
      </c>
      <c r="AK63" s="38">
        <v>61</v>
      </c>
      <c r="AL63" s="39">
        <v>500.19</v>
      </c>
      <c r="AM63" s="41">
        <v>497.33</v>
      </c>
      <c r="AN63" s="40">
        <v>2.34</v>
      </c>
      <c r="AO63" s="28">
        <v>395</v>
      </c>
      <c r="AP63" s="52">
        <v>4.1008000000000003E-2</v>
      </c>
      <c r="AQ63" s="53">
        <v>4.5388399999999995E-2</v>
      </c>
      <c r="AR63" s="52">
        <v>0.99658800000000003</v>
      </c>
    </row>
    <row r="64" spans="1:44">
      <c r="A64" s="38">
        <v>63</v>
      </c>
      <c r="B64" s="39">
        <v>501.18</v>
      </c>
      <c r="C64" s="41">
        <v>558.57000000000005</v>
      </c>
      <c r="D64" s="40">
        <v>7.63</v>
      </c>
      <c r="E64" s="28">
        <v>326</v>
      </c>
      <c r="F64" s="52">
        <v>0</v>
      </c>
      <c r="G64" s="53">
        <v>1.3980000000000001E-4</v>
      </c>
      <c r="H64" s="52">
        <v>0.328073</v>
      </c>
      <c r="J64" s="38">
        <v>63</v>
      </c>
      <c r="K64" s="39">
        <v>500.65</v>
      </c>
      <c r="L64" s="41">
        <v>523.33000000000004</v>
      </c>
      <c r="M64" s="40">
        <v>7.68</v>
      </c>
      <c r="N64" s="28">
        <v>329</v>
      </c>
      <c r="O64" s="52">
        <v>0</v>
      </c>
      <c r="P64" s="53">
        <v>3.7280000000000001E-4</v>
      </c>
      <c r="Q64" s="52">
        <v>0.38854366666666668</v>
      </c>
      <c r="S64" s="38">
        <v>63</v>
      </c>
      <c r="T64" s="39">
        <v>500.72</v>
      </c>
      <c r="U64" s="41">
        <v>595.91</v>
      </c>
      <c r="V64" s="40">
        <v>2.4700000000000002</v>
      </c>
      <c r="W64" s="28">
        <v>457</v>
      </c>
      <c r="X64" s="52">
        <v>3.5415999999999998E-3</v>
      </c>
      <c r="Y64" s="53">
        <v>7.2696000000000002E-3</v>
      </c>
      <c r="Z64" s="52">
        <v>1.1049639999999998</v>
      </c>
      <c r="AB64" s="38">
        <v>63</v>
      </c>
      <c r="AC64" s="39">
        <v>500.13</v>
      </c>
      <c r="AD64" s="41">
        <v>565.79999999999995</v>
      </c>
      <c r="AE64" s="40">
        <v>2.34</v>
      </c>
      <c r="AF64" s="28">
        <v>430</v>
      </c>
      <c r="AG64" s="52">
        <v>9.7859999999999996E-3</v>
      </c>
      <c r="AH64" s="53">
        <v>1.2488800000000001E-2</v>
      </c>
      <c r="AI64" s="52">
        <v>1.0672679999999999</v>
      </c>
      <c r="AK64" s="38">
        <v>63</v>
      </c>
      <c r="AL64" s="39">
        <v>500.33</v>
      </c>
      <c r="AM64" s="41">
        <v>536.54999999999995</v>
      </c>
      <c r="AN64" s="40">
        <v>2.3199999999999998</v>
      </c>
      <c r="AO64" s="28">
        <v>421</v>
      </c>
      <c r="AP64" s="52">
        <v>2.0038E-2</v>
      </c>
      <c r="AQ64" s="53">
        <v>2.3859200000000001E-2</v>
      </c>
      <c r="AR64" s="52">
        <v>1.1238119999999998</v>
      </c>
    </row>
    <row r="65" spans="1:43" ht="16" thickBot="1"/>
    <row r="66" spans="1:43">
      <c r="A66" s="101" t="s">
        <v>56</v>
      </c>
      <c r="B66" s="102"/>
      <c r="C66" s="102"/>
      <c r="D66" s="102"/>
      <c r="E66" s="102"/>
      <c r="F66" s="103"/>
    </row>
    <row r="67" spans="1:43">
      <c r="A67" s="108" t="s">
        <v>16</v>
      </c>
      <c r="B67" s="99"/>
      <c r="C67" s="99"/>
      <c r="D67" s="46"/>
      <c r="E67" s="99" t="s">
        <v>17</v>
      </c>
      <c r="F67" s="100"/>
    </row>
    <row r="68" spans="1:43">
      <c r="A68" s="72"/>
      <c r="B68" s="29" t="s">
        <v>18</v>
      </c>
      <c r="F68" s="75"/>
    </row>
    <row r="69" spans="1:43">
      <c r="A69" s="72" t="s">
        <v>13</v>
      </c>
      <c r="B69" s="42">
        <v>9.4666666666666704E-2</v>
      </c>
      <c r="C69" s="43"/>
      <c r="E69" s="44">
        <v>0.13092770000000001</v>
      </c>
      <c r="F69" s="75"/>
    </row>
    <row r="70" spans="1:43">
      <c r="A70" s="72" t="s">
        <v>14</v>
      </c>
      <c r="B70" s="76">
        <v>2.0099999999999996E-2</v>
      </c>
      <c r="E70" s="84">
        <v>0.22500509999999999</v>
      </c>
      <c r="F70" s="75"/>
    </row>
    <row r="71" spans="1:43">
      <c r="A71" s="72"/>
      <c r="F71" s="75"/>
    </row>
    <row r="72" spans="1:43">
      <c r="A72" s="72" t="s">
        <v>13</v>
      </c>
      <c r="B72" s="47">
        <v>567.20877384479468</v>
      </c>
      <c r="C72" s="29" t="s">
        <v>15</v>
      </c>
      <c r="E72" s="29">
        <v>262</v>
      </c>
      <c r="F72" s="75" t="s">
        <v>15</v>
      </c>
    </row>
    <row r="73" spans="1:43" ht="16" thickBot="1">
      <c r="A73" s="78" t="s">
        <v>14</v>
      </c>
      <c r="B73" s="68">
        <v>119.8328395446749</v>
      </c>
      <c r="C73" s="69" t="s">
        <v>15</v>
      </c>
      <c r="D73" s="69"/>
      <c r="E73" s="69">
        <v>450</v>
      </c>
      <c r="F73" s="77" t="s">
        <v>15</v>
      </c>
    </row>
    <row r="74" spans="1:43" ht="16" thickBot="1">
      <c r="A74" s="18"/>
      <c r="B74" s="45"/>
      <c r="C74" s="18"/>
      <c r="D74" s="18"/>
      <c r="E74" s="18"/>
      <c r="F74" s="18"/>
    </row>
    <row r="75" spans="1:43" s="46" customFormat="1">
      <c r="A75" s="101" t="s">
        <v>21</v>
      </c>
      <c r="B75" s="102"/>
      <c r="C75" s="102"/>
      <c r="D75" s="102"/>
      <c r="E75" s="102"/>
      <c r="F75" s="102"/>
      <c r="G75" s="102"/>
      <c r="H75" s="102"/>
      <c r="I75" s="102"/>
      <c r="J75" s="102"/>
      <c r="K75" s="102"/>
      <c r="L75" s="102"/>
      <c r="M75" s="102"/>
      <c r="N75" s="102"/>
      <c r="O75" s="102"/>
      <c r="P75" s="102"/>
      <c r="Q75" s="102"/>
      <c r="R75" s="102"/>
      <c r="S75" s="103"/>
      <c r="U75" s="101" t="s">
        <v>22</v>
      </c>
      <c r="V75" s="102"/>
      <c r="W75" s="102"/>
      <c r="X75" s="102"/>
      <c r="Y75" s="102"/>
      <c r="Z75" s="102"/>
      <c r="AA75" s="102"/>
      <c r="AB75" s="102"/>
      <c r="AC75" s="102"/>
      <c r="AD75" s="102"/>
      <c r="AE75" s="102"/>
      <c r="AF75" s="102"/>
      <c r="AG75" s="102"/>
      <c r="AH75" s="102"/>
      <c r="AI75" s="102"/>
      <c r="AJ75" s="102"/>
      <c r="AK75" s="102"/>
      <c r="AL75" s="102"/>
      <c r="AM75" s="102"/>
      <c r="AN75" s="102"/>
      <c r="AO75" s="102"/>
      <c r="AP75" s="102"/>
      <c r="AQ75" s="103"/>
    </row>
    <row r="76" spans="1:43" s="46" customFormat="1" ht="18" customHeight="1">
      <c r="A76" s="108" t="s">
        <v>19</v>
      </c>
      <c r="B76" s="104" t="s">
        <v>30</v>
      </c>
      <c r="C76" s="104" t="s">
        <v>31</v>
      </c>
      <c r="D76" s="104" t="s">
        <v>32</v>
      </c>
      <c r="E76" s="104" t="s">
        <v>33</v>
      </c>
      <c r="F76" s="104" t="s">
        <v>34</v>
      </c>
      <c r="G76" s="104" t="s">
        <v>35</v>
      </c>
      <c r="H76" s="104" t="s">
        <v>36</v>
      </c>
      <c r="I76" s="104" t="s">
        <v>37</v>
      </c>
      <c r="J76" s="99" t="s">
        <v>40</v>
      </c>
      <c r="K76" s="99"/>
      <c r="L76" s="99"/>
      <c r="M76" s="99"/>
      <c r="N76" s="104" t="s">
        <v>38</v>
      </c>
      <c r="O76" s="104" t="s">
        <v>39</v>
      </c>
      <c r="P76" s="99" t="s">
        <v>45</v>
      </c>
      <c r="Q76" s="99"/>
      <c r="R76" s="99"/>
      <c r="S76" s="100"/>
      <c r="U76" s="108" t="s">
        <v>19</v>
      </c>
      <c r="V76" s="104" t="s">
        <v>30</v>
      </c>
      <c r="W76" s="104" t="s">
        <v>31</v>
      </c>
      <c r="X76" s="104" t="s">
        <v>32</v>
      </c>
      <c r="Y76" s="104" t="s">
        <v>33</v>
      </c>
      <c r="Z76" s="104" t="s">
        <v>34</v>
      </c>
      <c r="AA76" s="104" t="s">
        <v>35</v>
      </c>
      <c r="AB76" s="104" t="s">
        <v>36</v>
      </c>
      <c r="AC76" s="104" t="s">
        <v>37</v>
      </c>
      <c r="AD76" s="99" t="s">
        <v>40</v>
      </c>
      <c r="AE76" s="99"/>
      <c r="AF76" s="99"/>
      <c r="AG76" s="99"/>
      <c r="AH76" s="99"/>
      <c r="AI76" s="104" t="s">
        <v>38</v>
      </c>
      <c r="AJ76" s="104" t="s">
        <v>39</v>
      </c>
      <c r="AK76" s="106" t="s">
        <v>51</v>
      </c>
      <c r="AL76" s="104" t="s">
        <v>52</v>
      </c>
      <c r="AM76" s="99" t="s">
        <v>45</v>
      </c>
      <c r="AN76" s="99"/>
      <c r="AO76" s="99"/>
      <c r="AP76" s="99"/>
      <c r="AQ76" s="100"/>
    </row>
    <row r="77" spans="1:43" s="46" customFormat="1" ht="17">
      <c r="A77" s="109"/>
      <c r="B77" s="105"/>
      <c r="C77" s="105"/>
      <c r="D77" s="105"/>
      <c r="E77" s="105"/>
      <c r="F77" s="105"/>
      <c r="G77" s="105"/>
      <c r="H77" s="105"/>
      <c r="I77" s="105"/>
      <c r="J77" s="56" t="s">
        <v>42</v>
      </c>
      <c r="K77" s="56" t="s">
        <v>43</v>
      </c>
      <c r="L77" s="56" t="s">
        <v>44</v>
      </c>
      <c r="M77" s="70" t="s">
        <v>41</v>
      </c>
      <c r="N77" s="105"/>
      <c r="O77" s="105"/>
      <c r="P77" s="56" t="s">
        <v>46</v>
      </c>
      <c r="Q77" s="56" t="s">
        <v>47</v>
      </c>
      <c r="R77" s="56" t="s">
        <v>48</v>
      </c>
      <c r="S77" s="71" t="s">
        <v>49</v>
      </c>
      <c r="U77" s="109"/>
      <c r="V77" s="105"/>
      <c r="W77" s="105"/>
      <c r="X77" s="105"/>
      <c r="Y77" s="105"/>
      <c r="Z77" s="105"/>
      <c r="AA77" s="105"/>
      <c r="AB77" s="105"/>
      <c r="AC77" s="105"/>
      <c r="AD77" s="56" t="s">
        <v>42</v>
      </c>
      <c r="AE77" s="56" t="s">
        <v>43</v>
      </c>
      <c r="AF77" s="56" t="s">
        <v>50</v>
      </c>
      <c r="AG77" s="56" t="s">
        <v>44</v>
      </c>
      <c r="AH77" s="70" t="s">
        <v>41</v>
      </c>
      <c r="AI77" s="105"/>
      <c r="AJ77" s="105"/>
      <c r="AK77" s="107"/>
      <c r="AL77" s="105"/>
      <c r="AM77" s="56" t="s">
        <v>46</v>
      </c>
      <c r="AN77" s="56" t="s">
        <v>47</v>
      </c>
      <c r="AO77" s="56" t="s">
        <v>53</v>
      </c>
      <c r="AP77" s="56" t="s">
        <v>48</v>
      </c>
      <c r="AQ77" s="71" t="s">
        <v>49</v>
      </c>
    </row>
    <row r="78" spans="1:43">
      <c r="A78" s="57">
        <f t="shared" ref="A78:A109" si="0">A3</f>
        <v>0</v>
      </c>
      <c r="B78" s="41">
        <f t="shared" ref="B78:B109" si="1">AVERAGE(D3,M3)</f>
        <v>7.3800000000000008</v>
      </c>
      <c r="C78" s="51">
        <f t="shared" ref="C78:C109" si="2">STDEV(D3,M3)</f>
        <v>8.4852813742385777E-2</v>
      </c>
      <c r="D78" s="48">
        <f t="shared" ref="D78:D109" si="3">AVERAGE(E3,N3)</f>
        <v>298</v>
      </c>
      <c r="E78" s="55">
        <f t="shared" ref="E78:E92" si="4">STDEV(E3,N3)</f>
        <v>16.970562748477139</v>
      </c>
      <c r="F78" s="54">
        <f>AVERAGE(F3,O3)</f>
        <v>1.7475000000000002E-4</v>
      </c>
      <c r="G78" s="54">
        <f>STDEV(F3,O3)</f>
        <v>8.2377940008232793E-5</v>
      </c>
      <c r="H78" s="54">
        <f>AVERAGE(G3,P3)</f>
        <v>1.54945E-3</v>
      </c>
      <c r="I78" s="54">
        <f>STDEV(G3,P3)</f>
        <v>1.53222968415313E-3</v>
      </c>
      <c r="J78" s="49">
        <f>G3/$E$72</f>
        <v>1.7786259541984735E-6</v>
      </c>
      <c r="K78" s="49">
        <f>P3/$E$72</f>
        <v>1.0049236641221375E-5</v>
      </c>
      <c r="L78" s="50">
        <f>AVERAGE(J78:K78)</f>
        <v>5.9139312977099243E-6</v>
      </c>
      <c r="M78" s="49">
        <f>STDEV(J78:K78)</f>
        <v>5.848204901347824E-6</v>
      </c>
      <c r="N78" s="54">
        <f>AVERAGE(H3,Q3)</f>
        <v>0.36429650000000002</v>
      </c>
      <c r="O78" s="54">
        <f>STDEV(H3,Q3)</f>
        <v>9.8707156906173585E-2</v>
      </c>
      <c r="P78" s="49">
        <f>H3/$B$72</f>
        <v>7.6531432519550714E-4</v>
      </c>
      <c r="Q78" s="49">
        <f>Q3/$B$72</f>
        <v>5.1920917584498438E-4</v>
      </c>
      <c r="R78" s="50">
        <f>AVERAGE(P78:Q78)</f>
        <v>6.4226175052024576E-4</v>
      </c>
      <c r="S78" s="58">
        <f>STDEV(P78:Q78)</f>
        <v>1.740226199906827E-4</v>
      </c>
      <c r="U78" s="57">
        <f t="shared" ref="U78:U109" si="5">S3</f>
        <v>0</v>
      </c>
      <c r="V78" s="41">
        <f t="shared" ref="V78:V109" si="6">AVERAGE(V3,AE3,AN3)</f>
        <v>7.043333333333333</v>
      </c>
      <c r="W78" s="51">
        <f t="shared" ref="W78:W109" si="7">STDEV(V3,AE3,AN3)</f>
        <v>6.6583281184793869E-2</v>
      </c>
      <c r="X78" s="48">
        <f t="shared" ref="X78:X109" si="8">AVERAGE(W3,AF3,AO3)</f>
        <v>229.33333333333334</v>
      </c>
      <c r="Y78" s="55">
        <f t="shared" ref="Y78:Y109" si="9">STDEV(W3,AF3,AO3)</f>
        <v>62.740205078827472</v>
      </c>
      <c r="Z78" s="54">
        <f>AVERAGE(X3,AG3,AP3)</f>
        <v>8.6210000000000008E-4</v>
      </c>
      <c r="AA78" s="54">
        <f>STDEV(X3,AG3,AP3)</f>
        <v>3.5869894061733713E-4</v>
      </c>
      <c r="AB78" s="54">
        <f>AVERAGE(Y3,AH3,AQ3)</f>
        <v>1.5610999999999999E-3</v>
      </c>
      <c r="AC78" s="54">
        <f>STDEV(Y3,AH3,AQ3)</f>
        <v>7.1093641769148373E-4</v>
      </c>
      <c r="AD78" s="49">
        <f>Y3/$E$72</f>
        <v>4.0908396946564887E-6</v>
      </c>
      <c r="AE78" s="49">
        <f>AH3/$E$72</f>
        <v>9.0709923664122142E-6</v>
      </c>
      <c r="AF78" s="50">
        <f>AQ3/$E$72</f>
        <v>4.7133587786259546E-6</v>
      </c>
      <c r="AG78" s="49">
        <f>AVERAGE(AD78:AF78)</f>
        <v>5.9583969465648856E-6</v>
      </c>
      <c r="AH78" s="49">
        <f>STDEV(AD78:AF78)</f>
        <v>2.7134977774484119E-6</v>
      </c>
      <c r="AI78" s="41">
        <f>AVERAGE(Z3,AI3,AR3)</f>
        <v>0.76746700000000001</v>
      </c>
      <c r="AJ78" s="41">
        <f>STDEV(Z3,AI3,AR3)</f>
        <v>0.15844428435257576</v>
      </c>
      <c r="AK78" s="41">
        <f>AVERAGE((Z3-'1. Water + Acid'!F3),(AI3-'1. Water + Acid'!F3),(AR3-'1. Water + Acid'!F3))</f>
        <v>0.16786500000000001</v>
      </c>
      <c r="AL78" s="41">
        <f>STDEV((Z3-'1. Water + Acid'!F3),(AI3-'1. Water + Acid'!F3),(AR3-'1. Water + Acid'!F3))</f>
        <v>0.15844428435257613</v>
      </c>
      <c r="AM78" s="49">
        <f>(Z3-'1. Water + Acid'!F3)/$B$72</f>
        <v>4.3925096276485685E-4</v>
      </c>
      <c r="AN78" s="49">
        <f>(AI3-'1. Water + Acid'!F3)/$B$72</f>
        <v>4.7455718672231574E-4</v>
      </c>
      <c r="AO78" s="49">
        <f>(AR3-'1. Water + Acid'!F3)/$B$72</f>
        <v>-2.5960458792249199E-5</v>
      </c>
      <c r="AP78" s="50">
        <f>AVERAGE(AM78:AO78)</f>
        <v>2.9594923023164109E-4</v>
      </c>
      <c r="AQ78" s="58">
        <f>STDEV(AM78:AO78)</f>
        <v>2.7934032698149206E-4</v>
      </c>
    </row>
    <row r="79" spans="1:43">
      <c r="A79" s="57">
        <f t="shared" si="0"/>
        <v>1</v>
      </c>
      <c r="B79" s="41">
        <f t="shared" si="1"/>
        <v>7.4849999999999994</v>
      </c>
      <c r="C79" s="51">
        <f t="shared" si="2"/>
        <v>9.1923881554251102E-2</v>
      </c>
      <c r="D79" s="48">
        <f t="shared" si="3"/>
        <v>271.5</v>
      </c>
      <c r="E79" s="55">
        <f t="shared" si="4"/>
        <v>0.70710678118654757</v>
      </c>
      <c r="F79" s="54">
        <f t="shared" ref="F79:F110" si="10">AVERAGE(F4,O4)+F78</f>
        <v>1.7475000000000002E-4</v>
      </c>
      <c r="G79" s="54">
        <f t="shared" ref="G79:G110" si="11">STDEV(F4,O4)+G78</f>
        <v>8.2377940008232793E-5</v>
      </c>
      <c r="H79" s="54">
        <f t="shared" ref="H79:H110" si="12">AVERAGE(G4,P4)+H78</f>
        <v>2.0387499999999998E-3</v>
      </c>
      <c r="I79" s="54">
        <f t="shared" ref="I79:I110" si="13">STDEV(G4,P4)+I78</f>
        <v>2.092399676209113E-3</v>
      </c>
      <c r="J79" s="49">
        <f t="shared" ref="J79:J110" si="14">G4/$E$72+J78</f>
        <v>5.1580152671755721E-6</v>
      </c>
      <c r="K79" s="49">
        <f t="shared" ref="K79:K110" si="15">P4/$E$72+K78</f>
        <v>1.040496183206107E-5</v>
      </c>
      <c r="L79" s="50">
        <f t="shared" ref="L79:L139" si="16">AVERAGE(J79:K79)</f>
        <v>7.7814885496183212E-6</v>
      </c>
      <c r="M79" s="49">
        <f t="shared" ref="M79:M139" si="17">STDEV(J79:K79)</f>
        <v>3.7101514965539971E-6</v>
      </c>
      <c r="N79" s="54">
        <f t="shared" ref="N79:N110" si="18">AVERAGE(H4,Q4)+N78</f>
        <v>0.5792815</v>
      </c>
      <c r="O79" s="54">
        <f t="shared" ref="O79:O110" si="19">STDEV(H4,Q4)+O78</f>
        <v>0.11453362088269092</v>
      </c>
      <c r="P79" s="49">
        <f t="shared" ref="P79:P110" si="20">H4/$B$72+P78</f>
        <v>1.1640669722444551E-3</v>
      </c>
      <c r="Q79" s="49">
        <f t="shared" ref="Q79:Q110" si="21">Q4/$B$72+Q78</f>
        <v>8.7850192552971348E-4</v>
      </c>
      <c r="R79" s="50">
        <f t="shared" ref="R79:R139" si="22">AVERAGE(P79:Q79)</f>
        <v>1.0212844488870843E-3</v>
      </c>
      <c r="S79" s="58">
        <f t="shared" ref="S79:S139" si="23">STDEV(P79:Q79)</f>
        <v>2.0192498100184706E-4</v>
      </c>
      <c r="U79" s="57">
        <f t="shared" si="5"/>
        <v>1</v>
      </c>
      <c r="V79" s="41">
        <f t="shared" si="6"/>
        <v>6.53</v>
      </c>
      <c r="W79" s="51">
        <f t="shared" si="7"/>
        <v>0.33778691508109066</v>
      </c>
      <c r="X79" s="48">
        <f t="shared" si="8"/>
        <v>381.66666666666669</v>
      </c>
      <c r="Y79" s="55">
        <f t="shared" si="9"/>
        <v>291.46240466539308</v>
      </c>
      <c r="Z79" s="54">
        <f t="shared" ref="Z79:Z110" si="24">AVERAGE(X4,AG4,AP4)+Z78</f>
        <v>1.5300333333333335E-3</v>
      </c>
      <c r="AA79" s="54">
        <f t="shared" ref="AA79:AA110" si="25">STDEV(X4,AG4,AP4)+AA78</f>
        <v>9.4876118592145196E-4</v>
      </c>
      <c r="AB79" s="54">
        <f t="shared" ref="AB79:AB110" si="26">AVERAGE(Y4,AH4,AQ4)+AB78</f>
        <v>2.3998999999999999E-3</v>
      </c>
      <c r="AC79" s="54">
        <f t="shared" ref="AC79:AC110" si="27">STDEV(Y4,AH4,AQ4)+AC78</f>
        <v>1.0588796170789699E-3</v>
      </c>
      <c r="AD79" s="49">
        <f t="shared" ref="AD79:AD110" si="28">Y4/$E$72+AD78</f>
        <v>5.780534351145038E-6</v>
      </c>
      <c r="AE79" s="49">
        <f t="shared" ref="AE79:AE110" si="29">AH4/$E$72+AE78</f>
        <v>1.2806106870229008E-5</v>
      </c>
      <c r="AF79" s="50">
        <f t="shared" ref="AF79:AF110" si="30">AQ4/$E$72+AF78</f>
        <v>8.8931297709923675E-6</v>
      </c>
      <c r="AG79" s="49">
        <f t="shared" ref="AG79:AG139" si="31">AVERAGE(AD79:AF79)</f>
        <v>9.1599236641221384E-6</v>
      </c>
      <c r="AH79" s="49">
        <f t="shared" ref="AH79:AH139" si="32">STDEV(AD79:AF79)</f>
        <v>3.5203766192391227E-6</v>
      </c>
      <c r="AI79" s="41">
        <f t="shared" ref="AI79:AI110" si="33">AVERAGE(Z4,AI4,AR4)+AI78</f>
        <v>1.5017536666666667</v>
      </c>
      <c r="AJ79" s="41">
        <f t="shared" ref="AJ79:AJ110" si="34">STDEV(Z4,AI4,AR4)+AJ78</f>
        <v>0.19424430969241782</v>
      </c>
      <c r="AK79" s="41">
        <f>(AVERAGE((Z4-'1. Water + Acid'!F4),(AI4-'1. Water + Acid'!F4),(AR4-'1. Water + Acid'!F4)))+AK78</f>
        <v>0.26838766666666652</v>
      </c>
      <c r="AL79" s="41">
        <f>STDEV((Z4-'1. Water + Acid'!F4),(AI4-'1. Water + Acid'!F4),(AR4-'1. Water + Acid'!F4))</f>
        <v>3.5800025339842036E-2</v>
      </c>
      <c r="AM79" s="49">
        <f>((Z4-'1. Water + Acid'!F4)/$B$72)+AM78</f>
        <v>6.7081825519171964E-4</v>
      </c>
      <c r="AN79" s="49">
        <f>((AI4-'1. Water + Acid'!F4)/$B$72)+AN78</f>
        <v>6.6666458178495959E-4</v>
      </c>
      <c r="AO79" s="49">
        <f>((AR4-'1. Water + Acid'!F4)/$B$72)+AO78</f>
        <v>8.2035049783507323E-5</v>
      </c>
      <c r="AP79" s="50">
        <f t="shared" ref="AP79:AP139" si="35">AVERAGE(AM79:AO79)</f>
        <v>4.7317262892006214E-4</v>
      </c>
      <c r="AQ79" s="58">
        <f t="shared" ref="AQ79:AQ139" si="36">STDEV(AM79:AO79)</f>
        <v>3.3874144654927606E-4</v>
      </c>
    </row>
    <row r="80" spans="1:43">
      <c r="A80" s="57">
        <f t="shared" si="0"/>
        <v>2</v>
      </c>
      <c r="B80" s="41">
        <f t="shared" si="1"/>
        <v>7.4450000000000003</v>
      </c>
      <c r="C80" s="51">
        <f t="shared" si="2"/>
        <v>0.1626345596729056</v>
      </c>
      <c r="D80" s="48">
        <f t="shared" si="3"/>
        <v>299</v>
      </c>
      <c r="E80" s="55">
        <f t="shared" si="4"/>
        <v>5.6568542494923806</v>
      </c>
      <c r="F80" s="54">
        <f t="shared" si="10"/>
        <v>1.7475000000000002E-4</v>
      </c>
      <c r="G80" s="54">
        <f t="shared" si="11"/>
        <v>8.2377940008232793E-5</v>
      </c>
      <c r="H80" s="54">
        <f t="shared" si="12"/>
        <v>2.0387499999999998E-3</v>
      </c>
      <c r="I80" s="54">
        <f t="shared" si="13"/>
        <v>2.092399676209113E-3</v>
      </c>
      <c r="J80" s="49">
        <f t="shared" si="14"/>
        <v>5.1580152671755721E-6</v>
      </c>
      <c r="K80" s="49">
        <f t="shared" si="15"/>
        <v>1.040496183206107E-5</v>
      </c>
      <c r="L80" s="50">
        <f t="shared" si="16"/>
        <v>7.7814885496183212E-6</v>
      </c>
      <c r="M80" s="49">
        <f t="shared" si="17"/>
        <v>3.7101514965539971E-6</v>
      </c>
      <c r="N80" s="54">
        <f t="shared" si="18"/>
        <v>0.74420149999999996</v>
      </c>
      <c r="O80" s="54">
        <f t="shared" si="19"/>
        <v>0.18616919467113763</v>
      </c>
      <c r="P80" s="49">
        <f t="shared" si="20"/>
        <v>1.365520132472309E-3</v>
      </c>
      <c r="Q80" s="49">
        <f t="shared" si="21"/>
        <v>1.2585630422482421E-3</v>
      </c>
      <c r="R80" s="50">
        <f t="shared" si="22"/>
        <v>1.3120415873602756E-3</v>
      </c>
      <c r="S80" s="58">
        <f t="shared" si="23"/>
        <v>7.5630083793419095E-5</v>
      </c>
      <c r="U80" s="57">
        <f t="shared" si="5"/>
        <v>2</v>
      </c>
      <c r="V80" s="41">
        <f t="shared" si="6"/>
        <v>6.206666666666667</v>
      </c>
      <c r="W80" s="51">
        <f t="shared" si="7"/>
        <v>0.27098585448936879</v>
      </c>
      <c r="X80" s="48">
        <f t="shared" si="8"/>
        <v>263.33333333333331</v>
      </c>
      <c r="Y80" s="55">
        <f t="shared" si="9"/>
        <v>15.50268793897798</v>
      </c>
      <c r="Z80" s="54">
        <f t="shared" si="24"/>
        <v>8.1084000000000017E-3</v>
      </c>
      <c r="AA80" s="54">
        <f t="shared" si="25"/>
        <v>8.5714705246889566E-3</v>
      </c>
      <c r="AB80" s="54">
        <f t="shared" si="26"/>
        <v>4.5900999999999997E-3</v>
      </c>
      <c r="AC80" s="54">
        <f t="shared" si="27"/>
        <v>1.6281821113647407E-3</v>
      </c>
      <c r="AD80" s="49">
        <f t="shared" si="28"/>
        <v>1.1649999999999999E-5</v>
      </c>
      <c r="AE80" s="49">
        <f t="shared" si="29"/>
        <v>2.2677480916030536E-5</v>
      </c>
      <c r="AF80" s="50">
        <f t="shared" si="30"/>
        <v>1.8230916030534351E-5</v>
      </c>
      <c r="AG80" s="49">
        <f t="shared" si="31"/>
        <v>1.7519465648854961E-5</v>
      </c>
      <c r="AH80" s="49">
        <f t="shared" si="32"/>
        <v>5.5480586760188684E-6</v>
      </c>
      <c r="AI80" s="41">
        <f t="shared" si="33"/>
        <v>2.2662756666666666</v>
      </c>
      <c r="AJ80" s="41">
        <f t="shared" si="34"/>
        <v>0.22283357124286712</v>
      </c>
      <c r="AK80" s="41">
        <f>(AVERAGE((Z5-'1. Water + Acid'!F5),(AI5-'1. Water + Acid'!F5),(AR5-'1. Water + Acid'!F5)))+AK79</f>
        <v>0.40621366666666647</v>
      </c>
      <c r="AL80" s="41">
        <f>STDEV((Z5-'1. Water + Acid'!F5),(AI5-'1. Water + Acid'!F5),(AR5-'1. Water + Acid'!F5))</f>
        <v>2.858926155044924E-2</v>
      </c>
      <c r="AM80" s="49">
        <f>((Z5-'1. Water + Acid'!F5)/$B$72)+AM79</f>
        <v>8.5565672179253405E-4</v>
      </c>
      <c r="AN80" s="49">
        <f>((AI5-'1. Water + Acid'!F5)/$B$72)+AN79</f>
        <v>9.3665335322435143E-4</v>
      </c>
      <c r="AO80" s="49">
        <f>((AR5-'1. Water + Acid'!F5)/$B$72)+AO79</f>
        <v>3.5617749462965906E-4</v>
      </c>
      <c r="AP80" s="50">
        <f t="shared" si="35"/>
        <v>7.1616252321551486E-4</v>
      </c>
      <c r="AQ80" s="58">
        <f t="shared" si="36"/>
        <v>3.1437561797998103E-4</v>
      </c>
    </row>
    <row r="81" spans="1:43">
      <c r="A81" s="57">
        <f t="shared" si="0"/>
        <v>3</v>
      </c>
      <c r="B81" s="41">
        <f t="shared" si="1"/>
        <v>7.42</v>
      </c>
      <c r="C81" s="51">
        <f t="shared" si="2"/>
        <v>0</v>
      </c>
      <c r="D81" s="48">
        <f t="shared" si="3"/>
        <v>299</v>
      </c>
      <c r="E81" s="55">
        <f t="shared" si="4"/>
        <v>19.798989873223331</v>
      </c>
      <c r="F81" s="54">
        <f t="shared" si="10"/>
        <v>2.3300000000000003E-4</v>
      </c>
      <c r="G81" s="54">
        <f t="shared" si="11"/>
        <v>9.8853528009879346E-5</v>
      </c>
      <c r="H81" s="54">
        <f t="shared" si="12"/>
        <v>2.1086499999999997E-3</v>
      </c>
      <c r="I81" s="54">
        <f t="shared" si="13"/>
        <v>2.1583020282156993E-3</v>
      </c>
      <c r="J81" s="49">
        <f t="shared" si="14"/>
        <v>5.2469465648854955E-6</v>
      </c>
      <c r="K81" s="49">
        <f t="shared" si="15"/>
        <v>1.0849618320610689E-5</v>
      </c>
      <c r="L81" s="50">
        <f t="shared" si="16"/>
        <v>8.048282442748092E-6</v>
      </c>
      <c r="M81" s="49">
        <f t="shared" si="17"/>
        <v>3.9616871912356246E-6</v>
      </c>
      <c r="N81" s="54">
        <f t="shared" si="18"/>
        <v>0.89086249999999989</v>
      </c>
      <c r="O81" s="54">
        <f t="shared" si="19"/>
        <v>0.25697179667134662</v>
      </c>
      <c r="P81" s="49">
        <f t="shared" si="20"/>
        <v>1.7123518619367585E-3</v>
      </c>
      <c r="Q81" s="49">
        <f t="shared" si="21"/>
        <v>1.428863651925397E-3</v>
      </c>
      <c r="R81" s="50">
        <f t="shared" si="22"/>
        <v>1.5706077569310776E-3</v>
      </c>
      <c r="S81" s="58">
        <f t="shared" si="23"/>
        <v>2.0045643568546986E-4</v>
      </c>
      <c r="U81" s="57">
        <f t="shared" si="5"/>
        <v>3</v>
      </c>
      <c r="V81" s="41">
        <f t="shared" si="6"/>
        <v>6.2033333333333331</v>
      </c>
      <c r="W81" s="51">
        <f t="shared" si="7"/>
        <v>0.31214312956291873</v>
      </c>
      <c r="X81" s="48">
        <f t="shared" si="8"/>
        <v>256.66666666666669</v>
      </c>
      <c r="Y81" s="55">
        <f t="shared" si="9"/>
        <v>36.528527664461492</v>
      </c>
      <c r="Z81" s="54">
        <f t="shared" si="24"/>
        <v>9.3044666666666689E-3</v>
      </c>
      <c r="AA81" s="54">
        <f t="shared" si="25"/>
        <v>8.8665016473410147E-3</v>
      </c>
      <c r="AB81" s="54">
        <f t="shared" si="26"/>
        <v>6.1900333333333333E-3</v>
      </c>
      <c r="AC81" s="54">
        <f t="shared" si="27"/>
        <v>1.8751328014494891E-3</v>
      </c>
      <c r="AD81" s="49">
        <f t="shared" si="28"/>
        <v>1.8764503816793893E-5</v>
      </c>
      <c r="AE81" s="49">
        <f t="shared" si="29"/>
        <v>2.8635877862595421E-5</v>
      </c>
      <c r="AF81" s="50">
        <f t="shared" si="30"/>
        <v>2.3477862595419849E-5</v>
      </c>
      <c r="AG81" s="49">
        <f t="shared" si="31"/>
        <v>2.3626081424936391E-5</v>
      </c>
      <c r="AH81" s="49">
        <f t="shared" si="32"/>
        <v>4.9373558717291641E-6</v>
      </c>
      <c r="AI81" s="41">
        <f t="shared" si="33"/>
        <v>3.242445</v>
      </c>
      <c r="AJ81" s="41">
        <f t="shared" si="34"/>
        <v>0.26885604776611971</v>
      </c>
      <c r="AK81" s="41">
        <f>(AVERAGE((Z6-'1. Water + Acid'!F6),(AI6-'1. Water + Acid'!F6),(AR6-'1. Water + Acid'!F6)))+AK80</f>
        <v>0.60136899999999971</v>
      </c>
      <c r="AL81" s="41">
        <f>STDEV((Z6-'1. Water + Acid'!F6),(AI6-'1. Water + Acid'!F6),(AR6-'1. Water + Acid'!F6))</f>
        <v>4.6022476523252552E-2</v>
      </c>
      <c r="AM81" s="49">
        <f>((Z6-'1. Water + Acid'!F6)/$B$72)+AM80</f>
        <v>1.1277223299353059E-3</v>
      </c>
      <c r="AN81" s="49">
        <f>((AI6-'1. Water + Acid'!F6)/$B$72)+AN80</f>
        <v>1.3686353875273782E-3</v>
      </c>
      <c r="AO81" s="49">
        <f>((AR6-'1. Water + Acid'!F6)/$B$72)+AO80</f>
        <v>6.8431769376368868E-4</v>
      </c>
      <c r="AP81" s="50">
        <f t="shared" si="35"/>
        <v>1.0602251370754577E-3</v>
      </c>
      <c r="AQ81" s="58">
        <f t="shared" si="36"/>
        <v>3.4711608977758919E-4</v>
      </c>
    </row>
    <row r="82" spans="1:43">
      <c r="A82" s="57">
        <f t="shared" si="0"/>
        <v>4</v>
      </c>
      <c r="B82" s="41">
        <f t="shared" si="1"/>
        <v>7.5449999999999999</v>
      </c>
      <c r="C82" s="51">
        <f t="shared" si="2"/>
        <v>0.13435028842544369</v>
      </c>
      <c r="D82" s="48">
        <f t="shared" si="3"/>
        <v>292</v>
      </c>
      <c r="E82" s="55">
        <f t="shared" si="4"/>
        <v>4.2426406871192848</v>
      </c>
      <c r="F82" s="54">
        <f t="shared" si="10"/>
        <v>2.5630000000000005E-4</v>
      </c>
      <c r="G82" s="54">
        <f t="shared" si="11"/>
        <v>1.3180470401317248E-4</v>
      </c>
      <c r="H82" s="54">
        <f t="shared" si="12"/>
        <v>2.1668999999999998E-3</v>
      </c>
      <c r="I82" s="54">
        <f t="shared" si="13"/>
        <v>2.2406799682239322E-3</v>
      </c>
      <c r="J82" s="49">
        <f t="shared" si="14"/>
        <v>5.2469465648854955E-6</v>
      </c>
      <c r="K82" s="49">
        <f t="shared" si="15"/>
        <v>1.1294274809160309E-5</v>
      </c>
      <c r="L82" s="50">
        <f t="shared" si="16"/>
        <v>8.2706106870229016E-6</v>
      </c>
      <c r="M82" s="49">
        <f t="shared" si="17"/>
        <v>4.2761068095876588E-6</v>
      </c>
      <c r="N82" s="54">
        <f t="shared" si="18"/>
        <v>1.2124564999999998</v>
      </c>
      <c r="O82" s="54">
        <f t="shared" si="19"/>
        <v>0.43189587220127468</v>
      </c>
      <c r="P82" s="49">
        <f t="shared" si="20"/>
        <v>2.0612604281045879E-3</v>
      </c>
      <c r="Q82" s="49">
        <f t="shared" si="21"/>
        <v>2.2139079258030134E-3</v>
      </c>
      <c r="R82" s="50">
        <f t="shared" si="22"/>
        <v>2.1375841769538007E-3</v>
      </c>
      <c r="S82" s="58">
        <f t="shared" si="23"/>
        <v>1.0793808075371461E-4</v>
      </c>
      <c r="U82" s="57">
        <f t="shared" si="5"/>
        <v>4</v>
      </c>
      <c r="V82" s="41">
        <f t="shared" si="6"/>
        <v>5.2633333333333328</v>
      </c>
      <c r="W82" s="51">
        <f t="shared" si="7"/>
        <v>1.3002051120239997</v>
      </c>
      <c r="X82" s="48">
        <f t="shared" si="8"/>
        <v>281.33333333333331</v>
      </c>
      <c r="Y82" s="55">
        <f t="shared" si="9"/>
        <v>83.212579177269404</v>
      </c>
      <c r="Z82" s="54">
        <f t="shared" si="24"/>
        <v>1.235676666666667E-2</v>
      </c>
      <c r="AA82" s="54">
        <f t="shared" si="25"/>
        <v>9.7746040149185916E-3</v>
      </c>
      <c r="AB82" s="54">
        <f t="shared" si="26"/>
        <v>9.6073666666666672E-3</v>
      </c>
      <c r="AC82" s="54">
        <f t="shared" si="27"/>
        <v>2.7224117067299958E-3</v>
      </c>
      <c r="AD82" s="49">
        <f t="shared" si="28"/>
        <v>2.8102290076335879E-5</v>
      </c>
      <c r="AE82" s="49">
        <f t="shared" si="29"/>
        <v>4.3932061068702293E-5</v>
      </c>
      <c r="AF82" s="50">
        <f t="shared" si="30"/>
        <v>3.7973664122137408E-5</v>
      </c>
      <c r="AG82" s="49">
        <f t="shared" si="31"/>
        <v>3.666933842239186E-5</v>
      </c>
      <c r="AH82" s="49">
        <f t="shared" si="32"/>
        <v>7.9950835871774244E-6</v>
      </c>
      <c r="AI82" s="41">
        <f t="shared" si="33"/>
        <v>3.6115516666666667</v>
      </c>
      <c r="AJ82" s="41">
        <f t="shared" si="34"/>
        <v>0.31436304820927441</v>
      </c>
      <c r="AK82" s="41">
        <f>(AVERAGE((Z7-'1. Water + Acid'!F7),(AI7-'1. Water + Acid'!F7),(AR7-'1. Water + Acid'!F7)))+AK81</f>
        <v>0.35084766666666639</v>
      </c>
      <c r="AL82" s="41">
        <f>STDEV((Z7-'1. Water + Acid'!F7),(AI7-'1. Water + Acid'!F7),(AR7-'1. Water + Acid'!F7))</f>
        <v>4.5507000443155178E-2</v>
      </c>
      <c r="AM82" s="49">
        <f>((Z7-'1. Water + Acid'!F7)/$B$72)+AM81</f>
        <v>6.0228264398018189E-4</v>
      </c>
      <c r="AN82" s="49">
        <f>((AI7-'1. Water + Acid'!F7)/$B$72)+AN81</f>
        <v>1.003112127732509E-3</v>
      </c>
      <c r="AO82" s="49">
        <f>((AR7-'1. Water + Acid'!F7)/$B$72)+AO81</f>
        <v>2.5025882275728174E-4</v>
      </c>
      <c r="AP82" s="50">
        <f t="shared" si="35"/>
        <v>6.1855119815665759E-4</v>
      </c>
      <c r="AQ82" s="58">
        <f t="shared" si="36"/>
        <v>3.7669022298737108E-4</v>
      </c>
    </row>
    <row r="83" spans="1:43">
      <c r="A83" s="57">
        <f t="shared" si="0"/>
        <v>5</v>
      </c>
      <c r="B83" s="41">
        <f t="shared" si="1"/>
        <v>7.6999999999999993</v>
      </c>
      <c r="C83" s="51">
        <f t="shared" si="2"/>
        <v>2.8284271247461926E-2</v>
      </c>
      <c r="D83" s="48">
        <f t="shared" si="3"/>
        <v>260.5</v>
      </c>
      <c r="E83" s="55">
        <f t="shared" si="4"/>
        <v>37.476659402887016</v>
      </c>
      <c r="F83" s="54">
        <f t="shared" si="10"/>
        <v>2.5630000000000005E-4</v>
      </c>
      <c r="G83" s="54">
        <f t="shared" si="11"/>
        <v>1.3180470401317248E-4</v>
      </c>
      <c r="H83" s="54">
        <f t="shared" si="12"/>
        <v>2.1668999999999998E-3</v>
      </c>
      <c r="I83" s="54">
        <f t="shared" si="13"/>
        <v>2.2406799682239322E-3</v>
      </c>
      <c r="J83" s="49">
        <f t="shared" si="14"/>
        <v>5.2469465648854955E-6</v>
      </c>
      <c r="K83" s="49">
        <f t="shared" si="15"/>
        <v>1.1294274809160309E-5</v>
      </c>
      <c r="L83" s="50">
        <f t="shared" si="16"/>
        <v>8.2706106870229016E-6</v>
      </c>
      <c r="M83" s="49">
        <f t="shared" si="17"/>
        <v>4.2761068095876588E-6</v>
      </c>
      <c r="N83" s="54">
        <f t="shared" si="18"/>
        <v>1.2583984999999998</v>
      </c>
      <c r="O83" s="54">
        <f t="shared" si="19"/>
        <v>0.46854663088373583</v>
      </c>
      <c r="P83" s="49">
        <f t="shared" si="20"/>
        <v>2.0965666520620469E-3</v>
      </c>
      <c r="Q83" s="49">
        <f t="shared" si="21"/>
        <v>2.3405949647091898E-3</v>
      </c>
      <c r="R83" s="50">
        <f t="shared" si="22"/>
        <v>2.2185808083856184E-3</v>
      </c>
      <c r="S83" s="58">
        <f t="shared" si="23"/>
        <v>1.7255407467430564E-4</v>
      </c>
      <c r="U83" s="57">
        <f t="shared" si="5"/>
        <v>5</v>
      </c>
      <c r="V83" s="41">
        <f t="shared" si="6"/>
        <v>4.9766666666666666</v>
      </c>
      <c r="W83" s="51">
        <f t="shared" si="7"/>
        <v>1.4259149109723677</v>
      </c>
      <c r="X83" s="48">
        <f t="shared" si="8"/>
        <v>299.66666666666669</v>
      </c>
      <c r="Y83" s="55">
        <f t="shared" si="9"/>
        <v>62.139627721232308</v>
      </c>
      <c r="Z83" s="54">
        <f t="shared" si="24"/>
        <v>1.484986666666667E-2</v>
      </c>
      <c r="AA83" s="54">
        <f t="shared" si="25"/>
        <v>1.1500692170257129E-2</v>
      </c>
      <c r="AB83" s="54">
        <f t="shared" si="26"/>
        <v>1.2644133333333333E-2</v>
      </c>
      <c r="AC83" s="54">
        <f t="shared" si="27"/>
        <v>4.0750832349782003E-3</v>
      </c>
      <c r="AD83" s="49">
        <f t="shared" si="28"/>
        <v>3.3882824427480919E-5</v>
      </c>
      <c r="AE83" s="49">
        <f t="shared" si="29"/>
        <v>5.9583969465648861E-5</v>
      </c>
      <c r="AF83" s="50">
        <f t="shared" si="30"/>
        <v>5.1313358778625957E-5</v>
      </c>
      <c r="AG83" s="49">
        <f t="shared" si="31"/>
        <v>4.8260050890585252E-5</v>
      </c>
      <c r="AH83" s="49">
        <f t="shared" si="32"/>
        <v>1.3119803003956077E-5</v>
      </c>
      <c r="AI83" s="41">
        <f t="shared" si="33"/>
        <v>4.3623303333333334</v>
      </c>
      <c r="AJ83" s="41">
        <f t="shared" si="34"/>
        <v>0.39747120562678262</v>
      </c>
      <c r="AK83" s="41">
        <f>(AVERAGE((Z8-'1. Water + Acid'!F8),(AI8-'1. Water + Acid'!F8),(AR8-'1. Water + Acid'!F8)))+AK82</f>
        <v>0.6092223333333332</v>
      </c>
      <c r="AL83" s="41">
        <f>STDEV((Z8-'1. Water + Acid'!F8),(AI8-'1. Water + Acid'!F8),(AR8-'1. Water + Acid'!F8))</f>
        <v>8.3108157417508294E-2</v>
      </c>
      <c r="AM83" s="49">
        <f>((Z8-'1. Water + Acid'!F8)/$B$72)+AM82</f>
        <v>1.1339528400454461E-3</v>
      </c>
      <c r="AN83" s="49">
        <f>((AI8-'1. Water + Acid'!F8)/$B$72)+AN82</f>
        <v>1.2897155927989407E-3</v>
      </c>
      <c r="AO83" s="49">
        <f>((AR8-'1. Water + Acid'!F8)/$B$72)+AO82</f>
        <v>7.9854371244958552E-4</v>
      </c>
      <c r="AP83" s="50">
        <f t="shared" si="35"/>
        <v>1.0740707150979907E-3</v>
      </c>
      <c r="AQ83" s="58">
        <f t="shared" si="36"/>
        <v>2.5100170453135832E-4</v>
      </c>
    </row>
    <row r="84" spans="1:43">
      <c r="A84" s="57">
        <f t="shared" si="0"/>
        <v>6</v>
      </c>
      <c r="B84" s="41">
        <f t="shared" si="1"/>
        <v>7.7750000000000004</v>
      </c>
      <c r="C84" s="51">
        <f t="shared" si="2"/>
        <v>0.21920310216782946</v>
      </c>
      <c r="D84" s="48">
        <f t="shared" si="3"/>
        <v>278.5</v>
      </c>
      <c r="E84" s="55">
        <f t="shared" si="4"/>
        <v>2.1213203435596424</v>
      </c>
      <c r="F84" s="54">
        <f t="shared" si="10"/>
        <v>3.4950000000000009E-4</v>
      </c>
      <c r="G84" s="54">
        <f t="shared" si="11"/>
        <v>1.6475588001646561E-4</v>
      </c>
      <c r="H84" s="54">
        <f t="shared" si="12"/>
        <v>2.2600999999999997E-3</v>
      </c>
      <c r="I84" s="54">
        <f t="shared" si="13"/>
        <v>2.2736311442272251E-3</v>
      </c>
      <c r="J84" s="49">
        <f t="shared" si="14"/>
        <v>5.5137404580152663E-6</v>
      </c>
      <c r="K84" s="49">
        <f t="shared" si="15"/>
        <v>1.1738931297709928E-5</v>
      </c>
      <c r="L84" s="50">
        <f t="shared" si="16"/>
        <v>8.6263358778625967E-6</v>
      </c>
      <c r="M84" s="49">
        <f t="shared" si="17"/>
        <v>4.4018746569284732E-6</v>
      </c>
      <c r="N84" s="54">
        <f t="shared" si="18"/>
        <v>1.3049294999999999</v>
      </c>
      <c r="O84" s="54">
        <f t="shared" si="19"/>
        <v>0.48603903843672863</v>
      </c>
      <c r="P84" s="49">
        <f t="shared" si="20"/>
        <v>2.156794916460065E-3</v>
      </c>
      <c r="Q84" s="49">
        <f t="shared" si="21"/>
        <v>2.4444367998781866E-3</v>
      </c>
      <c r="R84" s="50">
        <f t="shared" si="22"/>
        <v>2.3006158581691258E-3</v>
      </c>
      <c r="S84" s="58">
        <f t="shared" si="23"/>
        <v>2.0339352631822412E-4</v>
      </c>
      <c r="U84" s="57">
        <f t="shared" si="5"/>
        <v>6</v>
      </c>
      <c r="V84" s="41">
        <f t="shared" si="6"/>
        <v>4.2033333333333331</v>
      </c>
      <c r="W84" s="51">
        <f t="shared" si="7"/>
        <v>1.753748366594631</v>
      </c>
      <c r="X84" s="48">
        <f t="shared" si="8"/>
        <v>350.33333333333331</v>
      </c>
      <c r="Y84" s="55">
        <f t="shared" si="9"/>
        <v>103.22951774242357</v>
      </c>
      <c r="Z84" s="54">
        <f t="shared" si="24"/>
        <v>1.9160366666666671E-2</v>
      </c>
      <c r="AA84" s="54">
        <f t="shared" si="25"/>
        <v>1.2251733254353067E-2</v>
      </c>
      <c r="AB84" s="54">
        <f t="shared" si="26"/>
        <v>1.7009E-2</v>
      </c>
      <c r="AC84" s="54">
        <f t="shared" si="27"/>
        <v>4.9029166381055044E-3</v>
      </c>
      <c r="AD84" s="49">
        <f t="shared" si="28"/>
        <v>4.7311450381679388E-5</v>
      </c>
      <c r="AE84" s="49">
        <f t="shared" si="29"/>
        <v>7.9326717557251918E-5</v>
      </c>
      <c r="AF84" s="50">
        <f t="shared" si="30"/>
        <v>6.8121374045801528E-5</v>
      </c>
      <c r="AG84" s="49">
        <f t="shared" si="31"/>
        <v>6.4919847328244278E-5</v>
      </c>
      <c r="AH84" s="49">
        <f t="shared" si="32"/>
        <v>1.6245973749617094E-5</v>
      </c>
      <c r="AI84" s="41">
        <f t="shared" si="33"/>
        <v>5.1979249999999997</v>
      </c>
      <c r="AJ84" s="41">
        <f t="shared" si="34"/>
        <v>0.545774497152403</v>
      </c>
      <c r="AK84" s="41">
        <f>(AVERAGE((Z9-'1. Water + Acid'!F9),(AI9-'1. Water + Acid'!F9),(AR9-'1. Water + Acid'!F9)))+AK83</f>
        <v>0.78042499999999992</v>
      </c>
      <c r="AL84" s="41">
        <f>STDEV((Z9-'1. Water + Acid'!F9),(AI9-'1. Water + Acid'!F9),(AR9-'1. Water + Acid'!F9))</f>
        <v>0.14830329152562111</v>
      </c>
      <c r="AM84" s="49">
        <f>((Z9-'1. Water + Acid'!F9)/$B$72)+AM83</f>
        <v>1.1381065134522057E-3</v>
      </c>
      <c r="AN84" s="49">
        <f>((AI9-'1. Water + Acid'!F9)/$B$72)+AN83</f>
        <v>1.6967755866614087E-3</v>
      </c>
      <c r="AO84" s="49">
        <f>((AR9-'1. Water + Acid'!F9)/$B$72)+AO83</f>
        <v>1.2928308478540108E-3</v>
      </c>
      <c r="AP84" s="50">
        <f t="shared" si="35"/>
        <v>1.3759043159892084E-3</v>
      </c>
      <c r="AQ84" s="58">
        <f t="shared" si="36"/>
        <v>2.8845048824904893E-4</v>
      </c>
    </row>
    <row r="85" spans="1:43">
      <c r="A85" s="57">
        <f t="shared" si="0"/>
        <v>7</v>
      </c>
      <c r="B85" s="41">
        <f t="shared" si="1"/>
        <v>7.5600000000000005</v>
      </c>
      <c r="C85" s="51">
        <f t="shared" si="2"/>
        <v>2.8284271247461926E-2</v>
      </c>
      <c r="D85" s="48">
        <f t="shared" si="3"/>
        <v>296</v>
      </c>
      <c r="E85" s="55">
        <f t="shared" si="4"/>
        <v>1.4142135623730951</v>
      </c>
      <c r="F85" s="54">
        <f t="shared" si="10"/>
        <v>3.4950000000000009E-4</v>
      </c>
      <c r="G85" s="54">
        <f t="shared" si="11"/>
        <v>1.6475588001646561E-4</v>
      </c>
      <c r="H85" s="54">
        <f t="shared" si="12"/>
        <v>2.2600999999999997E-3</v>
      </c>
      <c r="I85" s="54">
        <f t="shared" si="13"/>
        <v>2.2736311442272251E-3</v>
      </c>
      <c r="J85" s="49">
        <f t="shared" si="14"/>
        <v>5.5137404580152663E-6</v>
      </c>
      <c r="K85" s="49">
        <f t="shared" si="15"/>
        <v>1.1738931297709928E-5</v>
      </c>
      <c r="L85" s="50">
        <f t="shared" si="16"/>
        <v>8.6263358778625967E-6</v>
      </c>
      <c r="M85" s="49">
        <f t="shared" si="17"/>
        <v>4.4018746569284732E-6</v>
      </c>
      <c r="N85" s="54">
        <f t="shared" si="18"/>
        <v>1.3873894999999998</v>
      </c>
      <c r="O85" s="54">
        <f t="shared" si="19"/>
        <v>0.5160260228132878</v>
      </c>
      <c r="P85" s="49">
        <f t="shared" si="20"/>
        <v>2.2647904250358217E-3</v>
      </c>
      <c r="Q85" s="49">
        <f t="shared" si="21"/>
        <v>2.6271984297756212E-3</v>
      </c>
      <c r="R85" s="50">
        <f t="shared" si="22"/>
        <v>2.4459944274057214E-3</v>
      </c>
      <c r="S85" s="58">
        <f t="shared" si="23"/>
        <v>2.5626115770779868E-4</v>
      </c>
      <c r="U85" s="57">
        <f t="shared" si="5"/>
        <v>7</v>
      </c>
      <c r="V85" s="41">
        <f t="shared" si="6"/>
        <v>5.2066666666666661</v>
      </c>
      <c r="W85" s="51">
        <f t="shared" si="7"/>
        <v>2.1324242854866706</v>
      </c>
      <c r="X85" s="48">
        <f t="shared" si="8"/>
        <v>315</v>
      </c>
      <c r="Y85" s="55">
        <f t="shared" si="9"/>
        <v>104.04326023342406</v>
      </c>
      <c r="Z85" s="54">
        <f t="shared" si="24"/>
        <v>2.1296200000000005E-2</v>
      </c>
      <c r="AA85" s="54">
        <f t="shared" si="25"/>
        <v>1.5830717415163693E-2</v>
      </c>
      <c r="AB85" s="54">
        <f t="shared" si="26"/>
        <v>1.9175899999999999E-2</v>
      </c>
      <c r="AC85" s="54">
        <f t="shared" si="27"/>
        <v>8.6560975330265046E-3</v>
      </c>
      <c r="AD85" s="49">
        <f t="shared" si="28"/>
        <v>4.7311450381679388E-5</v>
      </c>
      <c r="AE85" s="49">
        <f t="shared" si="29"/>
        <v>1.0413854961832062E-4</v>
      </c>
      <c r="AF85" s="50">
        <f t="shared" si="30"/>
        <v>6.8121374045801528E-5</v>
      </c>
      <c r="AG85" s="49">
        <f t="shared" si="31"/>
        <v>7.3190458015267188E-5</v>
      </c>
      <c r="AH85" s="49">
        <f t="shared" si="32"/>
        <v>2.8750678446427799E-5</v>
      </c>
      <c r="AI85" s="41">
        <f t="shared" si="33"/>
        <v>6.0845663333333331</v>
      </c>
      <c r="AJ85" s="41">
        <f t="shared" si="34"/>
        <v>0.66605362360971265</v>
      </c>
      <c r="AK85" s="41">
        <f>(AVERAGE((Z10-'1. Water + Acid'!F10),(AI10-'1. Water + Acid'!F10),(AR10-'1. Water + Acid'!F10)))+AK84</f>
        <v>1.3678543333333333</v>
      </c>
      <c r="AL85" s="41">
        <f>STDEV((Z10-'1. Water + Acid'!F10),(AI10-'1. Water + Acid'!F10),(AR10-'1. Water + Acid'!F10))</f>
        <v>0.1202791264573087</v>
      </c>
      <c r="AM85" s="49">
        <f>((Z10-'1. Water + Acid'!F10)/$B$72)+AM84</f>
        <v>1.9563801745839013E-3</v>
      </c>
      <c r="AN85" s="49">
        <f>((AI10-'1. Water + Acid'!F10)/$B$72)+AN84</f>
        <v>2.7435012851648975E-3</v>
      </c>
      <c r="AO85" s="49">
        <f>((AR10-'1. Water + Acid'!F10)/$B$72)+AO84</f>
        <v>2.5347791964752133E-3</v>
      </c>
      <c r="AP85" s="50">
        <f t="shared" si="35"/>
        <v>2.411553552074671E-3</v>
      </c>
      <c r="AQ85" s="58">
        <f t="shared" si="36"/>
        <v>4.0777240007020086E-4</v>
      </c>
    </row>
    <row r="86" spans="1:43">
      <c r="A86" s="57">
        <f t="shared" si="0"/>
        <v>8</v>
      </c>
      <c r="B86" s="41">
        <f t="shared" si="1"/>
        <v>7.8149999999999995</v>
      </c>
      <c r="C86" s="51">
        <f t="shared" si="2"/>
        <v>0.1343502884254443</v>
      </c>
      <c r="D86" s="48">
        <f t="shared" si="3"/>
        <v>293.5</v>
      </c>
      <c r="E86" s="55">
        <f t="shared" si="4"/>
        <v>10.606601717798213</v>
      </c>
      <c r="F86" s="54">
        <f t="shared" si="10"/>
        <v>7.2230000000000016E-4</v>
      </c>
      <c r="G86" s="54">
        <f t="shared" si="11"/>
        <v>6.9197469606915559E-4</v>
      </c>
      <c r="H86" s="54">
        <f t="shared" si="12"/>
        <v>2.6561999999999996E-3</v>
      </c>
      <c r="I86" s="54">
        <f t="shared" si="13"/>
        <v>2.8008499602799148E-3</v>
      </c>
      <c r="J86" s="49">
        <f t="shared" si="14"/>
        <v>5.6026717557251897E-6</v>
      </c>
      <c r="K86" s="49">
        <f t="shared" si="15"/>
        <v>1.4673664122137409E-5</v>
      </c>
      <c r="L86" s="50">
        <f t="shared" si="16"/>
        <v>1.0138167938931299E-5</v>
      </c>
      <c r="M86" s="49">
        <f t="shared" si="17"/>
        <v>6.4141602143814878E-6</v>
      </c>
      <c r="N86" s="54">
        <f t="shared" si="18"/>
        <v>1.5475974999999997</v>
      </c>
      <c r="O86" s="54">
        <f t="shared" si="19"/>
        <v>0.5743340479899306</v>
      </c>
      <c r="P86" s="49">
        <f t="shared" si="20"/>
        <v>2.4745509320771952E-3</v>
      </c>
      <c r="Q86" s="49">
        <f t="shared" si="21"/>
        <v>2.9823375060535904E-3</v>
      </c>
      <c r="R86" s="50">
        <f t="shared" si="22"/>
        <v>2.7284442190653926E-3</v>
      </c>
      <c r="S86" s="58">
        <f t="shared" si="23"/>
        <v>3.5905932985419344E-4</v>
      </c>
      <c r="U86" s="57">
        <f t="shared" si="5"/>
        <v>8</v>
      </c>
      <c r="V86" s="41">
        <f t="shared" si="6"/>
        <v>4.9233333333333329</v>
      </c>
      <c r="W86" s="51">
        <f t="shared" si="7"/>
        <v>1.7880809079382669</v>
      </c>
      <c r="X86" s="48">
        <f t="shared" si="8"/>
        <v>366.66666666666669</v>
      </c>
      <c r="Y86" s="55">
        <f t="shared" si="9"/>
        <v>69.471816827641291</v>
      </c>
      <c r="Z86" s="54">
        <f t="shared" si="24"/>
        <v>2.594843333333334E-2</v>
      </c>
      <c r="AA86" s="54">
        <f t="shared" si="25"/>
        <v>1.8039470570981098E-2</v>
      </c>
      <c r="AB86" s="54">
        <f t="shared" si="26"/>
        <v>2.4301900000000001E-2</v>
      </c>
      <c r="AC86" s="54">
        <f t="shared" si="27"/>
        <v>1.1118853525811824E-2</v>
      </c>
      <c r="AD86" s="49">
        <f t="shared" si="28"/>
        <v>5.9228244274809157E-5</v>
      </c>
      <c r="AE86" s="49">
        <f t="shared" si="29"/>
        <v>1.3419732824427482E-4</v>
      </c>
      <c r="AF86" s="50">
        <f t="shared" si="30"/>
        <v>8.4840458015267173E-5</v>
      </c>
      <c r="AG86" s="49">
        <f t="shared" si="31"/>
        <v>9.275534351145038E-5</v>
      </c>
      <c r="AH86" s="49">
        <f t="shared" si="32"/>
        <v>3.8106101179712243E-5</v>
      </c>
      <c r="AI86" s="41">
        <f t="shared" si="33"/>
        <v>6.8345596666666664</v>
      </c>
      <c r="AJ86" s="41">
        <f t="shared" si="34"/>
        <v>0.7341062802024817</v>
      </c>
      <c r="AK86" s="41">
        <f>(AVERAGE((Z11-'1. Water + Acid'!F11),(AI11-'1. Water + Acid'!F11),(AR11-'1. Water + Acid'!F11)))+AK85</f>
        <v>1.5076436666666666</v>
      </c>
      <c r="AL86" s="41">
        <f>STDEV((Z11-'1. Water + Acid'!F11),(AI11-'1. Water + Acid'!F11),(AR11-'1. Water + Acid'!F11))</f>
        <v>6.8052656592768962E-2</v>
      </c>
      <c r="AM86" s="49">
        <f>((Z11-'1. Water + Acid'!F11)/$B$72)+AM85</f>
        <v>2.064375683159658E-3</v>
      </c>
      <c r="AN86" s="49">
        <f>((AI11-'1. Water + Acid'!F11)/$B$72)+AN85</f>
        <v>3.0633341374854081E-3</v>
      </c>
      <c r="AO86" s="49">
        <f>((AR11-'1. Water + Acid'!F11)/$B$72)+AO85</f>
        <v>2.8463047019822037E-3</v>
      </c>
      <c r="AP86" s="50">
        <f t="shared" si="35"/>
        <v>2.6580048408757564E-3</v>
      </c>
      <c r="AQ86" s="58">
        <f t="shared" si="36"/>
        <v>5.2542566233174538E-4</v>
      </c>
    </row>
    <row r="87" spans="1:43">
      <c r="A87" s="57">
        <f t="shared" si="0"/>
        <v>9</v>
      </c>
      <c r="B87" s="41">
        <f t="shared" si="1"/>
        <v>7.5549999999999997</v>
      </c>
      <c r="C87" s="51">
        <f t="shared" si="2"/>
        <v>2.12132034355966E-2</v>
      </c>
      <c r="D87" s="48">
        <f t="shared" si="3"/>
        <v>272.5</v>
      </c>
      <c r="E87" s="55">
        <f t="shared" si="4"/>
        <v>2.1213203435596424</v>
      </c>
      <c r="F87" s="54">
        <f t="shared" si="10"/>
        <v>7.2230000000000016E-4</v>
      </c>
      <c r="G87" s="54">
        <f t="shared" si="11"/>
        <v>6.9197469606915559E-4</v>
      </c>
      <c r="H87" s="54">
        <f t="shared" si="12"/>
        <v>2.6561999999999996E-3</v>
      </c>
      <c r="I87" s="54">
        <f t="shared" si="13"/>
        <v>2.8008499602799148E-3</v>
      </c>
      <c r="J87" s="49">
        <f t="shared" si="14"/>
        <v>5.6026717557251897E-6</v>
      </c>
      <c r="K87" s="49">
        <f t="shared" si="15"/>
        <v>1.4673664122137409E-5</v>
      </c>
      <c r="L87" s="50">
        <f t="shared" si="16"/>
        <v>1.0138167938931299E-5</v>
      </c>
      <c r="M87" s="49">
        <f t="shared" si="17"/>
        <v>6.4141602143814878E-6</v>
      </c>
      <c r="N87" s="54">
        <f t="shared" si="18"/>
        <v>1.5475974999999997</v>
      </c>
      <c r="O87" s="54">
        <f t="shared" si="19"/>
        <v>0.5743340479899306</v>
      </c>
      <c r="P87" s="49">
        <f t="shared" si="20"/>
        <v>2.4745509320771952E-3</v>
      </c>
      <c r="Q87" s="49">
        <f t="shared" si="21"/>
        <v>2.9823375060535904E-3</v>
      </c>
      <c r="R87" s="50">
        <f t="shared" si="22"/>
        <v>2.7284442190653926E-3</v>
      </c>
      <c r="S87" s="58">
        <f t="shared" si="23"/>
        <v>3.5905932985419344E-4</v>
      </c>
      <c r="U87" s="57">
        <f t="shared" si="5"/>
        <v>9</v>
      </c>
      <c r="V87" s="41">
        <f t="shared" si="6"/>
        <v>4.3533333333333326</v>
      </c>
      <c r="W87" s="51">
        <f t="shared" si="7"/>
        <v>1.8895854924647717</v>
      </c>
      <c r="X87" s="48">
        <f t="shared" si="8"/>
        <v>450</v>
      </c>
      <c r="Y87" s="55">
        <f t="shared" si="9"/>
        <v>89.061776312849275</v>
      </c>
      <c r="Z87" s="54">
        <f t="shared" si="24"/>
        <v>2.594843333333334E-2</v>
      </c>
      <c r="AA87" s="54">
        <f t="shared" si="25"/>
        <v>1.8039470570981098E-2</v>
      </c>
      <c r="AB87" s="54">
        <f t="shared" si="26"/>
        <v>2.4301900000000001E-2</v>
      </c>
      <c r="AC87" s="54">
        <f t="shared" si="27"/>
        <v>1.1118853525811824E-2</v>
      </c>
      <c r="AD87" s="49">
        <f t="shared" si="28"/>
        <v>5.9228244274809157E-5</v>
      </c>
      <c r="AE87" s="49">
        <f t="shared" si="29"/>
        <v>1.3419732824427482E-4</v>
      </c>
      <c r="AF87" s="50">
        <f t="shared" si="30"/>
        <v>8.4840458015267173E-5</v>
      </c>
      <c r="AG87" s="49">
        <f t="shared" si="31"/>
        <v>9.275534351145038E-5</v>
      </c>
      <c r="AH87" s="49">
        <f t="shared" si="32"/>
        <v>3.8106101179712243E-5</v>
      </c>
      <c r="AI87" s="41">
        <f t="shared" si="33"/>
        <v>6.8345596666666664</v>
      </c>
      <c r="AJ87" s="41">
        <f t="shared" si="34"/>
        <v>0.7341062802024817</v>
      </c>
      <c r="AK87" s="41">
        <f>(AVERAGE((Z12-'1. Water + Acid'!F12),(AI12-'1. Water + Acid'!F12),(AR12-'1. Water + Acid'!F12)))+AK86</f>
        <v>0.98225566666666653</v>
      </c>
      <c r="AL87" s="41">
        <f>STDEV((Z12-'1. Water + Acid'!F12),(AI12-'1. Water + Acid'!F12),(AR12-'1. Water + Acid'!F12))</f>
        <v>0</v>
      </c>
      <c r="AM87" s="49">
        <f>((Z12-'1. Water + Acid'!F12)/$B$72)+AM86</f>
        <v>1.1381065134522055E-3</v>
      </c>
      <c r="AN87" s="49">
        <f>((AI12-'1. Water + Acid'!F12)/$B$72)+AN86</f>
        <v>2.1370649677779556E-3</v>
      </c>
      <c r="AO87" s="49">
        <f>((AR12-'1. Water + Acid'!F12)/$B$72)+AO86</f>
        <v>1.9200355322747512E-3</v>
      </c>
      <c r="AP87" s="50">
        <f t="shared" si="35"/>
        <v>1.7317356711683042E-3</v>
      </c>
      <c r="AQ87" s="58">
        <f t="shared" si="36"/>
        <v>5.2542566233174548E-4</v>
      </c>
    </row>
    <row r="88" spans="1:43">
      <c r="A88" s="57">
        <f t="shared" si="0"/>
        <v>10</v>
      </c>
      <c r="B88" s="41">
        <f t="shared" si="1"/>
        <v>7.6850000000000005</v>
      </c>
      <c r="C88" s="51">
        <f t="shared" si="2"/>
        <v>6.3639610306789801E-2</v>
      </c>
      <c r="D88" s="48">
        <f t="shared" si="3"/>
        <v>304</v>
      </c>
      <c r="E88" s="55">
        <f t="shared" si="4"/>
        <v>14.142135623730951</v>
      </c>
      <c r="F88" s="54">
        <f t="shared" si="10"/>
        <v>9.9025000000000024E-4</v>
      </c>
      <c r="G88" s="54">
        <f t="shared" si="11"/>
        <v>1.0709132201070265E-3</v>
      </c>
      <c r="H88" s="54">
        <f t="shared" si="12"/>
        <v>2.6561999999999996E-3</v>
      </c>
      <c r="I88" s="54">
        <f t="shared" si="13"/>
        <v>2.8008499602799148E-3</v>
      </c>
      <c r="J88" s="49">
        <f t="shared" si="14"/>
        <v>5.6026717557251897E-6</v>
      </c>
      <c r="K88" s="49">
        <f t="shared" si="15"/>
        <v>1.4673664122137409E-5</v>
      </c>
      <c r="L88" s="50">
        <f t="shared" si="16"/>
        <v>1.0138167938931299E-5</v>
      </c>
      <c r="M88" s="49">
        <f t="shared" si="17"/>
        <v>6.4141602143814878E-6</v>
      </c>
      <c r="N88" s="54">
        <f t="shared" si="18"/>
        <v>1.5475974999999997</v>
      </c>
      <c r="O88" s="54">
        <f t="shared" si="19"/>
        <v>0.5743340479899306</v>
      </c>
      <c r="P88" s="49">
        <f t="shared" si="20"/>
        <v>2.4745509320771952E-3</v>
      </c>
      <c r="Q88" s="49">
        <f t="shared" si="21"/>
        <v>2.9823375060535904E-3</v>
      </c>
      <c r="R88" s="50">
        <f t="shared" si="22"/>
        <v>2.7284442190653926E-3</v>
      </c>
      <c r="S88" s="58">
        <f t="shared" si="23"/>
        <v>3.5905932985419344E-4</v>
      </c>
      <c r="U88" s="57">
        <f t="shared" si="5"/>
        <v>10</v>
      </c>
      <c r="V88" s="41">
        <f t="shared" si="6"/>
        <v>3.7999999999999994</v>
      </c>
      <c r="W88" s="51">
        <f t="shared" si="7"/>
        <v>1.4239030865898141</v>
      </c>
      <c r="X88" s="48">
        <f t="shared" si="8"/>
        <v>365.33333333333331</v>
      </c>
      <c r="Y88" s="55">
        <f t="shared" si="9"/>
        <v>80.62464470205957</v>
      </c>
      <c r="Z88" s="54">
        <f t="shared" si="24"/>
        <v>3.1835566666666676E-2</v>
      </c>
      <c r="AA88" s="54">
        <f t="shared" si="25"/>
        <v>2.0905496855461638E-2</v>
      </c>
      <c r="AB88" s="54">
        <f t="shared" si="26"/>
        <v>3.0623966666666669E-2</v>
      </c>
      <c r="AC88" s="54">
        <f t="shared" si="27"/>
        <v>1.4498103327666274E-2</v>
      </c>
      <c r="AD88" s="49">
        <f t="shared" si="28"/>
        <v>7.1145038167938927E-5</v>
      </c>
      <c r="AE88" s="49">
        <f t="shared" si="29"/>
        <v>1.7181526717557254E-4</v>
      </c>
      <c r="AF88" s="50">
        <f t="shared" si="30"/>
        <v>1.0769580152671756E-4</v>
      </c>
      <c r="AG88" s="49">
        <f t="shared" si="31"/>
        <v>1.16885368956743E-4</v>
      </c>
      <c r="AH88" s="49">
        <f t="shared" si="32"/>
        <v>5.0960375433032156E-5</v>
      </c>
      <c r="AI88" s="41">
        <f t="shared" si="33"/>
        <v>6.8345596666666664</v>
      </c>
      <c r="AJ88" s="41">
        <f t="shared" si="34"/>
        <v>0.7341062802024817</v>
      </c>
      <c r="AK88" s="41">
        <f>(AVERAGE((Z13-'1. Water + Acid'!F13),(AI13-'1. Water + Acid'!F13),(AR13-'1. Water + Acid'!F13)))+AK87</f>
        <v>0.36733966666666651</v>
      </c>
      <c r="AL88" s="41">
        <f>STDEV((Z13-'1. Water + Acid'!F13),(AI13-'1. Water + Acid'!F13),(AR13-'1. Water + Acid'!F13))</f>
        <v>0</v>
      </c>
      <c r="AM88" s="49">
        <f>((Z13-'1. Water + Acid'!F13)/$B$72)+AM87</f>
        <v>5.3997754287878107E-5</v>
      </c>
      <c r="AN88" s="49">
        <f>((AI13-'1. Water + Acid'!F13)/$B$72)+AN87</f>
        <v>1.0529562086136282E-3</v>
      </c>
      <c r="AO88" s="49">
        <f>((AR13-'1. Water + Acid'!F13)/$B$72)+AO87</f>
        <v>8.3592677311042384E-4</v>
      </c>
      <c r="AP88" s="50">
        <f t="shared" si="35"/>
        <v>6.4762691200397667E-4</v>
      </c>
      <c r="AQ88" s="58">
        <f t="shared" si="36"/>
        <v>5.2542566233174548E-4</v>
      </c>
    </row>
    <row r="89" spans="1:43">
      <c r="A89" s="57">
        <f t="shared" si="0"/>
        <v>11</v>
      </c>
      <c r="B89" s="41">
        <f t="shared" si="1"/>
        <v>7.6749999999999998</v>
      </c>
      <c r="C89" s="51">
        <f t="shared" si="2"/>
        <v>0.12020815280171303</v>
      </c>
      <c r="D89" s="48">
        <f t="shared" si="3"/>
        <v>283</v>
      </c>
      <c r="E89" s="55">
        <f t="shared" si="4"/>
        <v>8.4852813742385695</v>
      </c>
      <c r="F89" s="54">
        <f t="shared" si="10"/>
        <v>1.0485000000000002E-3</v>
      </c>
      <c r="G89" s="54">
        <f t="shared" si="11"/>
        <v>1.1532911601152592E-3</v>
      </c>
      <c r="H89" s="54">
        <f t="shared" si="12"/>
        <v>2.7144499999999998E-3</v>
      </c>
      <c r="I89" s="54">
        <f t="shared" si="13"/>
        <v>2.8832279002881478E-3</v>
      </c>
      <c r="J89" s="49">
        <f t="shared" si="14"/>
        <v>5.6026717557251897E-6</v>
      </c>
      <c r="K89" s="49">
        <f t="shared" si="15"/>
        <v>1.5118320610687026E-5</v>
      </c>
      <c r="L89" s="50">
        <f t="shared" si="16"/>
        <v>1.0360496183206107E-5</v>
      </c>
      <c r="M89" s="49">
        <f t="shared" si="17"/>
        <v>6.7285798327335212E-6</v>
      </c>
      <c r="N89" s="54">
        <f t="shared" si="18"/>
        <v>1.6556789999999997</v>
      </c>
      <c r="O89" s="54">
        <f t="shared" si="19"/>
        <v>0.59057699786056672</v>
      </c>
      <c r="P89" s="49">
        <f t="shared" si="20"/>
        <v>2.6448515417543499E-3</v>
      </c>
      <c r="Q89" s="49">
        <f t="shared" si="21"/>
        <v>3.1931364314466541E-3</v>
      </c>
      <c r="R89" s="50">
        <f t="shared" si="22"/>
        <v>2.9189939866005018E-3</v>
      </c>
      <c r="S89" s="58">
        <f t="shared" si="23"/>
        <v>3.8769596352354651E-4</v>
      </c>
      <c r="U89" s="57">
        <f t="shared" si="5"/>
        <v>11</v>
      </c>
      <c r="V89" s="41">
        <f t="shared" si="6"/>
        <v>3.3066666666666671</v>
      </c>
      <c r="W89" s="51">
        <f t="shared" si="7"/>
        <v>0.74272022547748617</v>
      </c>
      <c r="X89" s="48">
        <f t="shared" si="8"/>
        <v>375.66666666666669</v>
      </c>
      <c r="Y89" s="55">
        <f t="shared" si="9"/>
        <v>67.300321940785267</v>
      </c>
      <c r="Z89" s="54">
        <f t="shared" si="24"/>
        <v>3.8903233333333342E-2</v>
      </c>
      <c r="AA89" s="54">
        <f t="shared" si="25"/>
        <v>2.2657547375090948E-2</v>
      </c>
      <c r="AB89" s="54">
        <f t="shared" si="26"/>
        <v>3.852266666666667E-2</v>
      </c>
      <c r="AC89" s="54">
        <f t="shared" si="27"/>
        <v>1.7274227683670523E-2</v>
      </c>
      <c r="AD89" s="49">
        <f t="shared" si="28"/>
        <v>9.2933206106870218E-5</v>
      </c>
      <c r="AE89" s="49">
        <f t="shared" si="29"/>
        <v>2.1387977099236643E-4</v>
      </c>
      <c r="AF89" s="50">
        <f t="shared" si="30"/>
        <v>1.3428625954198473E-4</v>
      </c>
      <c r="AG89" s="49">
        <f t="shared" si="31"/>
        <v>1.4703307888040714E-4</v>
      </c>
      <c r="AH89" s="49">
        <f t="shared" si="32"/>
        <v>6.1472586913478521E-5</v>
      </c>
      <c r="AI89" s="41">
        <f t="shared" si="33"/>
        <v>7.8429276666666663</v>
      </c>
      <c r="AJ89" s="41">
        <f t="shared" si="34"/>
        <v>0.7874685099909754</v>
      </c>
      <c r="AK89" s="41">
        <f>(AVERAGE((Z14-'1. Water + Acid'!F14),(AI14-'1. Water + Acid'!F14),(AR14-'1. Water + Acid'!F14)))+AK88</f>
        <v>0.71131566666666657</v>
      </c>
      <c r="AL89" s="41">
        <f>STDEV((Z14-'1. Water + Acid'!F14),(AI14-'1. Water + Acid'!F14),(AR14-'1. Water + Acid'!F14))</f>
        <v>5.3362229788493885E-2</v>
      </c>
      <c r="AM89" s="49">
        <f>((Z14-'1. Water + Acid'!F14)/$B$72)+AM88</f>
        <v>6.4797305145454043E-4</v>
      </c>
      <c r="AN89" s="49">
        <f>((AI14-'1. Water + Acid'!F14)/$B$72)+AN88</f>
        <v>1.5721653844586124E-3</v>
      </c>
      <c r="AO89" s="49">
        <f>((AR14-'1. Water + Acid'!F14)/$B$72)+AO88</f>
        <v>1.542051252259603E-3</v>
      </c>
      <c r="AP89" s="50">
        <f t="shared" si="35"/>
        <v>1.2540632293909185E-3</v>
      </c>
      <c r="AQ89" s="58">
        <f t="shared" si="36"/>
        <v>5.2510541140111835E-4</v>
      </c>
    </row>
    <row r="90" spans="1:43">
      <c r="A90" s="57">
        <f t="shared" si="0"/>
        <v>12</v>
      </c>
      <c r="B90" s="41">
        <f t="shared" si="1"/>
        <v>7.8949999999999996</v>
      </c>
      <c r="C90" s="51">
        <f t="shared" si="2"/>
        <v>7.0710678118659524E-3</v>
      </c>
      <c r="D90" s="48">
        <f t="shared" si="3"/>
        <v>308.5</v>
      </c>
      <c r="E90" s="55">
        <f t="shared" si="4"/>
        <v>2.1213203435596424</v>
      </c>
      <c r="F90" s="54">
        <f t="shared" si="10"/>
        <v>1.2815000000000001E-3</v>
      </c>
      <c r="G90" s="54">
        <f t="shared" si="11"/>
        <v>1.4828029201481904E-3</v>
      </c>
      <c r="H90" s="54">
        <f t="shared" si="12"/>
        <v>2.9474499999999999E-3</v>
      </c>
      <c r="I90" s="54">
        <f t="shared" si="13"/>
        <v>3.2127396603210791E-3</v>
      </c>
      <c r="J90" s="49">
        <f t="shared" si="14"/>
        <v>7.3812977099236632E-6</v>
      </c>
      <c r="K90" s="49">
        <f t="shared" si="15"/>
        <v>1.5118320610687026E-5</v>
      </c>
      <c r="L90" s="50">
        <f t="shared" si="16"/>
        <v>1.1249809160305346E-5</v>
      </c>
      <c r="M90" s="49">
        <f t="shared" si="17"/>
        <v>5.4709013593253868E-6</v>
      </c>
      <c r="N90" s="54">
        <f t="shared" si="18"/>
        <v>1.7578704999999997</v>
      </c>
      <c r="O90" s="54">
        <f t="shared" si="19"/>
        <v>0.59599131448411213</v>
      </c>
      <c r="P90" s="49">
        <f t="shared" si="20"/>
        <v>2.8317668450585443E-3</v>
      </c>
      <c r="Q90" s="49">
        <f t="shared" si="21"/>
        <v>3.3665522961788788E-3</v>
      </c>
      <c r="R90" s="50">
        <f t="shared" si="22"/>
        <v>3.0991595706187118E-3</v>
      </c>
      <c r="S90" s="58">
        <f t="shared" si="23"/>
        <v>3.781504189670955E-4</v>
      </c>
      <c r="U90" s="57">
        <f t="shared" si="5"/>
        <v>12</v>
      </c>
      <c r="V90" s="41">
        <f t="shared" si="6"/>
        <v>3.5833333333333335</v>
      </c>
      <c r="W90" s="51">
        <f t="shared" si="7"/>
        <v>1.2223065627465683</v>
      </c>
      <c r="X90" s="48">
        <f t="shared" si="8"/>
        <v>386.33333333333331</v>
      </c>
      <c r="Y90" s="55">
        <f t="shared" si="9"/>
        <v>40.104031385053212</v>
      </c>
      <c r="Z90" s="54">
        <f t="shared" si="24"/>
        <v>4.6304866666666673E-2</v>
      </c>
      <c r="AA90" s="54">
        <f t="shared" si="25"/>
        <v>2.5946920972500238E-2</v>
      </c>
      <c r="AB90" s="54">
        <f t="shared" si="26"/>
        <v>4.6382533333333337E-2</v>
      </c>
      <c r="AC90" s="54">
        <f t="shared" si="27"/>
        <v>2.0947975955304461E-2</v>
      </c>
      <c r="AD90" s="49">
        <f t="shared" si="28"/>
        <v>1.1267595419847327E-4</v>
      </c>
      <c r="AE90" s="49">
        <f t="shared" si="29"/>
        <v>2.5985725190839698E-4</v>
      </c>
      <c r="AF90" s="50">
        <f t="shared" si="30"/>
        <v>1.585645038167939E-4</v>
      </c>
      <c r="AG90" s="49">
        <f t="shared" si="31"/>
        <v>1.770325699745547E-4</v>
      </c>
      <c r="AH90" s="49">
        <f t="shared" si="32"/>
        <v>7.5308603091545065E-5</v>
      </c>
      <c r="AI90" s="41">
        <f t="shared" si="33"/>
        <v>8.608627666666667</v>
      </c>
      <c r="AJ90" s="41">
        <f t="shared" si="34"/>
        <v>0.91198037949746102</v>
      </c>
      <c r="AK90" s="41">
        <f>(AVERAGE((Z15-'1. Water + Acid'!F15),(AI15-'1. Water + Acid'!F15),(AR15-'1. Water + Acid'!F15)))+AK89</f>
        <v>0.89508366666666661</v>
      </c>
      <c r="AL90" s="41">
        <f>STDEV((Z15-'1. Water + Acid'!F15),(AI15-'1. Water + Acid'!F15),(AR15-'1. Water + Acid'!F15))</f>
        <v>0.12451186950648525</v>
      </c>
      <c r="AM90" s="49">
        <f>((Z15-'1. Water + Acid'!F15)/$B$72)+AM89</f>
        <v>1.0924161059778473E-3</v>
      </c>
      <c r="AN90" s="49">
        <f>((AI15-'1. Water + Acid'!F15)/$B$72)+AN89</f>
        <v>2.0290694592021989E-3</v>
      </c>
      <c r="AO90" s="49">
        <f>((AR15-'1. Water + Acid'!F15)/$B$72)+AO89</f>
        <v>1.6126637001745211E-3</v>
      </c>
      <c r="AP90" s="50">
        <f t="shared" si="35"/>
        <v>1.5780497551181891E-3</v>
      </c>
      <c r="AQ90" s="58">
        <f t="shared" si="36"/>
        <v>4.692850625375557E-4</v>
      </c>
    </row>
    <row r="91" spans="1:43">
      <c r="A91" s="57">
        <f t="shared" si="0"/>
        <v>13</v>
      </c>
      <c r="B91" s="41">
        <f t="shared" si="1"/>
        <v>7.5649999999999995</v>
      </c>
      <c r="C91" s="51">
        <f t="shared" si="2"/>
        <v>7.7781745930520452E-2</v>
      </c>
      <c r="D91" s="48">
        <f t="shared" si="3"/>
        <v>263</v>
      </c>
      <c r="E91" s="55">
        <f t="shared" si="4"/>
        <v>8.4852813742385695</v>
      </c>
      <c r="F91" s="54">
        <f t="shared" si="10"/>
        <v>1.3747000000000002E-3</v>
      </c>
      <c r="G91" s="54">
        <f t="shared" si="11"/>
        <v>1.5816564481580698E-3</v>
      </c>
      <c r="H91" s="54">
        <f t="shared" si="12"/>
        <v>2.9707499999999999E-3</v>
      </c>
      <c r="I91" s="54">
        <f t="shared" si="13"/>
        <v>3.245690836324372E-3</v>
      </c>
      <c r="J91" s="49">
        <f t="shared" si="14"/>
        <v>7.3812977099236632E-6</v>
      </c>
      <c r="K91" s="49">
        <f t="shared" si="15"/>
        <v>1.5296183206106875E-5</v>
      </c>
      <c r="L91" s="50">
        <f t="shared" si="16"/>
        <v>1.1338740458015268E-5</v>
      </c>
      <c r="M91" s="49">
        <f t="shared" si="17"/>
        <v>5.5966692066662012E-6</v>
      </c>
      <c r="N91" s="54">
        <f t="shared" si="18"/>
        <v>1.8326734999999996</v>
      </c>
      <c r="O91" s="54">
        <f t="shared" si="19"/>
        <v>0.60681994773120285</v>
      </c>
      <c r="P91" s="49">
        <f t="shared" si="20"/>
        <v>2.9771454142951399E-3</v>
      </c>
      <c r="Q91" s="49">
        <f t="shared" si="21"/>
        <v>3.4849319882715351E-3</v>
      </c>
      <c r="R91" s="50">
        <f t="shared" si="22"/>
        <v>3.2310387012833373E-3</v>
      </c>
      <c r="S91" s="58">
        <f t="shared" si="23"/>
        <v>3.5905932985419344E-4</v>
      </c>
      <c r="U91" s="57">
        <f t="shared" si="5"/>
        <v>13</v>
      </c>
      <c r="V91" s="41">
        <f t="shared" si="6"/>
        <v>2.9066666666666663</v>
      </c>
      <c r="W91" s="51">
        <f t="shared" si="7"/>
        <v>0.43085186936270259</v>
      </c>
      <c r="X91" s="48">
        <f t="shared" si="8"/>
        <v>413</v>
      </c>
      <c r="Y91" s="55">
        <f t="shared" si="9"/>
        <v>19.697715603592208</v>
      </c>
      <c r="Z91" s="54">
        <f t="shared" si="24"/>
        <v>5.5896700000000007E-2</v>
      </c>
      <c r="AA91" s="54">
        <f t="shared" si="25"/>
        <v>2.8623109651075299E-2</v>
      </c>
      <c r="AB91" s="54">
        <f t="shared" si="26"/>
        <v>5.6836466666666668E-2</v>
      </c>
      <c r="AC91" s="54">
        <f t="shared" si="27"/>
        <v>2.4447348442384588E-2</v>
      </c>
      <c r="AD91" s="49">
        <f t="shared" si="28"/>
        <v>1.3962213740458014E-4</v>
      </c>
      <c r="AE91" s="49">
        <f t="shared" si="29"/>
        <v>3.1348282442748095E-4</v>
      </c>
      <c r="AF91" s="50">
        <f t="shared" si="30"/>
        <v>1.9769427480916031E-4</v>
      </c>
      <c r="AG91" s="49">
        <f t="shared" si="31"/>
        <v>2.1693307888040716E-4</v>
      </c>
      <c r="AH91" s="49">
        <f t="shared" si="32"/>
        <v>8.8512616668967784E-5</v>
      </c>
      <c r="AI91" s="41">
        <f t="shared" si="33"/>
        <v>9.425374333333334</v>
      </c>
      <c r="AJ91" s="41">
        <f t="shared" si="34"/>
        <v>1.1012880704699444</v>
      </c>
      <c r="AK91" s="41">
        <f>(AVERAGE((Z16-'1. Water + Acid'!F16),(AI16-'1. Water + Acid'!F16),(AR16-'1. Water + Acid'!F16)))+AK90</f>
        <v>0.98618233333333316</v>
      </c>
      <c r="AL91" s="41">
        <f>STDEV((Z16-'1. Water + Acid'!F16),(AI16-'1. Water + Acid'!F16),(AR16-'1. Water + Acid'!F16))</f>
        <v>0.18930769097248357</v>
      </c>
      <c r="AM91" s="49">
        <f>((Z16-'1. Water + Acid'!F16)/$B$72)+AM90</f>
        <v>8.6811774201281389E-4</v>
      </c>
      <c r="AN91" s="49">
        <f>((AI16-'1. Water + Acid'!F16)/$B$72)+AN90</f>
        <v>2.398746392403828E-3</v>
      </c>
      <c r="AO91" s="49">
        <f>((AR16-'1. Water + Acid'!F16)/$B$72)+AO90</f>
        <v>1.9491112461220705E-3</v>
      </c>
      <c r="AP91" s="50">
        <f t="shared" si="35"/>
        <v>1.738658460179571E-3</v>
      </c>
      <c r="AQ91" s="58">
        <f t="shared" si="36"/>
        <v>7.8671710143016086E-4</v>
      </c>
    </row>
    <row r="92" spans="1:43">
      <c r="A92" s="57">
        <f t="shared" si="0"/>
        <v>14</v>
      </c>
      <c r="B92" s="41">
        <f t="shared" si="1"/>
        <v>7.6749999999999998</v>
      </c>
      <c r="C92" s="51">
        <f t="shared" si="2"/>
        <v>7.0710678118653244E-3</v>
      </c>
      <c r="D92" s="48">
        <f t="shared" si="3"/>
        <v>159</v>
      </c>
      <c r="E92" s="55">
        <f t="shared" si="4"/>
        <v>70.710678118654755</v>
      </c>
      <c r="F92" s="54">
        <f t="shared" si="10"/>
        <v>1.5960500000000001E-3</v>
      </c>
      <c r="G92" s="54">
        <f t="shared" si="11"/>
        <v>1.8946926201893542E-3</v>
      </c>
      <c r="H92" s="54">
        <f t="shared" si="12"/>
        <v>2.9707499999999999E-3</v>
      </c>
      <c r="I92" s="54">
        <f t="shared" si="13"/>
        <v>3.245690836324372E-3</v>
      </c>
      <c r="J92" s="49">
        <f t="shared" si="14"/>
        <v>7.3812977099236632E-6</v>
      </c>
      <c r="K92" s="49">
        <f t="shared" si="15"/>
        <v>1.5296183206106875E-5</v>
      </c>
      <c r="L92" s="50">
        <f t="shared" si="16"/>
        <v>1.1338740458015268E-5</v>
      </c>
      <c r="M92" s="49">
        <f t="shared" si="17"/>
        <v>5.5966692066662012E-6</v>
      </c>
      <c r="N92" s="54">
        <f t="shared" si="18"/>
        <v>1.9183729999999997</v>
      </c>
      <c r="O92" s="54">
        <f t="shared" si="19"/>
        <v>0.61473317971946151</v>
      </c>
      <c r="P92" s="49">
        <f t="shared" si="20"/>
        <v>3.1183703101249757E-3</v>
      </c>
      <c r="Q92" s="49">
        <f t="shared" si="21"/>
        <v>3.6458868327834803E-3</v>
      </c>
      <c r="R92" s="50">
        <f t="shared" si="22"/>
        <v>3.382128571454228E-3</v>
      </c>
      <c r="S92" s="58">
        <f t="shared" si="23"/>
        <v>3.7301051035977561E-4</v>
      </c>
      <c r="U92" s="57">
        <f t="shared" si="5"/>
        <v>14</v>
      </c>
      <c r="V92" s="41">
        <f t="shared" si="6"/>
        <v>2.6133333333333333</v>
      </c>
      <c r="W92" s="51">
        <f t="shared" si="7"/>
        <v>0.5463820397243444</v>
      </c>
      <c r="X92" s="48">
        <f t="shared" si="8"/>
        <v>499.33333333333331</v>
      </c>
      <c r="Y92" s="55">
        <f t="shared" si="9"/>
        <v>55.734489621179208</v>
      </c>
      <c r="Z92" s="54">
        <f t="shared" si="24"/>
        <v>6.3632300000000003E-2</v>
      </c>
      <c r="AA92" s="54">
        <f t="shared" si="25"/>
        <v>3.4710477122322621E-2</v>
      </c>
      <c r="AB92" s="54">
        <f t="shared" si="26"/>
        <v>6.9503900000000007E-2</v>
      </c>
      <c r="AC92" s="54">
        <f t="shared" si="27"/>
        <v>2.5830578475073775E-2</v>
      </c>
      <c r="AD92" s="49">
        <f t="shared" si="28"/>
        <v>1.8195343511450381E-4</v>
      </c>
      <c r="AE92" s="49">
        <f t="shared" si="29"/>
        <v>3.6568549618320616E-4</v>
      </c>
      <c r="AF92" s="50">
        <f t="shared" si="30"/>
        <v>2.4820725190839694E-4</v>
      </c>
      <c r="AG92" s="49">
        <f t="shared" si="31"/>
        <v>2.6528206106870233E-4</v>
      </c>
      <c r="AH92" s="49">
        <f t="shared" si="32"/>
        <v>9.3048532481893438E-5</v>
      </c>
      <c r="AI92" s="41">
        <f t="shared" si="33"/>
        <v>10.202069000000002</v>
      </c>
      <c r="AJ92" s="41">
        <f t="shared" si="34"/>
        <v>1.2862353209965016</v>
      </c>
      <c r="AK92" s="41">
        <f>(AVERAGE((Z17-'1. Water + Acid'!F17),(AI17-'1. Water + Acid'!F17),(AR17-'1. Water + Acid'!F17)))+AK91</f>
        <v>1.0772809999999999</v>
      </c>
      <c r="AL92" s="41">
        <f>STDEV((Z17-'1. Water + Acid'!F17),(AI17-'1. Water + Acid'!F17),(AR17-'1. Water + Acid'!F17))</f>
        <v>0.18494725052655783</v>
      </c>
      <c r="AM92" s="49">
        <f>((Z17-'1. Water + Acid'!F17)/$B$72)+AM91</f>
        <v>1.1671822272995252E-3</v>
      </c>
      <c r="AN92" s="49">
        <f>((AI17-'1. Water + Acid'!F17)/$B$72)+AN91</f>
        <v>2.7933453660460164E-3</v>
      </c>
      <c r="AO92" s="49">
        <f>((AR17-'1. Water + Acid'!F17)/$B$72)+AO91</f>
        <v>1.7372739023773171E-3</v>
      </c>
      <c r="AP92" s="50">
        <f t="shared" si="35"/>
        <v>1.8992671652409527E-3</v>
      </c>
      <c r="AQ92" s="58">
        <f t="shared" si="36"/>
        <v>8.2509575284591373E-4</v>
      </c>
    </row>
    <row r="93" spans="1:43">
      <c r="A93" s="57">
        <f t="shared" si="0"/>
        <v>15</v>
      </c>
      <c r="B93" s="41">
        <f t="shared" si="1"/>
        <v>7.8449999999999998</v>
      </c>
      <c r="C93" s="51">
        <f t="shared" si="2"/>
        <v>7.0710678118653244E-3</v>
      </c>
      <c r="D93" s="48">
        <f t="shared" si="3"/>
        <v>265</v>
      </c>
      <c r="E93" s="55"/>
      <c r="F93" s="54">
        <f t="shared" si="10"/>
        <v>1.7475000000000001E-3</v>
      </c>
      <c r="G93" s="54">
        <f t="shared" si="11"/>
        <v>2.0100217362008801E-3</v>
      </c>
      <c r="H93" s="54">
        <f t="shared" si="12"/>
        <v>3.0639499999999997E-3</v>
      </c>
      <c r="I93" s="54">
        <f t="shared" si="13"/>
        <v>3.3115931883309583E-3</v>
      </c>
      <c r="J93" s="49">
        <f t="shared" si="14"/>
        <v>7.5591603053435107E-6</v>
      </c>
      <c r="K93" s="49">
        <f t="shared" si="15"/>
        <v>1.5829770992366417E-5</v>
      </c>
      <c r="L93" s="50">
        <f t="shared" si="16"/>
        <v>1.1694465648854963E-5</v>
      </c>
      <c r="M93" s="49">
        <f t="shared" si="17"/>
        <v>5.8482049013478274E-6</v>
      </c>
      <c r="N93" s="54">
        <f t="shared" si="18"/>
        <v>2.0028944999999996</v>
      </c>
      <c r="O93" s="54">
        <f t="shared" si="19"/>
        <v>0.62098046813124463</v>
      </c>
      <c r="P93" s="49">
        <f t="shared" si="20"/>
        <v>3.2751714812301611E-3</v>
      </c>
      <c r="Q93" s="49">
        <f t="shared" si="21"/>
        <v>3.7871117286133161E-3</v>
      </c>
      <c r="R93" s="50">
        <f t="shared" si="22"/>
        <v>3.5311416049217384E-3</v>
      </c>
      <c r="S93" s="58">
        <f t="shared" si="23"/>
        <v>3.6199642048694757E-4</v>
      </c>
      <c r="U93" s="57">
        <f t="shared" si="5"/>
        <v>15</v>
      </c>
      <c r="V93" s="41">
        <f t="shared" si="6"/>
        <v>2.91</v>
      </c>
      <c r="W93" s="51">
        <f t="shared" si="7"/>
        <v>0.3819685850956846</v>
      </c>
      <c r="X93" s="48">
        <f t="shared" si="8"/>
        <v>407.66666666666669</v>
      </c>
      <c r="Y93" s="55">
        <f t="shared" si="9"/>
        <v>9.2915732431775684</v>
      </c>
      <c r="Z93" s="54">
        <f t="shared" si="24"/>
        <v>7.2431933333333337E-2</v>
      </c>
      <c r="AA93" s="54">
        <f t="shared" si="25"/>
        <v>3.6076328872452677E-2</v>
      </c>
      <c r="AB93" s="54">
        <f t="shared" si="26"/>
        <v>7.8940400000000008E-2</v>
      </c>
      <c r="AC93" s="54">
        <f t="shared" si="27"/>
        <v>2.7525723533763445E-2</v>
      </c>
      <c r="AD93" s="49">
        <f t="shared" si="28"/>
        <v>2.1121183206106869E-4</v>
      </c>
      <c r="AE93" s="49">
        <f t="shared" si="29"/>
        <v>4.0783893129770995E-4</v>
      </c>
      <c r="AF93" s="50">
        <f t="shared" si="30"/>
        <v>2.848469465648855E-4</v>
      </c>
      <c r="AG93" s="49">
        <f t="shared" si="31"/>
        <v>3.0129923664122142E-4</v>
      </c>
      <c r="AH93" s="49">
        <f t="shared" si="32"/>
        <v>9.93406383365887E-5</v>
      </c>
      <c r="AI93" s="41">
        <f t="shared" si="33"/>
        <v>11.003109000000002</v>
      </c>
      <c r="AJ93" s="41">
        <f t="shared" si="34"/>
        <v>1.3466243394684059</v>
      </c>
      <c r="AK93" s="41">
        <f>(AVERAGE((Z18-'1. Water + Acid'!F18),(AI18-'1. Water + Acid'!F18),(AR18-'1. Water + Acid'!F18)))+AK92</f>
        <v>1.3694249999999999</v>
      </c>
      <c r="AL93" s="41">
        <f>STDEV((Z18-'1. Water + Acid'!F18),(AI18-'1. Water + Acid'!F18),(AR18-'1. Water + Acid'!F18))</f>
        <v>6.0389018471904456E-2</v>
      </c>
      <c r="AM93" s="49">
        <f>((Z18-'1. Water + Acid'!F18)/$B$72)+AM92</f>
        <v>1.570088547755233E-3</v>
      </c>
      <c r="AN93" s="49">
        <f>((AI18-'1. Water + Acid'!F18)/$B$72)+AN92</f>
        <v>3.4080890302464781E-3</v>
      </c>
      <c r="AO93" s="49">
        <f>((AR18-'1. Water + Acid'!F18)/$B$72)+AO92</f>
        <v>2.2647904250358212E-3</v>
      </c>
      <c r="AP93" s="50">
        <f t="shared" si="35"/>
        <v>2.4143226676791776E-3</v>
      </c>
      <c r="AQ93" s="58">
        <f t="shared" si="36"/>
        <v>9.2807939428799738E-4</v>
      </c>
    </row>
    <row r="94" spans="1:43">
      <c r="A94" s="57">
        <f t="shared" si="0"/>
        <v>16</v>
      </c>
      <c r="B94" s="41">
        <f t="shared" si="1"/>
        <v>7.5449999999999999</v>
      </c>
      <c r="C94" s="51">
        <f t="shared" si="2"/>
        <v>2.1213203435595972E-2</v>
      </c>
      <c r="D94" s="48">
        <f t="shared" si="3"/>
        <v>373</v>
      </c>
      <c r="E94" s="55">
        <f t="shared" ref="E94:E113" si="37">STDEV(E19,N19)</f>
        <v>22.627416997969522</v>
      </c>
      <c r="F94" s="54">
        <f t="shared" si="10"/>
        <v>1.8756500000000002E-3</v>
      </c>
      <c r="G94" s="54">
        <f t="shared" si="11"/>
        <v>2.1253508522124059E-3</v>
      </c>
      <c r="H94" s="54">
        <f t="shared" si="12"/>
        <v>3.1920999999999998E-3</v>
      </c>
      <c r="I94" s="54">
        <f t="shared" si="13"/>
        <v>3.4269223043424842E-3</v>
      </c>
      <c r="J94" s="49">
        <f t="shared" si="14"/>
        <v>8.3595419847328241E-6</v>
      </c>
      <c r="K94" s="49">
        <f t="shared" si="15"/>
        <v>1.6007633587786265E-5</v>
      </c>
      <c r="L94" s="50">
        <f t="shared" si="16"/>
        <v>1.2183587786259544E-5</v>
      </c>
      <c r="M94" s="49">
        <f t="shared" si="17"/>
        <v>5.4080174356549813E-6</v>
      </c>
      <c r="N94" s="54">
        <f t="shared" si="18"/>
        <v>2.1395424999999997</v>
      </c>
      <c r="O94" s="54">
        <f t="shared" si="19"/>
        <v>0.64805205124897169</v>
      </c>
      <c r="P94" s="49">
        <f t="shared" si="20"/>
        <v>3.4823359423923101E-3</v>
      </c>
      <c r="Q94" s="49">
        <f t="shared" si="21"/>
        <v>4.0617733826353126E-3</v>
      </c>
      <c r="R94" s="50">
        <f t="shared" si="22"/>
        <v>3.7720546625138116E-3</v>
      </c>
      <c r="S94" s="58">
        <f t="shared" si="23"/>
        <v>4.0972414326920204E-4</v>
      </c>
      <c r="U94" s="57">
        <f t="shared" si="5"/>
        <v>16</v>
      </c>
      <c r="V94" s="41">
        <f t="shared" si="6"/>
        <v>2.7333333333333329</v>
      </c>
      <c r="W94" s="51">
        <f t="shared" si="7"/>
        <v>0.22300971578236969</v>
      </c>
      <c r="X94" s="48">
        <f t="shared" si="8"/>
        <v>423.66666666666669</v>
      </c>
      <c r="Y94" s="55">
        <f t="shared" si="9"/>
        <v>4.1633319989322661</v>
      </c>
      <c r="Z94" s="54">
        <f t="shared" si="24"/>
        <v>8.2994600000000002E-2</v>
      </c>
      <c r="AA94" s="54">
        <f t="shared" si="25"/>
        <v>3.81543875875359E-2</v>
      </c>
      <c r="AB94" s="54">
        <f t="shared" si="26"/>
        <v>9.0963200000000008E-2</v>
      </c>
      <c r="AC94" s="54">
        <f t="shared" si="27"/>
        <v>3.0193649842715775E-2</v>
      </c>
      <c r="AD94" s="49">
        <f t="shared" si="28"/>
        <v>2.454503816793893E-4</v>
      </c>
      <c r="AE94" s="49">
        <f t="shared" si="29"/>
        <v>4.6093091603053438E-4</v>
      </c>
      <c r="AF94" s="50">
        <f t="shared" si="30"/>
        <v>3.3518206106870229E-4</v>
      </c>
      <c r="AG94" s="49">
        <f t="shared" si="31"/>
        <v>3.4718778625954195E-4</v>
      </c>
      <c r="AH94" s="49">
        <f t="shared" si="32"/>
        <v>1.0824078828742068E-4</v>
      </c>
      <c r="AI94" s="41">
        <f t="shared" si="33"/>
        <v>11.985561000000002</v>
      </c>
      <c r="AJ94" s="41">
        <f t="shared" si="34"/>
        <v>1.4283744840798986</v>
      </c>
      <c r="AK94" s="41">
        <f>(AVERAGE((Z19-'1. Water + Acid'!F19),(AI19-'1. Water + Acid'!F19),(AR19-'1. Water + Acid'!F19)))+AK93</f>
        <v>1.7086889999999997</v>
      </c>
      <c r="AL94" s="41">
        <f>STDEV((Z19-'1. Water + Acid'!F19),(AI19-'1. Water + Acid'!F19),(AR19-'1. Water + Acid'!F19))</f>
        <v>8.1750144611492964E-2</v>
      </c>
      <c r="AM94" s="49">
        <f>((Z19-'1. Water + Acid'!F19)/$B$72)+AM93</f>
        <v>2.0436073161258588E-3</v>
      </c>
      <c r="AN94" s="49">
        <f>((AI19-'1. Water + Acid'!F19)/$B$72)+AN93</f>
        <v>4.164057590276775E-3</v>
      </c>
      <c r="AO94" s="49">
        <f>((AR19-'1. Water + Acid'!F19)/$B$72)+AO93</f>
        <v>2.8296900083551639E-3</v>
      </c>
      <c r="AP94" s="50">
        <f t="shared" si="35"/>
        <v>3.0124516382525994E-3</v>
      </c>
      <c r="AQ94" s="58">
        <f t="shared" si="36"/>
        <v>1.0719742073896877E-3</v>
      </c>
    </row>
    <row r="95" spans="1:43">
      <c r="A95" s="57">
        <f t="shared" si="0"/>
        <v>17</v>
      </c>
      <c r="B95" s="41">
        <f t="shared" si="1"/>
        <v>7.7649999999999997</v>
      </c>
      <c r="C95" s="51">
        <f t="shared" si="2"/>
        <v>7.0710678118653244E-3</v>
      </c>
      <c r="D95" s="48">
        <f t="shared" si="3"/>
        <v>283.5</v>
      </c>
      <c r="E95" s="55">
        <f t="shared" si="37"/>
        <v>3.5355339059327378</v>
      </c>
      <c r="F95" s="54">
        <f t="shared" si="10"/>
        <v>1.9805000000000001E-3</v>
      </c>
      <c r="G95" s="54">
        <f t="shared" si="11"/>
        <v>2.2077287922206389E-3</v>
      </c>
      <c r="H95" s="54">
        <f t="shared" si="12"/>
        <v>3.4134499999999997E-3</v>
      </c>
      <c r="I95" s="54">
        <f t="shared" si="13"/>
        <v>3.5093002443507171E-3</v>
      </c>
      <c r="J95" s="49">
        <f t="shared" si="14"/>
        <v>9.4267175572519075E-6</v>
      </c>
      <c r="K95" s="49">
        <f t="shared" si="15"/>
        <v>1.6630152671755729E-5</v>
      </c>
      <c r="L95" s="50">
        <f t="shared" si="16"/>
        <v>1.3028435114503819E-5</v>
      </c>
      <c r="M95" s="49">
        <f t="shared" si="17"/>
        <v>5.0935978173029471E-6</v>
      </c>
      <c r="N95" s="54">
        <f t="shared" si="18"/>
        <v>2.2778593333333328</v>
      </c>
      <c r="O95" s="54">
        <f t="shared" si="19"/>
        <v>0.65318871060977113</v>
      </c>
      <c r="P95" s="49">
        <f t="shared" si="20"/>
        <v>3.7325947651495927E-3</v>
      </c>
      <c r="Q95" s="49">
        <f t="shared" si="21"/>
        <v>4.2992250457217522E-3</v>
      </c>
      <c r="R95" s="50">
        <f t="shared" si="22"/>
        <v>4.0159099054356724E-3</v>
      </c>
      <c r="S95" s="58">
        <f t="shared" si="23"/>
        <v>4.0066811381821003E-4</v>
      </c>
      <c r="U95" s="57">
        <f t="shared" si="5"/>
        <v>17</v>
      </c>
      <c r="V95" s="41">
        <f t="shared" si="6"/>
        <v>2.936666666666667</v>
      </c>
      <c r="W95" s="51">
        <f t="shared" si="7"/>
        <v>0.48345975358175713</v>
      </c>
      <c r="X95" s="48">
        <f t="shared" si="8"/>
        <v>413.66666666666669</v>
      </c>
      <c r="Y95" s="55">
        <f t="shared" si="9"/>
        <v>13.650396819628845</v>
      </c>
      <c r="Z95" s="54">
        <f t="shared" si="24"/>
        <v>9.2368966666666663E-2</v>
      </c>
      <c r="AA95" s="54">
        <f t="shared" si="25"/>
        <v>3.9410284244643219E-2</v>
      </c>
      <c r="AB95" s="54">
        <f t="shared" si="26"/>
        <v>0.10175886666666667</v>
      </c>
      <c r="AC95" s="54">
        <f t="shared" si="27"/>
        <v>3.1735210899999373E-2</v>
      </c>
      <c r="AD95" s="49">
        <f t="shared" si="28"/>
        <v>2.799557251908397E-4</v>
      </c>
      <c r="AE95" s="49">
        <f t="shared" si="29"/>
        <v>5.0646374045801529E-4</v>
      </c>
      <c r="AF95" s="50">
        <f t="shared" si="30"/>
        <v>3.787583969465649E-4</v>
      </c>
      <c r="AG95" s="49">
        <f t="shared" si="31"/>
        <v>3.8839262086513994E-4</v>
      </c>
      <c r="AH95" s="49">
        <f t="shared" si="32"/>
        <v>1.1356092614959468E-4</v>
      </c>
      <c r="AI95" s="41">
        <f t="shared" si="33"/>
        <v>12.769323666666669</v>
      </c>
      <c r="AJ95" s="41">
        <f t="shared" si="34"/>
        <v>1.5391398974783668</v>
      </c>
      <c r="AK95" s="41">
        <f>(AVERAGE((Z20-'1. Water + Acid'!F20),(AI20-'1. Water + Acid'!F20),(AR20-'1. Water + Acid'!F20)))+AK94</f>
        <v>1.9811996666666665</v>
      </c>
      <c r="AL95" s="41">
        <f>STDEV((Z20-'1. Water + Acid'!F20),(AI20-'1. Water + Acid'!F20),(AR20-'1. Water + Acid'!F20))</f>
        <v>0.11076541339846722</v>
      </c>
      <c r="AM95" s="49">
        <f>((Z20-'1. Water + Acid'!F20)/$B$72)+AM94</f>
        <v>2.3634401684463693E-3</v>
      </c>
      <c r="AN95" s="49">
        <f>((AI20-'1. Water + Acid'!F20)/$B$72)+AN94</f>
        <v>4.5877322777662828E-3</v>
      </c>
      <c r="AO95" s="49">
        <f>((AR20-'1. Water + Acid'!F20)/$B$72)+AO94</f>
        <v>3.5275071406908232E-3</v>
      </c>
      <c r="AP95" s="50">
        <f t="shared" si="35"/>
        <v>3.4928931956344916E-3</v>
      </c>
      <c r="AQ95" s="58">
        <f t="shared" si="36"/>
        <v>1.1125499722664054E-3</v>
      </c>
    </row>
    <row r="96" spans="1:43">
      <c r="A96" s="57">
        <f t="shared" si="0"/>
        <v>18</v>
      </c>
      <c r="B96" s="41">
        <f t="shared" si="1"/>
        <v>7.8650000000000002</v>
      </c>
      <c r="C96" s="51">
        <f t="shared" si="2"/>
        <v>7.0710678118653244E-3</v>
      </c>
      <c r="D96" s="48">
        <f t="shared" si="3"/>
        <v>307</v>
      </c>
      <c r="E96" s="55">
        <f t="shared" si="37"/>
        <v>4.2426406871192848</v>
      </c>
      <c r="F96" s="54">
        <f t="shared" si="10"/>
        <v>2.1435999999999998E-3</v>
      </c>
      <c r="G96" s="54">
        <f t="shared" si="11"/>
        <v>2.3724846722371043E-3</v>
      </c>
      <c r="H96" s="54">
        <f t="shared" si="12"/>
        <v>3.5765499999999995E-3</v>
      </c>
      <c r="I96" s="54">
        <f t="shared" si="13"/>
        <v>3.6740561243671825E-3</v>
      </c>
      <c r="J96" s="49">
        <f t="shared" si="14"/>
        <v>1.0493893129770991E-5</v>
      </c>
      <c r="K96" s="49">
        <f t="shared" si="15"/>
        <v>1.6808015267175577E-5</v>
      </c>
      <c r="L96" s="50">
        <f t="shared" si="16"/>
        <v>1.3650954198473283E-5</v>
      </c>
      <c r="M96" s="49">
        <f t="shared" si="17"/>
        <v>4.4647585805988804E-6</v>
      </c>
      <c r="N96" s="54">
        <f t="shared" si="18"/>
        <v>2.405279666666666</v>
      </c>
      <c r="O96" s="54">
        <f t="shared" si="19"/>
        <v>0.68734055392751903</v>
      </c>
      <c r="P96" s="49">
        <f t="shared" si="20"/>
        <v>3.9146641161459002E-3</v>
      </c>
      <c r="Q96" s="49">
        <f t="shared" si="21"/>
        <v>4.5664447015566377E-3</v>
      </c>
      <c r="R96" s="50">
        <f t="shared" si="22"/>
        <v>4.2405544088512694E-3</v>
      </c>
      <c r="S96" s="58">
        <f t="shared" si="23"/>
        <v>4.6087847178967023E-4</v>
      </c>
      <c r="U96" s="57">
        <f t="shared" si="5"/>
        <v>18</v>
      </c>
      <c r="V96" s="41">
        <f t="shared" si="6"/>
        <v>2.8200000000000003</v>
      </c>
      <c r="W96" s="51">
        <f t="shared" si="7"/>
        <v>0.25709920264364894</v>
      </c>
      <c r="X96" s="48">
        <f t="shared" si="8"/>
        <v>414.66666666666669</v>
      </c>
      <c r="Y96" s="55">
        <f t="shared" si="9"/>
        <v>8.9628864398325021</v>
      </c>
      <c r="Z96" s="54">
        <f t="shared" si="24"/>
        <v>0.10143266666666667</v>
      </c>
      <c r="AA96" s="54">
        <f t="shared" si="25"/>
        <v>4.088776882662707E-2</v>
      </c>
      <c r="AB96" s="54">
        <f t="shared" si="26"/>
        <v>0.11182446666666668</v>
      </c>
      <c r="AC96" s="54">
        <f t="shared" si="27"/>
        <v>3.2524321050738797E-2</v>
      </c>
      <c r="AD96" s="49">
        <f t="shared" si="28"/>
        <v>3.1499465648854964E-4</v>
      </c>
      <c r="AE96" s="49">
        <f t="shared" si="29"/>
        <v>5.4586030534351144E-4</v>
      </c>
      <c r="AF96" s="50">
        <f t="shared" si="30"/>
        <v>4.1957786259541987E-4</v>
      </c>
      <c r="AG96" s="49">
        <f t="shared" si="31"/>
        <v>4.2681094147582695E-4</v>
      </c>
      <c r="AH96" s="49">
        <f t="shared" si="32"/>
        <v>1.1560266012455456E-4</v>
      </c>
      <c r="AI96" s="41">
        <f t="shared" si="33"/>
        <v>13.523243666666669</v>
      </c>
      <c r="AJ96" s="41">
        <f t="shared" si="34"/>
        <v>1.7230890389713356</v>
      </c>
      <c r="AK96" s="41">
        <f>(AVERAGE((Z21-'1. Water + Acid'!F21),(AI21-'1. Water + Acid'!F21),(AR21-'1. Water + Acid'!F21)))+AK95</f>
        <v>2.1107796666666663</v>
      </c>
      <c r="AL96" s="41">
        <f>STDEV((Z21-'1. Water + Acid'!F21),(AI21-'1. Water + Acid'!F21),(AR21-'1. Water + Acid'!F21))</f>
        <v>0.18394914149296815</v>
      </c>
      <c r="AM96" s="49">
        <f>((Z21-'1. Water + Acid'!F21)/$B$72)+AM95</f>
        <v>2.6085068994452019E-3</v>
      </c>
      <c r="AN96" s="49">
        <f>((AI21-'1. Water + Acid'!F21)/$B$72)+AN95</f>
        <v>5.1318634940518268E-3</v>
      </c>
      <c r="AO96" s="49">
        <f>((AR21-'1. Water + Acid'!F21)/$B$72)+AO95</f>
        <v>3.4236653055218264E-3</v>
      </c>
      <c r="AP96" s="50">
        <f t="shared" si="35"/>
        <v>3.7213452330062849E-3</v>
      </c>
      <c r="AQ96" s="58">
        <f t="shared" si="36"/>
        <v>1.2877469201308734E-3</v>
      </c>
    </row>
    <row r="97" spans="1:43">
      <c r="A97" s="57">
        <f t="shared" si="0"/>
        <v>19</v>
      </c>
      <c r="B97" s="41">
        <f t="shared" si="1"/>
        <v>7.63</v>
      </c>
      <c r="C97" s="51">
        <f t="shared" si="2"/>
        <v>1.4142135623730649E-2</v>
      </c>
      <c r="D97" s="48">
        <f t="shared" si="3"/>
        <v>253.5</v>
      </c>
      <c r="E97" s="55">
        <f t="shared" si="37"/>
        <v>2.1213203435596424</v>
      </c>
      <c r="F97" s="54">
        <f t="shared" si="10"/>
        <v>2.3183499999999998E-3</v>
      </c>
      <c r="G97" s="54">
        <f t="shared" si="11"/>
        <v>2.4878137882486302E-3</v>
      </c>
      <c r="H97" s="54">
        <f t="shared" si="12"/>
        <v>3.8211999999999994E-3</v>
      </c>
      <c r="I97" s="54">
        <f t="shared" si="13"/>
        <v>3.8223364163820018E-3</v>
      </c>
      <c r="J97" s="49">
        <f t="shared" si="14"/>
        <v>1.1027480916030533E-5</v>
      </c>
      <c r="K97" s="49">
        <f t="shared" si="15"/>
        <v>1.8141984732824432E-5</v>
      </c>
      <c r="L97" s="50">
        <f t="shared" si="16"/>
        <v>1.4584732824427481E-5</v>
      </c>
      <c r="M97" s="49">
        <f t="shared" si="17"/>
        <v>5.0307138936325408E-6</v>
      </c>
      <c r="N97" s="54">
        <f t="shared" si="18"/>
        <v>2.5336816666666659</v>
      </c>
      <c r="O97" s="54">
        <f t="shared" si="19"/>
        <v>0.69789152991186387</v>
      </c>
      <c r="P97" s="49">
        <f t="shared" si="20"/>
        <v>4.1541926159357192E-3</v>
      </c>
      <c r="Q97" s="49">
        <f t="shared" si="21"/>
        <v>4.7796666031036444E-3</v>
      </c>
      <c r="R97" s="50">
        <f t="shared" si="22"/>
        <v>4.4669296095196818E-3</v>
      </c>
      <c r="S97" s="58">
        <f t="shared" si="23"/>
        <v>4.4227689778222754E-4</v>
      </c>
      <c r="U97" s="57">
        <f t="shared" si="5"/>
        <v>19</v>
      </c>
      <c r="V97" s="41">
        <f t="shared" si="6"/>
        <v>2.8166666666666669</v>
      </c>
      <c r="W97" s="51">
        <f t="shared" si="7"/>
        <v>0.30105370506494911</v>
      </c>
      <c r="X97" s="48">
        <f t="shared" si="8"/>
        <v>525.33333333333337</v>
      </c>
      <c r="Y97" s="55">
        <f t="shared" si="9"/>
        <v>27.610384519838423</v>
      </c>
      <c r="Z97" s="54">
        <f t="shared" si="24"/>
        <v>0.1062713</v>
      </c>
      <c r="AA97" s="54">
        <f t="shared" si="25"/>
        <v>4.8587540473457466E-2</v>
      </c>
      <c r="AB97" s="54">
        <f t="shared" si="26"/>
        <v>0.12195996666666668</v>
      </c>
      <c r="AC97" s="54">
        <f t="shared" si="27"/>
        <v>3.9705598776185715E-2</v>
      </c>
      <c r="AD97" s="49">
        <f t="shared" si="28"/>
        <v>3.6195038167938931E-4</v>
      </c>
      <c r="AE97" s="49">
        <f t="shared" si="29"/>
        <v>6.0686717557251906E-4</v>
      </c>
      <c r="AF97" s="50">
        <f t="shared" si="30"/>
        <v>4.2767061068702293E-4</v>
      </c>
      <c r="AG97" s="49">
        <f t="shared" si="31"/>
        <v>4.6549605597964375E-4</v>
      </c>
      <c r="AH97" s="49">
        <f t="shared" si="32"/>
        <v>1.267640809394019E-4</v>
      </c>
      <c r="AI97" s="41">
        <f t="shared" si="33"/>
        <v>14.423235666666669</v>
      </c>
      <c r="AJ97" s="41">
        <f t="shared" si="34"/>
        <v>1.7848863396243577</v>
      </c>
      <c r="AK97" s="41">
        <f>(AVERAGE((Z22-'1. Water + Acid'!F22),(AI22-'1. Water + Acid'!F22),(AR22-'1. Water + Acid'!F22)))+AK96</f>
        <v>2.3369556666666664</v>
      </c>
      <c r="AL97" s="41">
        <f>STDEV((Z22-'1. Water + Acid'!F22),(AI22-'1. Water + Acid'!F22),(AR22-'1. Water + Acid'!F22))</f>
        <v>6.1797300653021962E-2</v>
      </c>
      <c r="AM97" s="49">
        <f>((Z22-'1. Water + Acid'!F22)/$B$72)+AM96</f>
        <v>2.8909566911048735E-3</v>
      </c>
      <c r="AN97" s="49">
        <f>((AI22-'1. Water + Acid'!F22)/$B$72)+AN96</f>
        <v>5.6303043028630116E-3</v>
      </c>
      <c r="AO97" s="49">
        <f>((AR22-'1. Water + Acid'!F22)/$B$72)+AO96</f>
        <v>3.839032646197814E-3</v>
      </c>
      <c r="AP97" s="50">
        <f t="shared" si="35"/>
        <v>4.1200978800552332E-3</v>
      </c>
      <c r="AQ97" s="58">
        <f t="shared" si="36"/>
        <v>1.3911342795624542E-3</v>
      </c>
    </row>
    <row r="98" spans="1:43">
      <c r="A98" s="57">
        <f t="shared" si="0"/>
        <v>20</v>
      </c>
      <c r="B98" s="41">
        <f t="shared" si="1"/>
        <v>7.7200000000000006</v>
      </c>
      <c r="C98" s="51">
        <f t="shared" si="2"/>
        <v>1.4142135623731277E-2</v>
      </c>
      <c r="D98" s="48">
        <f t="shared" si="3"/>
        <v>286.5</v>
      </c>
      <c r="E98" s="55">
        <f t="shared" si="37"/>
        <v>0.70710678118654757</v>
      </c>
      <c r="F98" s="54">
        <f t="shared" si="10"/>
        <v>2.3183499999999998E-3</v>
      </c>
      <c r="G98" s="54">
        <f t="shared" si="11"/>
        <v>2.4878137882486302E-3</v>
      </c>
      <c r="H98" s="54">
        <f t="shared" si="12"/>
        <v>3.8211999999999994E-3</v>
      </c>
      <c r="I98" s="54">
        <f t="shared" si="13"/>
        <v>3.8223364163820018E-3</v>
      </c>
      <c r="J98" s="49">
        <f t="shared" si="14"/>
        <v>1.1027480916030533E-5</v>
      </c>
      <c r="K98" s="49">
        <f t="shared" si="15"/>
        <v>1.8141984732824432E-5</v>
      </c>
      <c r="L98" s="50">
        <f t="shared" si="16"/>
        <v>1.4584732824427481E-5</v>
      </c>
      <c r="M98" s="49">
        <f t="shared" si="17"/>
        <v>5.0307138936325408E-6</v>
      </c>
      <c r="N98" s="54">
        <f t="shared" si="18"/>
        <v>2.6672864999999994</v>
      </c>
      <c r="O98" s="54">
        <f t="shared" si="19"/>
        <v>0.73912363342963272</v>
      </c>
      <c r="P98" s="49">
        <f t="shared" si="20"/>
        <v>4.4411422204527137E-3</v>
      </c>
      <c r="Q98" s="49">
        <f t="shared" si="21"/>
        <v>4.9638127908033323E-3</v>
      </c>
      <c r="R98" s="50">
        <f t="shared" si="22"/>
        <v>4.702477505628023E-3</v>
      </c>
      <c r="S98" s="58">
        <f t="shared" si="23"/>
        <v>3.6958390462156281E-4</v>
      </c>
      <c r="U98" s="57">
        <f t="shared" si="5"/>
        <v>20</v>
      </c>
      <c r="V98" s="41">
        <f t="shared" si="6"/>
        <v>2.8699999999999997</v>
      </c>
      <c r="W98" s="51">
        <f t="shared" si="7"/>
        <v>0.30049958402633442</v>
      </c>
      <c r="X98" s="48">
        <f t="shared" si="8"/>
        <v>547.33333333333337</v>
      </c>
      <c r="Y98" s="55">
        <f t="shared" si="9"/>
        <v>7.2341781380702352</v>
      </c>
      <c r="Z98" s="54">
        <f t="shared" si="24"/>
        <v>0.10691593333333334</v>
      </c>
      <c r="AA98" s="54">
        <f t="shared" si="25"/>
        <v>4.9238413090283012E-2</v>
      </c>
      <c r="AB98" s="54">
        <f t="shared" si="26"/>
        <v>0.13555163333333337</v>
      </c>
      <c r="AC98" s="54">
        <f t="shared" si="27"/>
        <v>5.2118362613596515E-2</v>
      </c>
      <c r="AD98" s="49">
        <f t="shared" si="28"/>
        <v>4.6199809160305346E-4</v>
      </c>
      <c r="AE98" s="49">
        <f t="shared" si="29"/>
        <v>6.5711335877862592E-4</v>
      </c>
      <c r="AF98" s="50">
        <f t="shared" si="30"/>
        <v>4.3300648854961834E-4</v>
      </c>
      <c r="AG98" s="49">
        <f t="shared" si="31"/>
        <v>5.1737264631043257E-4</v>
      </c>
      <c r="AH98" s="49">
        <f t="shared" si="32"/>
        <v>1.2188407731422798E-4</v>
      </c>
      <c r="AI98" s="41">
        <f t="shared" si="33"/>
        <v>15.093125000000002</v>
      </c>
      <c r="AJ98" s="41">
        <f t="shared" si="34"/>
        <v>1.8688582692516631</v>
      </c>
      <c r="AK98" s="41">
        <f>(AVERAGE((Z23-'1. Water + Acid'!F23),(AI23-'1. Water + Acid'!F23),(AR23-'1. Water + Acid'!F23)))+AK97</f>
        <v>2.267061</v>
      </c>
      <c r="AL98" s="41">
        <f>STDEV((Z23-'1. Water + Acid'!F23),(AI23-'1. Water + Acid'!F23),(AR23-'1. Water + Acid'!F23))</f>
        <v>8.3971929627306582E-2</v>
      </c>
      <c r="AM98" s="49">
        <f>((Z23-'1. Water + Acid'!F23)/$B$72)+AM97</f>
        <v>2.7248097548344787E-3</v>
      </c>
      <c r="AN98" s="49">
        <f>((AI23-'1. Water + Acid'!F23)/$B$72)+AN97</f>
        <v>5.67184103693061E-3</v>
      </c>
      <c r="AO98" s="49">
        <f>((AR23-'1. Water + Acid'!F23)/$B$72)+AO97</f>
        <v>3.5939659151989814E-3</v>
      </c>
      <c r="AP98" s="50">
        <f t="shared" si="35"/>
        <v>3.9968722356546905E-3</v>
      </c>
      <c r="AQ98" s="58">
        <f t="shared" si="36"/>
        <v>1.514264993886691E-3</v>
      </c>
    </row>
    <row r="99" spans="1:43">
      <c r="A99" s="57">
        <f t="shared" si="0"/>
        <v>21</v>
      </c>
      <c r="B99" s="41">
        <f t="shared" si="1"/>
        <v>7.7799999999999994</v>
      </c>
      <c r="C99" s="51">
        <f t="shared" si="2"/>
        <v>2.8284271247461926E-2</v>
      </c>
      <c r="D99" s="48">
        <f t="shared" si="3"/>
        <v>307.5</v>
      </c>
      <c r="E99" s="55">
        <f t="shared" si="37"/>
        <v>10.606601717798213</v>
      </c>
      <c r="F99" s="54">
        <f t="shared" si="10"/>
        <v>2.33E-3</v>
      </c>
      <c r="G99" s="54">
        <f t="shared" si="11"/>
        <v>2.5042893762502768E-3</v>
      </c>
      <c r="H99" s="54">
        <f t="shared" si="12"/>
        <v>4.0891499999999997E-3</v>
      </c>
      <c r="I99" s="54">
        <f t="shared" si="13"/>
        <v>3.8388120043836484E-3</v>
      </c>
      <c r="J99" s="49">
        <f t="shared" si="14"/>
        <v>1.2094656488549616E-5</v>
      </c>
      <c r="K99" s="49">
        <f t="shared" si="15"/>
        <v>1.9120229007633593E-5</v>
      </c>
      <c r="L99" s="50">
        <f t="shared" si="16"/>
        <v>1.5607442748091605E-5</v>
      </c>
      <c r="M99" s="49">
        <f t="shared" si="17"/>
        <v>4.9678299699621353E-6</v>
      </c>
      <c r="N99" s="54">
        <f t="shared" si="18"/>
        <v>2.8121804999999993</v>
      </c>
      <c r="O99" s="54">
        <f t="shared" si="19"/>
        <v>0.74190020605709195</v>
      </c>
      <c r="P99" s="49">
        <f t="shared" si="20"/>
        <v>4.7000545294740795E-3</v>
      </c>
      <c r="Q99" s="49">
        <f t="shared" si="21"/>
        <v>5.2158023108134317E-3</v>
      </c>
      <c r="R99" s="50">
        <f t="shared" si="22"/>
        <v>4.9579284201437552E-3</v>
      </c>
      <c r="S99" s="58">
        <f t="shared" si="23"/>
        <v>3.6468875356697266E-4</v>
      </c>
      <c r="U99" s="57">
        <f t="shared" si="5"/>
        <v>21</v>
      </c>
      <c r="V99" s="41">
        <f t="shared" si="6"/>
        <v>2.97</v>
      </c>
      <c r="W99" s="51">
        <f t="shared" si="7"/>
        <v>0.44710177812216062</v>
      </c>
      <c r="X99" s="48">
        <f t="shared" si="8"/>
        <v>542.66666666666663</v>
      </c>
      <c r="Y99" s="55">
        <f t="shared" si="9"/>
        <v>35.246749259092439</v>
      </c>
      <c r="Z99" s="54">
        <f t="shared" si="24"/>
        <v>0.10744406666666667</v>
      </c>
      <c r="AA99" s="54">
        <f t="shared" si="25"/>
        <v>4.9684371275916302E-2</v>
      </c>
      <c r="AB99" s="54">
        <f t="shared" si="26"/>
        <v>0.14683660000000004</v>
      </c>
      <c r="AC99" s="54">
        <f t="shared" si="27"/>
        <v>6.1145100572202231E-2</v>
      </c>
      <c r="AD99" s="49">
        <f t="shared" si="28"/>
        <v>5.2522824427480913E-4</v>
      </c>
      <c r="AE99" s="49">
        <f t="shared" si="29"/>
        <v>7.1980992366412204E-4</v>
      </c>
      <c r="AF99" s="50">
        <f t="shared" si="30"/>
        <v>4.3629694656488553E-4</v>
      </c>
      <c r="AG99" s="49">
        <f t="shared" si="31"/>
        <v>5.6044503816793888E-4</v>
      </c>
      <c r="AH99" s="49">
        <f t="shared" si="32"/>
        <v>1.4500023784463749E-4</v>
      </c>
      <c r="AI99" s="41">
        <f t="shared" si="33"/>
        <v>15.762229000000001</v>
      </c>
      <c r="AJ99" s="41">
        <f t="shared" si="34"/>
        <v>1.9560302692516642</v>
      </c>
      <c r="AK99" s="41">
        <f>(AVERAGE((Z24-'1. Water + Acid'!F24),(AI24-'1. Water + Acid'!F24),(AR24-'1. Water + Acid'!F24)))+AK98</f>
        <v>2.0267490000000001</v>
      </c>
      <c r="AL99" s="41">
        <f>STDEV((Z24-'1. Water + Acid'!F24),(AI24-'1. Water + Acid'!F24),(AR24-'1. Water + Acid'!F24))</f>
        <v>8.7172000000000027E-2</v>
      </c>
      <c r="AM99" s="49">
        <f>((Z24-'1. Water + Acid'!F24)/$B$72)+AM98</f>
        <v>2.2720593534976525E-3</v>
      </c>
      <c r="AN99" s="49">
        <f>((AI24-'1. Water + Acid'!F24)/$B$72)+AN98</f>
        <v>5.4143132857114975E-3</v>
      </c>
      <c r="AO99" s="49">
        <f>((AR24-'1. Water + Acid'!F24)/$B$72)+AO98</f>
        <v>3.0332200052863982E-3</v>
      </c>
      <c r="AP99" s="50">
        <f t="shared" si="35"/>
        <v>3.5731975481651823E-3</v>
      </c>
      <c r="AQ99" s="58">
        <f t="shared" si="36"/>
        <v>1.6392442629877952E-3</v>
      </c>
    </row>
    <row r="100" spans="1:43">
      <c r="A100" s="57">
        <f t="shared" si="0"/>
        <v>22</v>
      </c>
      <c r="B100" s="41">
        <f t="shared" si="1"/>
        <v>7.84</v>
      </c>
      <c r="C100" s="51">
        <f t="shared" si="2"/>
        <v>1.4142135623730649E-2</v>
      </c>
      <c r="D100" s="48">
        <f t="shared" si="3"/>
        <v>298.5</v>
      </c>
      <c r="E100" s="55">
        <f t="shared" si="37"/>
        <v>4.9497474683058327</v>
      </c>
      <c r="F100" s="54">
        <f t="shared" si="10"/>
        <v>2.3649500000000002E-3</v>
      </c>
      <c r="G100" s="54">
        <f t="shared" si="11"/>
        <v>2.5537161402552164E-3</v>
      </c>
      <c r="H100" s="54">
        <f t="shared" si="12"/>
        <v>4.55515E-3</v>
      </c>
      <c r="I100" s="54">
        <f t="shared" si="13"/>
        <v>4.0365190604034068E-3</v>
      </c>
      <c r="J100" s="49">
        <f t="shared" si="14"/>
        <v>1.4406870229007631E-5</v>
      </c>
      <c r="K100" s="49">
        <f t="shared" si="15"/>
        <v>2.0365267175572525E-5</v>
      </c>
      <c r="L100" s="50">
        <f t="shared" si="16"/>
        <v>1.7386068702290079E-5</v>
      </c>
      <c r="M100" s="49">
        <f t="shared" si="17"/>
        <v>4.213222885917255E-6</v>
      </c>
      <c r="N100" s="54">
        <f t="shared" si="18"/>
        <v>2.970130666666666</v>
      </c>
      <c r="O100" s="54">
        <f t="shared" si="19"/>
        <v>0.75147938162182604</v>
      </c>
      <c r="P100" s="49">
        <f t="shared" si="20"/>
        <v>4.966581906407838E-3</v>
      </c>
      <c r="Q100" s="49">
        <f t="shared" si="21"/>
        <v>5.5062133098360598E-3</v>
      </c>
      <c r="R100" s="50">
        <f t="shared" si="22"/>
        <v>5.2363976081219489E-3</v>
      </c>
      <c r="S100" s="58">
        <f t="shared" si="23"/>
        <v>3.8157702470530922E-4</v>
      </c>
      <c r="U100" s="57">
        <f t="shared" si="5"/>
        <v>22</v>
      </c>
      <c r="V100" s="41">
        <f t="shared" si="6"/>
        <v>2.9766666666666666</v>
      </c>
      <c r="W100" s="51">
        <f t="shared" si="7"/>
        <v>0.29687258770949759</v>
      </c>
      <c r="X100" s="48">
        <f t="shared" si="8"/>
        <v>547</v>
      </c>
      <c r="Y100" s="55">
        <f t="shared" si="9"/>
        <v>10.816653826391969</v>
      </c>
      <c r="Z100" s="54">
        <f t="shared" si="24"/>
        <v>0.10815083333333333</v>
      </c>
      <c r="AA100" s="54">
        <f t="shared" si="25"/>
        <v>4.9926885364854109E-2</v>
      </c>
      <c r="AB100" s="54">
        <f t="shared" si="26"/>
        <v>0.15592360000000005</v>
      </c>
      <c r="AC100" s="54">
        <f t="shared" si="27"/>
        <v>6.8366183704946237E-2</v>
      </c>
      <c r="AD100" s="49">
        <f t="shared" si="28"/>
        <v>5.551980916030534E-4</v>
      </c>
      <c r="AE100" s="49">
        <f t="shared" si="29"/>
        <v>7.8410725190839684E-4</v>
      </c>
      <c r="AF100" s="50">
        <f t="shared" si="30"/>
        <v>4.4607938931297714E-4</v>
      </c>
      <c r="AG100" s="49">
        <f t="shared" si="31"/>
        <v>5.9512824427480915E-4</v>
      </c>
      <c r="AH100" s="49">
        <f t="shared" si="32"/>
        <v>1.7251527987978131E-4</v>
      </c>
      <c r="AI100" s="41">
        <f t="shared" si="33"/>
        <v>16.651226333333334</v>
      </c>
      <c r="AJ100" s="41">
        <f t="shared" si="34"/>
        <v>2.0141396293697498</v>
      </c>
      <c r="AK100" s="41">
        <f>(AVERAGE((Z25-'1. Water + Acid'!F25),(AI25-'1. Water + Acid'!F25),(AR25-'1. Water + Acid'!F25)))+AK99</f>
        <v>2.3338143333333337</v>
      </c>
      <c r="AL100" s="41">
        <f>STDEV((Z25-'1. Water + Acid'!F25),(AI25-'1. Water + Acid'!F25),(AR25-'1. Water + Acid'!F25))</f>
        <v>5.810936011808554E-2</v>
      </c>
      <c r="AM100" s="49">
        <f>((Z25-'1. Water + Acid'!F25)/$B$72)+AM99</f>
        <v>2.8826493442913543E-3</v>
      </c>
      <c r="AN100" s="49">
        <f>((AI25-'1. Water + Acid'!F25)/$B$72)+AN99</f>
        <v>5.8379879732010044E-3</v>
      </c>
      <c r="AO100" s="49">
        <f>((AR25-'1. Water + Acid'!F25)/$B$72)+AO99</f>
        <v>3.6230416290463003E-3</v>
      </c>
      <c r="AP100" s="50">
        <f t="shared" si="35"/>
        <v>4.1145596488462192E-3</v>
      </c>
      <c r="AQ100" s="58">
        <f t="shared" si="36"/>
        <v>1.5377578078886213E-3</v>
      </c>
    </row>
    <row r="101" spans="1:43">
      <c r="A101" s="57">
        <f t="shared" si="0"/>
        <v>23</v>
      </c>
      <c r="B101" s="41">
        <f t="shared" si="1"/>
        <v>7.7850000000000001</v>
      </c>
      <c r="C101" s="51">
        <f t="shared" si="2"/>
        <v>6.3639610306789177E-2</v>
      </c>
      <c r="D101" s="48">
        <f t="shared" si="3"/>
        <v>298</v>
      </c>
      <c r="E101" s="55">
        <f t="shared" si="37"/>
        <v>4.2426406871192848</v>
      </c>
      <c r="F101" s="54">
        <f t="shared" si="10"/>
        <v>2.3649500000000002E-3</v>
      </c>
      <c r="G101" s="54">
        <f t="shared" si="11"/>
        <v>2.5537161402552164E-3</v>
      </c>
      <c r="H101" s="54">
        <f t="shared" si="12"/>
        <v>4.55515E-3</v>
      </c>
      <c r="I101" s="54">
        <f t="shared" si="13"/>
        <v>4.0365190604034068E-3</v>
      </c>
      <c r="J101" s="49">
        <f t="shared" si="14"/>
        <v>1.4406870229007631E-5</v>
      </c>
      <c r="K101" s="49">
        <f t="shared" si="15"/>
        <v>2.0365267175572525E-5</v>
      </c>
      <c r="L101" s="50">
        <f t="shared" si="16"/>
        <v>1.7386068702290079E-5</v>
      </c>
      <c r="M101" s="49">
        <f t="shared" si="17"/>
        <v>4.213222885917255E-6</v>
      </c>
      <c r="N101" s="54">
        <f t="shared" si="18"/>
        <v>3.1219944999999996</v>
      </c>
      <c r="O101" s="54">
        <f t="shared" si="19"/>
        <v>0.77272016222188877</v>
      </c>
      <c r="P101" s="49">
        <f t="shared" si="20"/>
        <v>5.2078411034504743E-3</v>
      </c>
      <c r="Q101" s="49">
        <f t="shared" si="21"/>
        <v>5.8004318428148847E-3</v>
      </c>
      <c r="R101" s="50">
        <f t="shared" si="22"/>
        <v>5.5041364731326795E-3</v>
      </c>
      <c r="S101" s="58">
        <f t="shared" si="23"/>
        <v>4.190249302729246E-4</v>
      </c>
      <c r="U101" s="57">
        <f t="shared" si="5"/>
        <v>23</v>
      </c>
      <c r="V101" s="41">
        <f t="shared" si="6"/>
        <v>2.9899999999999998</v>
      </c>
      <c r="W101" s="51">
        <f t="shared" si="7"/>
        <v>0.5828378848359157</v>
      </c>
      <c r="X101" s="48">
        <f t="shared" si="8"/>
        <v>511</v>
      </c>
      <c r="Y101" s="55">
        <f t="shared" si="9"/>
        <v>115.88356225108029</v>
      </c>
      <c r="Z101" s="54">
        <f t="shared" si="24"/>
        <v>0.11474473333333333</v>
      </c>
      <c r="AA101" s="54">
        <f t="shared" si="25"/>
        <v>6.0446854716995777E-2</v>
      </c>
      <c r="AB101" s="54">
        <f t="shared" si="26"/>
        <v>0.17550336666666672</v>
      </c>
      <c r="AC101" s="54">
        <f t="shared" si="27"/>
        <v>7.0957027761105032E-2</v>
      </c>
      <c r="AD101" s="49">
        <f t="shared" si="28"/>
        <v>6.2074045801526715E-4</v>
      </c>
      <c r="AE101" s="49">
        <f t="shared" si="29"/>
        <v>8.6930343511450376E-4</v>
      </c>
      <c r="AF101" s="50">
        <f t="shared" si="30"/>
        <v>5.1953664122137409E-4</v>
      </c>
      <c r="AG101" s="49">
        <f t="shared" si="31"/>
        <v>6.6986017811704844E-4</v>
      </c>
      <c r="AH101" s="49">
        <f t="shared" si="32"/>
        <v>1.7998267334587447E-4</v>
      </c>
      <c r="AI101" s="41">
        <f t="shared" si="33"/>
        <v>17.404361000000002</v>
      </c>
      <c r="AJ101" s="41">
        <f t="shared" si="34"/>
        <v>2.1368402661950467</v>
      </c>
      <c r="AK101" s="41">
        <f>(AVERAGE((Z26-'1. Water + Acid'!F26),(AI26-'1. Water + Acid'!F26),(AR26-'1. Water + Acid'!F26)))+AK100</f>
        <v>2.4131330000000002</v>
      </c>
      <c r="AL101" s="41">
        <f>STDEV((Z26-'1. Water + Acid'!F26),(AI26-'1. Water + Acid'!F26),(AR26-'1. Water + Acid'!F26))</f>
        <v>0.12270063682529662</v>
      </c>
      <c r="AM101" s="49">
        <f>((Z26-'1. Water + Acid'!F26)/$B$72)+AM100</f>
        <v>3.0363352603414696E-3</v>
      </c>
      <c r="AN101" s="49">
        <f>((AI26-'1. Water + Acid'!F26)/$B$72)+AN100</f>
        <v>6.1868965393688342E-3</v>
      </c>
      <c r="AO101" s="49">
        <f>((AR26-'1. Water + Acid'!F26)/$B$72)+AO100</f>
        <v>3.5399681609111031E-3</v>
      </c>
      <c r="AP101" s="50">
        <f t="shared" si="35"/>
        <v>4.2543999868738022E-3</v>
      </c>
      <c r="AQ101" s="58">
        <f t="shared" si="36"/>
        <v>1.692429826813488E-3</v>
      </c>
    </row>
    <row r="102" spans="1:43">
      <c r="A102" s="57">
        <f t="shared" si="0"/>
        <v>24</v>
      </c>
      <c r="B102" s="41">
        <f t="shared" si="1"/>
        <v>7.8149999999999995</v>
      </c>
      <c r="C102" s="51">
        <f t="shared" si="2"/>
        <v>2.12132034355966E-2</v>
      </c>
      <c r="D102" s="48">
        <f t="shared" si="3"/>
        <v>297</v>
      </c>
      <c r="E102" s="55">
        <f t="shared" si="37"/>
        <v>7.0710678118654755</v>
      </c>
      <c r="F102" s="54">
        <f t="shared" si="10"/>
        <v>2.3649500000000002E-3</v>
      </c>
      <c r="G102" s="54">
        <f t="shared" si="11"/>
        <v>2.5537161402552164E-3</v>
      </c>
      <c r="H102" s="54">
        <f t="shared" si="12"/>
        <v>4.55515E-3</v>
      </c>
      <c r="I102" s="54">
        <f t="shared" si="13"/>
        <v>4.0365190604034068E-3</v>
      </c>
      <c r="J102" s="49">
        <f t="shared" si="14"/>
        <v>1.4406870229007631E-5</v>
      </c>
      <c r="K102" s="49">
        <f t="shared" si="15"/>
        <v>2.0365267175572525E-5</v>
      </c>
      <c r="L102" s="50">
        <f t="shared" si="16"/>
        <v>1.7386068702290079E-5</v>
      </c>
      <c r="M102" s="49">
        <f t="shared" si="17"/>
        <v>4.213222885917255E-6</v>
      </c>
      <c r="N102" s="54">
        <f t="shared" si="18"/>
        <v>3.2487276666666665</v>
      </c>
      <c r="O102" s="54">
        <f t="shared" si="19"/>
        <v>0.81256397942592784</v>
      </c>
      <c r="P102" s="49">
        <f t="shared" si="20"/>
        <v>5.3816031076332621E-3</v>
      </c>
      <c r="Q102" s="49">
        <f t="shared" si="21"/>
        <v>6.0735358693093464E-3</v>
      </c>
      <c r="R102" s="50">
        <f t="shared" si="22"/>
        <v>5.7275694884713043E-3</v>
      </c>
      <c r="S102" s="58">
        <f t="shared" si="23"/>
        <v>4.8927034790629447E-4</v>
      </c>
      <c r="U102" s="57">
        <f t="shared" si="5"/>
        <v>24</v>
      </c>
      <c r="V102" s="41">
        <f t="shared" si="6"/>
        <v>2.8566666666666669</v>
      </c>
      <c r="W102" s="51">
        <f t="shared" si="7"/>
        <v>0.30664855018951803</v>
      </c>
      <c r="X102" s="48">
        <f t="shared" si="8"/>
        <v>537.33333333333337</v>
      </c>
      <c r="Y102" s="55">
        <f t="shared" si="9"/>
        <v>24.440403706431145</v>
      </c>
      <c r="Z102" s="54">
        <f t="shared" si="24"/>
        <v>0.11566896666666666</v>
      </c>
      <c r="AA102" s="54">
        <f t="shared" si="25"/>
        <v>6.077991705850759E-2</v>
      </c>
      <c r="AB102" s="54">
        <f t="shared" si="26"/>
        <v>0.18459813333333339</v>
      </c>
      <c r="AC102" s="54">
        <f t="shared" si="27"/>
        <v>7.7064532159247801E-2</v>
      </c>
      <c r="AD102" s="49">
        <f t="shared" si="28"/>
        <v>6.5462328244274802E-4</v>
      </c>
      <c r="AE102" s="49">
        <f t="shared" si="29"/>
        <v>9.2773129770992366E-4</v>
      </c>
      <c r="AF102" s="50">
        <f t="shared" si="30"/>
        <v>5.3136450381679394E-4</v>
      </c>
      <c r="AG102" s="49">
        <f t="shared" si="31"/>
        <v>7.0457302798982195E-4</v>
      </c>
      <c r="AH102" s="49">
        <f t="shared" si="32"/>
        <v>2.0284943094680538E-4</v>
      </c>
      <c r="AI102" s="41">
        <f t="shared" si="33"/>
        <v>18.181055666666669</v>
      </c>
      <c r="AJ102" s="41">
        <f t="shared" si="34"/>
        <v>2.4311454390842324</v>
      </c>
      <c r="AK102" s="41">
        <f>(AVERAGE((Z27-'1. Water + Acid'!F27),(AI27-'1. Water + Acid'!F27),(AR27-'1. Water + Acid'!F27)))+AK101</f>
        <v>2.7869516666666669</v>
      </c>
      <c r="AL102" s="41">
        <f>STDEV((Z27-'1. Water + Acid'!F27),(AI27-'1. Water + Acid'!F27),(AR27-'1. Water + Acid'!F27))</f>
        <v>0.29430517288918545</v>
      </c>
      <c r="AM102" s="49">
        <f>((Z27-'1. Water + Acid'!F27)/$B$72)+AM101</f>
        <v>3.1069477082563872E-3</v>
      </c>
      <c r="AN102" s="49">
        <f>((AI27-'1. Water + Acid'!F27)/$B$72)+AN101</f>
        <v>7.0425532611613686E-3</v>
      </c>
      <c r="AO102" s="49">
        <f>((AR27-'1. Water + Acid'!F27)/$B$72)+AO101</f>
        <v>4.5908475328213516E-3</v>
      </c>
      <c r="AP102" s="50">
        <f t="shared" si="35"/>
        <v>4.9134495007463691E-3</v>
      </c>
      <c r="AQ102" s="58">
        <f t="shared" si="36"/>
        <v>1.9875366133221173E-3</v>
      </c>
    </row>
    <row r="103" spans="1:43">
      <c r="A103" s="57">
        <f t="shared" si="0"/>
        <v>25</v>
      </c>
      <c r="B103" s="41">
        <f t="shared" si="1"/>
        <v>7.87</v>
      </c>
      <c r="C103" s="51">
        <f t="shared" si="2"/>
        <v>4.2426406871193201E-2</v>
      </c>
      <c r="D103" s="48">
        <f t="shared" si="3"/>
        <v>277</v>
      </c>
      <c r="E103" s="55">
        <f t="shared" si="37"/>
        <v>1.4142135623730951</v>
      </c>
      <c r="F103" s="54">
        <f t="shared" si="10"/>
        <v>2.5164000000000002E-3</v>
      </c>
      <c r="G103" s="54">
        <f t="shared" si="11"/>
        <v>2.7678987842766215E-3</v>
      </c>
      <c r="H103" s="54">
        <f t="shared" si="12"/>
        <v>4.7066E-3</v>
      </c>
      <c r="I103" s="54">
        <f t="shared" si="13"/>
        <v>4.2507017044248118E-3</v>
      </c>
      <c r="J103" s="49">
        <f t="shared" si="14"/>
        <v>1.4406870229007631E-5</v>
      </c>
      <c r="K103" s="49">
        <f t="shared" si="15"/>
        <v>2.1521374045801534E-5</v>
      </c>
      <c r="L103" s="50">
        <f t="shared" si="16"/>
        <v>1.7964122137404583E-5</v>
      </c>
      <c r="M103" s="49">
        <f t="shared" si="17"/>
        <v>5.0307138936325433E-6</v>
      </c>
      <c r="N103" s="54">
        <f t="shared" si="18"/>
        <v>3.3659386666666666</v>
      </c>
      <c r="O103" s="54">
        <f t="shared" si="19"/>
        <v>0.8400520484377737</v>
      </c>
      <c r="P103" s="49">
        <f t="shared" si="20"/>
        <v>5.6225161652253353E-3</v>
      </c>
      <c r="Q103" s="49">
        <f t="shared" si="21"/>
        <v>6.245913315689881E-3</v>
      </c>
      <c r="R103" s="50">
        <f t="shared" si="22"/>
        <v>5.9342147404576086E-3</v>
      </c>
      <c r="S103" s="58">
        <f t="shared" si="23"/>
        <v>4.4080835246585078E-4</v>
      </c>
      <c r="U103" s="57">
        <f t="shared" si="5"/>
        <v>25</v>
      </c>
      <c r="V103" s="41">
        <f t="shared" si="6"/>
        <v>2.7900000000000005</v>
      </c>
      <c r="W103" s="51">
        <f t="shared" si="7"/>
        <v>0.26627053911388704</v>
      </c>
      <c r="X103" s="48">
        <f t="shared" si="8"/>
        <v>560.33333333333337</v>
      </c>
      <c r="Y103" s="55">
        <f t="shared" si="9"/>
        <v>18.823743871327334</v>
      </c>
      <c r="Z103" s="54">
        <f t="shared" si="24"/>
        <v>0.11756403333333333</v>
      </c>
      <c r="AA103" s="54">
        <f t="shared" si="25"/>
        <v>6.1106394321626067E-2</v>
      </c>
      <c r="AB103" s="54">
        <f t="shared" si="26"/>
        <v>0.20121880000000006</v>
      </c>
      <c r="AC103" s="54">
        <f t="shared" si="27"/>
        <v>8.3902847302858352E-2</v>
      </c>
      <c r="AD103" s="49">
        <f t="shared" si="28"/>
        <v>7.2585725190839692E-4</v>
      </c>
      <c r="AE103" s="49">
        <f t="shared" si="29"/>
        <v>1.012482824427481E-3</v>
      </c>
      <c r="AF103" s="50">
        <f t="shared" si="30"/>
        <v>5.6569198473282447E-4</v>
      </c>
      <c r="AG103" s="49">
        <f t="shared" si="31"/>
        <v>7.6801068702290077E-4</v>
      </c>
      <c r="AH103" s="49">
        <f t="shared" si="32"/>
        <v>2.2635855998333392E-4</v>
      </c>
      <c r="AI103" s="41">
        <f t="shared" si="33"/>
        <v>19.015865000000002</v>
      </c>
      <c r="AJ103" s="41">
        <f t="shared" si="34"/>
        <v>2.5086192789357162</v>
      </c>
      <c r="AK103" s="41">
        <f>(AVERAGE((Z28-'1. Water + Acid'!F28),(AI28-'1. Water + Acid'!F28),(AR28-'1. Water + Acid'!F28)))+AK102</f>
        <v>3.0044890000000004</v>
      </c>
      <c r="AL103" s="41">
        <f>STDEV((Z28-'1. Water + Acid'!F28),(AI28-'1. Water + Acid'!F28),(AR28-'1. Water + Acid'!F28))</f>
        <v>7.7473839851483581E-2</v>
      </c>
      <c r="AM103" s="49">
        <f>((Z28-'1. Water + Acid'!F28)/$B$72)+AM102</f>
        <v>3.33539974562818E-3</v>
      </c>
      <c r="AN103" s="49">
        <f>((AI28-'1. Water + Acid'!F28)/$B$72)+AN102</f>
        <v>7.5285330497522739E-3</v>
      </c>
      <c r="AO103" s="49">
        <f>((AR28-'1. Water + Acid'!F28)/$B$72)+AO102</f>
        <v>5.026983240531138E-3</v>
      </c>
      <c r="AP103" s="50">
        <f t="shared" si="35"/>
        <v>5.2969720119705301E-3</v>
      </c>
      <c r="AQ103" s="58">
        <f t="shared" si="36"/>
        <v>2.1095644524560457E-3</v>
      </c>
    </row>
    <row r="104" spans="1:43">
      <c r="A104" s="57">
        <f t="shared" si="0"/>
        <v>26</v>
      </c>
      <c r="B104" s="41">
        <f t="shared" si="1"/>
        <v>7.5750000000000002</v>
      </c>
      <c r="C104" s="51">
        <f t="shared" si="2"/>
        <v>0.17677669529663689</v>
      </c>
      <c r="D104" s="48">
        <f t="shared" si="3"/>
        <v>309</v>
      </c>
      <c r="E104" s="55">
        <f t="shared" si="37"/>
        <v>22.627416997969522</v>
      </c>
      <c r="F104" s="54">
        <f t="shared" si="10"/>
        <v>2.5397000000000002E-3</v>
      </c>
      <c r="G104" s="54">
        <f t="shared" si="11"/>
        <v>2.7678987842766215E-3</v>
      </c>
      <c r="H104" s="54">
        <f t="shared" si="12"/>
        <v>4.7299000000000004E-3</v>
      </c>
      <c r="I104" s="54">
        <f t="shared" si="13"/>
        <v>4.2507017044248118E-3</v>
      </c>
      <c r="J104" s="49">
        <f t="shared" si="14"/>
        <v>1.4495801526717556E-5</v>
      </c>
      <c r="K104" s="49">
        <f t="shared" si="15"/>
        <v>2.1610305343511456E-5</v>
      </c>
      <c r="L104" s="50">
        <f t="shared" si="16"/>
        <v>1.8053053435114506E-5</v>
      </c>
      <c r="M104" s="49">
        <f t="shared" si="17"/>
        <v>5.0307138936325425E-6</v>
      </c>
      <c r="N104" s="54">
        <f t="shared" si="18"/>
        <v>3.5323311666666668</v>
      </c>
      <c r="O104" s="54">
        <f t="shared" si="19"/>
        <v>0.87295443407316509</v>
      </c>
      <c r="P104" s="49">
        <f t="shared" si="20"/>
        <v>5.9568868744695053E-3</v>
      </c>
      <c r="Q104" s="49">
        <f t="shared" si="21"/>
        <v>6.4982489751505435E-3</v>
      </c>
      <c r="R104" s="50">
        <f t="shared" si="22"/>
        <v>6.2275679248100244E-3</v>
      </c>
      <c r="S104" s="58">
        <f t="shared" si="23"/>
        <v>3.8280081246895662E-4</v>
      </c>
      <c r="U104" s="57">
        <f t="shared" si="5"/>
        <v>26</v>
      </c>
      <c r="V104" s="41">
        <f t="shared" si="6"/>
        <v>2.8033333333333332</v>
      </c>
      <c r="W104" s="51">
        <f t="shared" si="7"/>
        <v>0.28005951748393298</v>
      </c>
      <c r="X104" s="48">
        <f t="shared" si="8"/>
        <v>557.66666666666663</v>
      </c>
      <c r="Y104" s="55">
        <f t="shared" si="9"/>
        <v>23.007245235649862</v>
      </c>
      <c r="Z104" s="54">
        <f t="shared" si="24"/>
        <v>0.12022023333333333</v>
      </c>
      <c r="AA104" s="54">
        <f t="shared" si="25"/>
        <v>6.2981284385069794E-2</v>
      </c>
      <c r="AB104" s="54">
        <f t="shared" si="26"/>
        <v>0.21832100000000007</v>
      </c>
      <c r="AC104" s="54">
        <f t="shared" si="27"/>
        <v>8.7009096483139939E-2</v>
      </c>
      <c r="AD104" s="49">
        <f t="shared" si="28"/>
        <v>7.9477900763358779E-4</v>
      </c>
      <c r="AE104" s="49">
        <f t="shared" si="29"/>
        <v>1.0873629770992367E-3</v>
      </c>
      <c r="AF104" s="50">
        <f t="shared" si="30"/>
        <v>6.1771679389312976E-4</v>
      </c>
      <c r="AG104" s="49">
        <f t="shared" si="31"/>
        <v>8.3328625954198472E-4</v>
      </c>
      <c r="AH104" s="49">
        <f t="shared" si="32"/>
        <v>2.3717923747067026E-4</v>
      </c>
      <c r="AI104" s="41">
        <f t="shared" si="33"/>
        <v>19.741513000000001</v>
      </c>
      <c r="AJ104" s="41">
        <f t="shared" si="34"/>
        <v>2.7344391443860343</v>
      </c>
      <c r="AK104" s="41">
        <f>(AVERAGE((Z29-'1. Water + Acid'!F29),(AI29-'1. Water + Acid'!F29),(AR29-'1. Water + Acid'!F29)))+AK103</f>
        <v>3.2707170000000003</v>
      </c>
      <c r="AL104" s="41">
        <f>STDEV((Z29-'1. Water + Acid'!F29),(AI29-'1. Water + Acid'!F29),(AR29-'1. Water + Acid'!F29))</f>
        <v>0.2258198654503186</v>
      </c>
      <c r="AM104" s="49">
        <f>((Z29-'1. Water + Acid'!F29)/$B$72)+AM103</f>
        <v>3.3603217860687395E-3</v>
      </c>
      <c r="AN104" s="49">
        <f>((AI29-'1. Water + Acid'!F29)/$B$72)+AN103</f>
        <v>8.3218846704434107E-3</v>
      </c>
      <c r="AO104" s="49">
        <f>((AR29-'1. Water + Acid'!F29)/$B$72)+AO103</f>
        <v>5.6168048642910402E-3</v>
      </c>
      <c r="AP104" s="50">
        <f t="shared" si="35"/>
        <v>5.7663371069343961E-3</v>
      </c>
      <c r="AQ104" s="58">
        <f t="shared" si="36"/>
        <v>2.484159109757978E-3</v>
      </c>
    </row>
    <row r="105" spans="1:43">
      <c r="A105" s="57">
        <f t="shared" si="0"/>
        <v>27</v>
      </c>
      <c r="B105" s="41">
        <f t="shared" si="1"/>
        <v>7.6099999999999994</v>
      </c>
      <c r="C105" s="51">
        <f t="shared" si="2"/>
        <v>4.2426406871192576E-2</v>
      </c>
      <c r="D105" s="48">
        <f t="shared" si="3"/>
        <v>263</v>
      </c>
      <c r="E105" s="55">
        <f t="shared" si="37"/>
        <v>45.254833995939045</v>
      </c>
      <c r="F105" s="54">
        <f t="shared" si="10"/>
        <v>2.7610500000000001E-3</v>
      </c>
      <c r="G105" s="54">
        <f t="shared" si="11"/>
        <v>2.8173255482815611E-3</v>
      </c>
      <c r="H105" s="54">
        <f t="shared" si="12"/>
        <v>5.0794000000000004E-3</v>
      </c>
      <c r="I105" s="54">
        <f t="shared" si="13"/>
        <v>4.349555232434691E-3</v>
      </c>
      <c r="J105" s="49">
        <f t="shared" si="14"/>
        <v>1.6096564885496181E-5</v>
      </c>
      <c r="K105" s="49">
        <f t="shared" si="15"/>
        <v>2.267748091603054E-5</v>
      </c>
      <c r="L105" s="50">
        <f t="shared" si="16"/>
        <v>1.938702290076336E-5</v>
      </c>
      <c r="M105" s="49">
        <f t="shared" si="17"/>
        <v>4.6534103516101019E-6</v>
      </c>
      <c r="N105" s="54">
        <f t="shared" si="18"/>
        <v>3.7040246666666667</v>
      </c>
      <c r="O105" s="54">
        <f t="shared" si="19"/>
        <v>0.87642514985748909</v>
      </c>
      <c r="P105" s="49">
        <f t="shared" si="20"/>
        <v>6.2639125671191728E-3</v>
      </c>
      <c r="Q105" s="49">
        <f t="shared" si="21"/>
        <v>6.7966211815361282E-3</v>
      </c>
      <c r="R105" s="50">
        <f t="shared" si="22"/>
        <v>6.5302668743276501E-3</v>
      </c>
      <c r="S105" s="58">
        <f t="shared" si="23"/>
        <v>3.7668187365071901E-4</v>
      </c>
      <c r="U105" s="57">
        <f t="shared" si="5"/>
        <v>27</v>
      </c>
      <c r="V105" s="41">
        <f t="shared" si="6"/>
        <v>2.5033333333333334</v>
      </c>
      <c r="W105" s="51">
        <f t="shared" si="7"/>
        <v>0.18929694486000923</v>
      </c>
      <c r="X105" s="48">
        <f t="shared" si="8"/>
        <v>538</v>
      </c>
      <c r="Y105" s="55">
        <f t="shared" si="9"/>
        <v>35.594943461115371</v>
      </c>
      <c r="Z105" s="54">
        <f t="shared" si="24"/>
        <v>0.12275216666666666</v>
      </c>
      <c r="AA105" s="54">
        <f t="shared" si="25"/>
        <v>6.4885812949658242E-2</v>
      </c>
      <c r="AB105" s="54">
        <f t="shared" si="26"/>
        <v>0.23599016666666672</v>
      </c>
      <c r="AC105" s="54">
        <f t="shared" si="27"/>
        <v>8.8751826417275845E-2</v>
      </c>
      <c r="AD105" s="49">
        <f t="shared" si="28"/>
        <v>8.6850305343511448E-4</v>
      </c>
      <c r="AE105" s="49">
        <f t="shared" si="29"/>
        <v>1.1554843511450382E-3</v>
      </c>
      <c r="AF105" s="50">
        <f t="shared" si="30"/>
        <v>6.781900763358779E-4</v>
      </c>
      <c r="AG105" s="49">
        <f t="shared" si="31"/>
        <v>9.007258269720103E-4</v>
      </c>
      <c r="AH105" s="49">
        <f t="shared" si="32"/>
        <v>2.4027314985700777E-4</v>
      </c>
      <c r="AI105" s="41">
        <f t="shared" si="33"/>
        <v>20.668206333333334</v>
      </c>
      <c r="AJ105" s="41">
        <f t="shared" si="34"/>
        <v>2.8363299023836728</v>
      </c>
      <c r="AK105" s="41">
        <f>(AVERAGE((Z30-'1. Water + Acid'!F30),(AI30-'1. Water + Acid'!F30),(AR30-'1. Water + Acid'!F30)))+AK104</f>
        <v>3.5424423333333337</v>
      </c>
      <c r="AL105" s="41">
        <f>STDEV((Z30-'1. Water + Acid'!F30),(AI30-'1. Water + Acid'!F30),(AR30-'1. Water + Acid'!F30))</f>
        <v>0.10189075799763848</v>
      </c>
      <c r="AM105" s="49">
        <f>((Z30-'1. Water + Acid'!F30)/$B$72)+AM104</f>
        <v>3.7549207597109271E-3</v>
      </c>
      <c r="AN105" s="49">
        <f>((AI30-'1. Water + Acid'!F30)/$B$72)+AN104</f>
        <v>9.00724078255879E-3</v>
      </c>
      <c r="AO105" s="49">
        <f>((AR30-'1. Water + Acid'!F30)/$B$72)+AO104</f>
        <v>5.9740207772723897E-3</v>
      </c>
      <c r="AP105" s="50">
        <f t="shared" si="35"/>
        <v>6.245394106514035E-3</v>
      </c>
      <c r="AQ105" s="58">
        <f t="shared" si="36"/>
        <v>2.6366548918032328E-3</v>
      </c>
    </row>
    <row r="106" spans="1:43">
      <c r="A106" s="57">
        <f t="shared" si="0"/>
        <v>28</v>
      </c>
      <c r="B106" s="41">
        <f t="shared" si="1"/>
        <v>7.58</v>
      </c>
      <c r="C106" s="51">
        <f t="shared" si="2"/>
        <v>5.6568542494923851E-2</v>
      </c>
      <c r="D106" s="48">
        <f t="shared" si="3"/>
        <v>252</v>
      </c>
      <c r="E106" s="55">
        <f t="shared" si="37"/>
        <v>8.4852813742385695</v>
      </c>
      <c r="F106" s="54">
        <f t="shared" si="10"/>
        <v>2.7610500000000001E-3</v>
      </c>
      <c r="G106" s="54">
        <f t="shared" si="11"/>
        <v>2.8173255482815611E-3</v>
      </c>
      <c r="H106" s="54">
        <f t="shared" si="12"/>
        <v>5.1260000000000003E-3</v>
      </c>
      <c r="I106" s="54">
        <f t="shared" si="13"/>
        <v>4.4154575844412769E-3</v>
      </c>
      <c r="J106" s="49">
        <f t="shared" si="14"/>
        <v>1.6452290076335874E-5</v>
      </c>
      <c r="K106" s="49">
        <f t="shared" si="15"/>
        <v>2.267748091603054E-5</v>
      </c>
      <c r="L106" s="50">
        <f t="shared" si="16"/>
        <v>1.9564885496183205E-5</v>
      </c>
      <c r="M106" s="49">
        <f t="shared" si="17"/>
        <v>4.4018746569284757E-6</v>
      </c>
      <c r="N106" s="54">
        <f t="shared" si="18"/>
        <v>3.8578518333333336</v>
      </c>
      <c r="O106" s="54">
        <f t="shared" si="19"/>
        <v>0.87906289385357528</v>
      </c>
      <c r="P106" s="49">
        <f t="shared" si="20"/>
        <v>6.5318245018551845E-3</v>
      </c>
      <c r="Q106" s="49">
        <f t="shared" si="21"/>
        <v>7.0711097658328432E-3</v>
      </c>
      <c r="R106" s="50">
        <f t="shared" si="22"/>
        <v>6.8014671338440143E-3</v>
      </c>
      <c r="S106" s="58">
        <f t="shared" si="23"/>
        <v>3.8133226715257986E-4</v>
      </c>
      <c r="U106" s="57">
        <f t="shared" si="5"/>
        <v>28</v>
      </c>
      <c r="V106" s="41">
        <f t="shared" si="6"/>
        <v>2.8033333333333332</v>
      </c>
      <c r="W106" s="51">
        <f t="shared" si="7"/>
        <v>0.25579940057266237</v>
      </c>
      <c r="X106" s="48">
        <f t="shared" si="8"/>
        <v>422</v>
      </c>
      <c r="Y106" s="55">
        <f t="shared" si="9"/>
        <v>13</v>
      </c>
      <c r="Z106" s="54">
        <f t="shared" si="24"/>
        <v>0.13381966666666667</v>
      </c>
      <c r="AA106" s="54">
        <f t="shared" si="25"/>
        <v>6.9710150955022296E-2</v>
      </c>
      <c r="AB106" s="54">
        <f t="shared" si="26"/>
        <v>0.25482433333333337</v>
      </c>
      <c r="AC106" s="54">
        <f t="shared" si="27"/>
        <v>9.1348531014131887E-2</v>
      </c>
      <c r="AD106" s="49">
        <f t="shared" si="28"/>
        <v>9.3484580152671751E-4</v>
      </c>
      <c r="AE106" s="49">
        <f t="shared" si="29"/>
        <v>1.2214713740458015E-3</v>
      </c>
      <c r="AF106" s="50">
        <f t="shared" si="30"/>
        <v>7.6151870229007634E-4</v>
      </c>
      <c r="AG106" s="49">
        <f t="shared" si="31"/>
        <v>9.7261195928753175E-4</v>
      </c>
      <c r="AH106" s="49">
        <f t="shared" si="32"/>
        <v>2.3229039383456754E-4</v>
      </c>
      <c r="AI106" s="41">
        <f t="shared" si="33"/>
        <v>21.356943666666666</v>
      </c>
      <c r="AJ106" s="41">
        <f t="shared" si="34"/>
        <v>2.8704173497702596</v>
      </c>
      <c r="AK106" s="41">
        <f>(AVERAGE((Z31-'1. Water + Acid'!F31),(AI31-'1. Water + Acid'!F31),(AR31-'1. Water + Acid'!F31)))+AK105</f>
        <v>3.9084076666666672</v>
      </c>
      <c r="AL106" s="41">
        <f>STDEV((Z31-'1. Water + Acid'!F31),(AI31-'1. Water + Acid'!F31),(AR31-'1. Water + Acid'!F31))</f>
        <v>3.4087447386587012E-2</v>
      </c>
      <c r="AM106" s="49">
        <f>((Z31-'1. Water + Acid'!F31)/$B$72)+AM105</f>
        <v>4.4693525856736253E-3</v>
      </c>
      <c r="AN106" s="49">
        <f>((AI31-'1. Water + Acid'!F31)/$B$72)+AN105</f>
        <v>9.6136770999457315E-3</v>
      </c>
      <c r="AO106" s="49">
        <f>((AR31-'1. Water + Acid'!F31)/$B$72)+AO105</f>
        <v>6.5887644414728509E-3</v>
      </c>
      <c r="AP106" s="50">
        <f t="shared" si="35"/>
        <v>6.8905980423640692E-3</v>
      </c>
      <c r="AQ106" s="58">
        <f t="shared" si="36"/>
        <v>2.5854102805948332E-3</v>
      </c>
    </row>
    <row r="107" spans="1:43">
      <c r="A107" s="57">
        <f t="shared" si="0"/>
        <v>29</v>
      </c>
      <c r="B107" s="41">
        <f t="shared" si="1"/>
        <v>7.7549999999999999</v>
      </c>
      <c r="C107" s="51">
        <f t="shared" si="2"/>
        <v>4.9497474683058526E-2</v>
      </c>
      <c r="D107" s="48">
        <f t="shared" si="3"/>
        <v>195.5</v>
      </c>
      <c r="E107" s="55">
        <f t="shared" si="37"/>
        <v>9.1923881554251174</v>
      </c>
      <c r="F107" s="54">
        <f t="shared" si="10"/>
        <v>2.7610500000000001E-3</v>
      </c>
      <c r="G107" s="54">
        <f t="shared" si="11"/>
        <v>2.8173255482815611E-3</v>
      </c>
      <c r="H107" s="54">
        <f t="shared" si="12"/>
        <v>5.1726000000000003E-3</v>
      </c>
      <c r="I107" s="54">
        <f t="shared" si="13"/>
        <v>4.4813599364478627E-3</v>
      </c>
      <c r="J107" s="49">
        <f t="shared" si="14"/>
        <v>1.6452290076335874E-5</v>
      </c>
      <c r="K107" s="49">
        <f t="shared" si="15"/>
        <v>2.3033206106870233E-5</v>
      </c>
      <c r="L107" s="50">
        <f t="shared" si="16"/>
        <v>1.9742748091603054E-5</v>
      </c>
      <c r="M107" s="49">
        <f t="shared" si="17"/>
        <v>4.6534103516101019E-6</v>
      </c>
      <c r="N107" s="54">
        <f t="shared" si="18"/>
        <v>4.0443685</v>
      </c>
      <c r="O107" s="54">
        <f t="shared" si="19"/>
        <v>0.88822558352419057</v>
      </c>
      <c r="P107" s="49">
        <f t="shared" si="20"/>
        <v>6.849234378021752E-3</v>
      </c>
      <c r="Q107" s="49">
        <f t="shared" si="21"/>
        <v>7.4113648457365894E-3</v>
      </c>
      <c r="R107" s="50">
        <f t="shared" si="22"/>
        <v>7.1302996118791703E-3</v>
      </c>
      <c r="S107" s="58">
        <f t="shared" si="23"/>
        <v>3.9748626563272714E-4</v>
      </c>
      <c r="U107" s="57">
        <f t="shared" si="5"/>
        <v>29</v>
      </c>
      <c r="V107" s="41">
        <f t="shared" si="6"/>
        <v>2.2366666666666668</v>
      </c>
      <c r="W107" s="51">
        <f t="shared" si="7"/>
        <v>0.20550750189064468</v>
      </c>
      <c r="X107" s="48">
        <f t="shared" si="8"/>
        <v>421.33333333333331</v>
      </c>
      <c r="Y107" s="55">
        <f t="shared" si="9"/>
        <v>8.7368949480541058</v>
      </c>
      <c r="Z107" s="54">
        <f t="shared" si="24"/>
        <v>0.13381966666666667</v>
      </c>
      <c r="AA107" s="54">
        <f t="shared" si="25"/>
        <v>6.9710150955022296E-2</v>
      </c>
      <c r="AB107" s="54">
        <f t="shared" si="26"/>
        <v>0.3002748666666667</v>
      </c>
      <c r="AC107" s="54">
        <f t="shared" si="27"/>
        <v>0.10113112788272112</v>
      </c>
      <c r="AD107" s="49">
        <f t="shared" si="28"/>
        <v>1.1166213740458014E-3</v>
      </c>
      <c r="AE107" s="49">
        <f t="shared" si="29"/>
        <v>1.3541568702290076E-3</v>
      </c>
      <c r="AF107" s="50">
        <f t="shared" si="30"/>
        <v>9.6748358778625955E-4</v>
      </c>
      <c r="AG107" s="49">
        <f t="shared" si="31"/>
        <v>1.1460872773536896E-3</v>
      </c>
      <c r="AH107" s="49">
        <f t="shared" si="32"/>
        <v>1.9501342628669099E-4</v>
      </c>
      <c r="AI107" s="41">
        <f t="shared" si="33"/>
        <v>22.604838333333333</v>
      </c>
      <c r="AJ107" s="41">
        <f t="shared" si="34"/>
        <v>2.8855643105655258</v>
      </c>
      <c r="AK107" s="41">
        <f>(AVERAGE((Z32-'1. Water + Acid'!F32),(AI32-'1. Water + Acid'!F32),(AR32-'1. Water + Acid'!F32)))+AK106</f>
        <v>3.9146903333333336</v>
      </c>
      <c r="AL107" s="41">
        <f>STDEV((Z32-'1. Water + Acid'!F32),(AI32-'1. Water + Acid'!F32),(AR32-'1. Water + Acid'!F32))</f>
        <v>1.5146960795266255E-2</v>
      </c>
      <c r="AM107" s="49">
        <f>((Z32-'1. Water + Acid'!F32)/$B$72)+AM106</f>
        <v>4.5108893197412236E-3</v>
      </c>
      <c r="AN107" s="49">
        <f>((AI32-'1. Water + Acid'!F32)/$B$72)+AN106</f>
        <v>9.6053697531322119E-3</v>
      </c>
      <c r="AO107" s="49">
        <f>((AR32-'1. Water + Acid'!F32)/$B$72)+AO106</f>
        <v>6.5887644414728509E-3</v>
      </c>
      <c r="AP107" s="50">
        <f t="shared" si="35"/>
        <v>6.9016745047820955E-3</v>
      </c>
      <c r="AQ107" s="58">
        <f t="shared" si="36"/>
        <v>2.5616141888155316E-3</v>
      </c>
    </row>
    <row r="108" spans="1:43">
      <c r="A108" s="57">
        <f t="shared" si="0"/>
        <v>30</v>
      </c>
      <c r="B108" s="41">
        <f t="shared" si="1"/>
        <v>7.665</v>
      </c>
      <c r="C108" s="51">
        <f t="shared" si="2"/>
        <v>0.10606601717798238</v>
      </c>
      <c r="D108" s="48">
        <f t="shared" si="3"/>
        <v>279.5</v>
      </c>
      <c r="E108" s="55">
        <f t="shared" si="37"/>
        <v>3.5355339059327378</v>
      </c>
      <c r="F108" s="54">
        <f t="shared" si="10"/>
        <v>2.7610500000000001E-3</v>
      </c>
      <c r="G108" s="54">
        <f t="shared" si="11"/>
        <v>2.8173255482815611E-3</v>
      </c>
      <c r="H108" s="54">
        <f t="shared" si="12"/>
        <v>5.2192000000000002E-3</v>
      </c>
      <c r="I108" s="54">
        <f t="shared" si="13"/>
        <v>4.5472622884544485E-3</v>
      </c>
      <c r="J108" s="49">
        <f t="shared" si="14"/>
        <v>1.6452290076335874E-5</v>
      </c>
      <c r="K108" s="49">
        <f t="shared" si="15"/>
        <v>2.3388931297709926E-5</v>
      </c>
      <c r="L108" s="50">
        <f t="shared" si="16"/>
        <v>1.9920610687022902E-5</v>
      </c>
      <c r="M108" s="49">
        <f t="shared" si="17"/>
        <v>4.9049460462917272E-6</v>
      </c>
      <c r="N108" s="54">
        <f t="shared" si="18"/>
        <v>4.2675013333333336</v>
      </c>
      <c r="O108" s="54">
        <f t="shared" si="19"/>
        <v>0.90613447697130223</v>
      </c>
      <c r="P108" s="49">
        <f t="shared" si="20"/>
        <v>7.2649478581483032E-3</v>
      </c>
      <c r="Q108" s="49">
        <f t="shared" si="21"/>
        <v>7.7824263367404717E-3</v>
      </c>
      <c r="R108" s="50">
        <f t="shared" si="22"/>
        <v>7.523687097444387E-3</v>
      </c>
      <c r="S108" s="58">
        <f t="shared" si="23"/>
        <v>3.6591254133062006E-4</v>
      </c>
      <c r="U108" s="57">
        <f t="shared" si="5"/>
        <v>30</v>
      </c>
      <c r="V108" s="41">
        <f t="shared" si="6"/>
        <v>2.7133333333333334</v>
      </c>
      <c r="W108" s="51">
        <f t="shared" si="7"/>
        <v>0.22030282189144404</v>
      </c>
      <c r="X108" s="48">
        <f t="shared" si="8"/>
        <v>416.33333333333331</v>
      </c>
      <c r="Y108" s="55">
        <f t="shared" si="9"/>
        <v>9.0184995056457886</v>
      </c>
      <c r="Z108" s="54">
        <f t="shared" si="24"/>
        <v>0.14981900000000001</v>
      </c>
      <c r="AA108" s="54">
        <f t="shared" si="25"/>
        <v>7.6610938090801314E-2</v>
      </c>
      <c r="AB108" s="54">
        <f t="shared" si="26"/>
        <v>0.32562526666666669</v>
      </c>
      <c r="AC108" s="54">
        <f t="shared" si="27"/>
        <v>0.10416120307650757</v>
      </c>
      <c r="AD108" s="49">
        <f t="shared" si="28"/>
        <v>1.2137343511450381E-3</v>
      </c>
      <c r="AE108" s="49">
        <f t="shared" si="29"/>
        <v>1.4391751908396945E-3</v>
      </c>
      <c r="AF108" s="50">
        <f t="shared" si="30"/>
        <v>1.0756240458015267E-3</v>
      </c>
      <c r="AG108" s="49">
        <f t="shared" si="31"/>
        <v>1.2428445292620863E-3</v>
      </c>
      <c r="AH108" s="49">
        <f t="shared" si="32"/>
        <v>1.8351542337674358E-4</v>
      </c>
      <c r="AI108" s="41">
        <f t="shared" si="33"/>
        <v>23.320277000000001</v>
      </c>
      <c r="AJ108" s="41">
        <f t="shared" si="34"/>
        <v>3.0356903856002551</v>
      </c>
      <c r="AK108" s="41">
        <f>(AVERAGE((Z33-'1. Water + Acid'!F33),(AI33-'1. Water + Acid'!F33),(AR33-'1. Water + Acid'!F33)))+AK107</f>
        <v>4.0858930000000004</v>
      </c>
      <c r="AL108" s="41">
        <f>STDEV((Z33-'1. Water + Acid'!F33),(AI33-'1. Water + Acid'!F33),(AR33-'1. Water + Acid'!F33))</f>
        <v>0.15012607503472983</v>
      </c>
      <c r="AM108" s="49">
        <f>((Z33-'1. Water + Acid'!F33)/$B$72)+AM107</f>
        <v>4.9221029870104519E-3</v>
      </c>
      <c r="AN108" s="49">
        <f>((AI33-'1. Water + Acid'!F33)/$B$72)+AN107</f>
        <v>1.0099656888536637E-2</v>
      </c>
      <c r="AO108" s="49">
        <f>((AR33-'1. Water + Acid'!F33)/$B$72)+AO107</f>
        <v>6.5887644414728509E-3</v>
      </c>
      <c r="AP108" s="50">
        <f t="shared" si="35"/>
        <v>7.2035081056733138E-3</v>
      </c>
      <c r="AQ108" s="58">
        <f t="shared" si="36"/>
        <v>2.6429525970603808E-3</v>
      </c>
    </row>
    <row r="109" spans="1:43">
      <c r="A109" s="57">
        <f t="shared" si="0"/>
        <v>31</v>
      </c>
      <c r="B109" s="41">
        <f t="shared" si="1"/>
        <v>7.7349999999999994</v>
      </c>
      <c r="C109" s="51">
        <f t="shared" si="2"/>
        <v>2.12132034355966E-2</v>
      </c>
      <c r="D109" s="48">
        <f t="shared" si="3"/>
        <v>281</v>
      </c>
      <c r="E109" s="55">
        <f t="shared" si="37"/>
        <v>14.142135623730951</v>
      </c>
      <c r="F109" s="54">
        <f t="shared" si="10"/>
        <v>2.9707500000000003E-3</v>
      </c>
      <c r="G109" s="54">
        <f t="shared" si="11"/>
        <v>2.8173255482815611E-3</v>
      </c>
      <c r="H109" s="54">
        <f t="shared" si="12"/>
        <v>5.2192000000000002E-3</v>
      </c>
      <c r="I109" s="54">
        <f t="shared" si="13"/>
        <v>4.5472622884544485E-3</v>
      </c>
      <c r="J109" s="49">
        <f t="shared" si="14"/>
        <v>1.6452290076335874E-5</v>
      </c>
      <c r="K109" s="49">
        <f t="shared" si="15"/>
        <v>2.3388931297709926E-5</v>
      </c>
      <c r="L109" s="50">
        <f t="shared" si="16"/>
        <v>1.9920610687022902E-5</v>
      </c>
      <c r="M109" s="49">
        <f t="shared" si="17"/>
        <v>4.9049460462917272E-6</v>
      </c>
      <c r="N109" s="54">
        <f t="shared" si="18"/>
        <v>4.4685466666666667</v>
      </c>
      <c r="O109" s="54">
        <f t="shared" si="19"/>
        <v>0.92196094094781955</v>
      </c>
      <c r="P109" s="49">
        <f t="shared" si="20"/>
        <v>7.6391246042072551E-3</v>
      </c>
      <c r="Q109" s="49">
        <f t="shared" si="21"/>
        <v>8.1171431854352057E-3</v>
      </c>
      <c r="R109" s="50">
        <f t="shared" si="22"/>
        <v>7.87813389482123E-3</v>
      </c>
      <c r="S109" s="58">
        <f t="shared" si="23"/>
        <v>3.3801018031945628E-4</v>
      </c>
      <c r="U109" s="57">
        <f t="shared" si="5"/>
        <v>31</v>
      </c>
      <c r="V109" s="41">
        <f t="shared" si="6"/>
        <v>2.6666666666666665</v>
      </c>
      <c r="W109" s="51">
        <f t="shared" si="7"/>
        <v>0.21825062046494453</v>
      </c>
      <c r="X109" s="48">
        <f t="shared" si="8"/>
        <v>406.66666666666669</v>
      </c>
      <c r="Y109" s="55">
        <f t="shared" si="9"/>
        <v>16.165807537309522</v>
      </c>
      <c r="Z109" s="54">
        <f t="shared" si="24"/>
        <v>0.16982593333333335</v>
      </c>
      <c r="AA109" s="54">
        <f t="shared" si="25"/>
        <v>8.3283259681771971E-2</v>
      </c>
      <c r="AB109" s="54">
        <f t="shared" si="26"/>
        <v>0.34715446666666672</v>
      </c>
      <c r="AC109" s="54">
        <f t="shared" si="27"/>
        <v>0.11078233993357374</v>
      </c>
      <c r="AD109" s="49">
        <f t="shared" si="28"/>
        <v>1.3176061068702291E-3</v>
      </c>
      <c r="AE109" s="49">
        <f t="shared" si="29"/>
        <v>1.4936011450381679E-3</v>
      </c>
      <c r="AF109" s="50">
        <f t="shared" si="30"/>
        <v>1.163843893129771E-3</v>
      </c>
      <c r="AG109" s="49">
        <f t="shared" si="31"/>
        <v>1.3250170483460558E-3</v>
      </c>
      <c r="AH109" s="49">
        <f t="shared" si="32"/>
        <v>1.6500349340760358E-4</v>
      </c>
      <c r="AI109" s="41">
        <f t="shared" si="33"/>
        <v>24.004302333333335</v>
      </c>
      <c r="AJ109" s="41">
        <f t="shared" si="34"/>
        <v>3.0717559158103231</v>
      </c>
      <c r="AK109" s="41">
        <f>(AVERAGE((Z34-'1. Water + Acid'!F34),(AI34-'1. Water + Acid'!F34),(AR34-'1. Water + Acid'!F34)))+AK108</f>
        <v>4.1950543333333341</v>
      </c>
      <c r="AL109" s="41">
        <f>STDEV((Z34-'1. Water + Acid'!F34),(AI34-'1. Water + Acid'!F34),(AR34-'1. Water + Acid'!F34))</f>
        <v>3.6065530210067982E-2</v>
      </c>
      <c r="AM109" s="49">
        <f>((Z34-'1. Water + Acid'!F34)/$B$72)+AM108</f>
        <v>5.0799425764673275E-3</v>
      </c>
      <c r="AN109" s="49">
        <f>((AI34-'1. Water + Acid'!F34)/$B$72)+AN108</f>
        <v>1.0365491986569268E-2</v>
      </c>
      <c r="AO109" s="49">
        <f>((AR34-'1. Water + Acid'!F34)/$B$72)+AO108</f>
        <v>6.7424503575229666E-3</v>
      </c>
      <c r="AP109" s="50">
        <f t="shared" si="35"/>
        <v>7.3959616401865214E-3</v>
      </c>
      <c r="AQ109" s="58">
        <f t="shared" si="36"/>
        <v>2.7026960408236193E-3</v>
      </c>
    </row>
    <row r="110" spans="1:43">
      <c r="A110" s="57">
        <f t="shared" ref="A110:A139" si="38">A35</f>
        <v>32</v>
      </c>
      <c r="B110" s="41">
        <f t="shared" ref="B110:B139" si="39">AVERAGE(D35,M35)</f>
        <v>7.7249999999999996</v>
      </c>
      <c r="C110" s="51">
        <f t="shared" ref="C110:C139" si="40">STDEV(D35,M35)</f>
        <v>2.12132034355966E-2</v>
      </c>
      <c r="D110" s="48">
        <f t="shared" ref="D110:D139" si="41">AVERAGE(E35,N35)</f>
        <v>274</v>
      </c>
      <c r="E110" s="55">
        <f t="shared" si="37"/>
        <v>5.6568542494923806</v>
      </c>
      <c r="F110" s="54">
        <f t="shared" si="10"/>
        <v>2.9707500000000003E-3</v>
      </c>
      <c r="G110" s="54">
        <f t="shared" si="11"/>
        <v>2.8173255482815611E-3</v>
      </c>
      <c r="H110" s="54">
        <f t="shared" si="12"/>
        <v>5.2425000000000006E-3</v>
      </c>
      <c r="I110" s="54">
        <f t="shared" si="13"/>
        <v>4.5802134644577419E-3</v>
      </c>
      <c r="J110" s="49">
        <f t="shared" si="14"/>
        <v>1.6452290076335874E-5</v>
      </c>
      <c r="K110" s="49">
        <f t="shared" si="15"/>
        <v>2.3566793893129775E-5</v>
      </c>
      <c r="L110" s="50">
        <f t="shared" si="16"/>
        <v>2.0009541984732824E-5</v>
      </c>
      <c r="M110" s="49">
        <f t="shared" si="17"/>
        <v>5.0307138936325425E-6</v>
      </c>
      <c r="N110" s="54">
        <f t="shared" si="18"/>
        <v>4.5350054999999996</v>
      </c>
      <c r="O110" s="54">
        <f t="shared" si="19"/>
        <v>0.92459868494390574</v>
      </c>
      <c r="P110" s="49">
        <f t="shared" si="20"/>
        <v>7.7595811330032913E-3</v>
      </c>
      <c r="Q110" s="49">
        <f t="shared" si="21"/>
        <v>8.2310230646705385E-3</v>
      </c>
      <c r="R110" s="50">
        <f t="shared" si="22"/>
        <v>7.9953020988369154E-3</v>
      </c>
      <c r="S110" s="58">
        <f t="shared" si="23"/>
        <v>3.3335978681759548E-4</v>
      </c>
      <c r="U110" s="57">
        <f t="shared" ref="U110:U139" si="42">S35</f>
        <v>32</v>
      </c>
      <c r="V110" s="41">
        <f t="shared" ref="V110:V139" si="43">AVERAGE(V35,AE35,AN35)</f>
        <v>2.65</v>
      </c>
      <c r="W110" s="51">
        <f t="shared" ref="W110:W139" si="44">STDEV(V35,AE35,AN35)</f>
        <v>0.23065125189341587</v>
      </c>
      <c r="X110" s="48">
        <f t="shared" ref="X110:X139" si="45">AVERAGE(W35,AF35,AO35)</f>
        <v>416.33333333333331</v>
      </c>
      <c r="Y110" s="55">
        <f t="shared" ref="Y110:Y139" si="46">STDEV(W35,AF35,AO35)</f>
        <v>14.977761292440647</v>
      </c>
      <c r="Z110" s="54">
        <f t="shared" si="24"/>
        <v>0.18806206666666669</v>
      </c>
      <c r="AA110" s="54">
        <f t="shared" si="25"/>
        <v>8.4496053964959905E-2</v>
      </c>
      <c r="AB110" s="54">
        <f t="shared" si="26"/>
        <v>0.36812446666666671</v>
      </c>
      <c r="AC110" s="54">
        <f t="shared" si="27"/>
        <v>0.11334661052771937</v>
      </c>
      <c r="AD110" s="49">
        <f t="shared" si="28"/>
        <v>1.3980000000000002E-3</v>
      </c>
      <c r="AE110" s="49">
        <f t="shared" si="29"/>
        <v>1.5636790076335877E-3</v>
      </c>
      <c r="AF110" s="50">
        <f t="shared" si="30"/>
        <v>1.253486641221374E-3</v>
      </c>
      <c r="AG110" s="49">
        <f t="shared" si="31"/>
        <v>1.4050552162849872E-3</v>
      </c>
      <c r="AH110" s="49">
        <f t="shared" si="32"/>
        <v>1.5521648785719644E-4</v>
      </c>
      <c r="AI110" s="41">
        <f t="shared" si="33"/>
        <v>24.727594333333336</v>
      </c>
      <c r="AJ110" s="41">
        <f t="shared" si="34"/>
        <v>3.0901568640467594</v>
      </c>
      <c r="AK110" s="41">
        <f>(AVERAGE((Z35-'1. Water + Acid'!F35),(AI35-'1. Water + Acid'!F35),(AR35-'1. Water + Acid'!F35)))+AK109</f>
        <v>4.4141623333333344</v>
      </c>
      <c r="AL110" s="41">
        <f>STDEV((Z35-'1. Water + Acid'!F35),(AI35-'1. Water + Acid'!F35),(AR35-'1. Water + Acid'!F35))</f>
        <v>1.8400948236436142E-2</v>
      </c>
      <c r="AM110" s="49">
        <f>((Z35-'1. Water + Acid'!F35)/$B$72)+AM109</f>
        <v>5.4454658362621967E-3</v>
      </c>
      <c r="AN110" s="49">
        <f>((AI35-'1. Water + Acid'!F35)/$B$72)+AN109</f>
        <v>1.0735168919770896E-2</v>
      </c>
      <c r="AO110" s="49">
        <f>((AR35-'1. Water + Acid'!F35)/$B$72)+AO109</f>
        <v>7.1661250450124735E-3</v>
      </c>
      <c r="AP110" s="50">
        <f t="shared" si="35"/>
        <v>7.782253267015188E-3</v>
      </c>
      <c r="AQ110" s="58">
        <f t="shared" si="36"/>
        <v>2.6981382780320085E-3</v>
      </c>
    </row>
    <row r="111" spans="1:43">
      <c r="A111" s="57">
        <f t="shared" si="38"/>
        <v>33</v>
      </c>
      <c r="B111" s="41">
        <f t="shared" si="39"/>
        <v>7.7149999999999999</v>
      </c>
      <c r="C111" s="51">
        <f t="shared" si="40"/>
        <v>7.0710678118653244E-3</v>
      </c>
      <c r="D111" s="48">
        <f t="shared" si="41"/>
        <v>292</v>
      </c>
      <c r="E111" s="55">
        <f t="shared" si="37"/>
        <v>4.2426406871192848</v>
      </c>
      <c r="F111" s="54">
        <f t="shared" ref="F111:F139" si="47">AVERAGE(F36,O36)+F110</f>
        <v>3.0639500000000002E-3</v>
      </c>
      <c r="G111" s="54">
        <f t="shared" ref="G111:G139" si="48">STDEV(F36,O36)+G110</f>
        <v>2.9491302522947336E-3</v>
      </c>
      <c r="H111" s="54">
        <f t="shared" ref="H111:H139" si="49">AVERAGE(G36,P36)+H110</f>
        <v>5.2425000000000006E-3</v>
      </c>
      <c r="I111" s="54">
        <f t="shared" ref="I111:I139" si="50">STDEV(G36,P36)+I110</f>
        <v>4.5802134644577419E-3</v>
      </c>
      <c r="J111" s="49">
        <f t="shared" ref="J111:J139" si="51">G36/$E$72+J110</f>
        <v>1.6452290076335874E-5</v>
      </c>
      <c r="K111" s="49">
        <f t="shared" ref="K111:K139" si="52">P36/$E$72+K110</f>
        <v>2.3566793893129775E-5</v>
      </c>
      <c r="L111" s="50">
        <f t="shared" si="16"/>
        <v>2.0009541984732824E-5</v>
      </c>
      <c r="M111" s="49">
        <f t="shared" si="17"/>
        <v>5.0307138936325425E-6</v>
      </c>
      <c r="N111" s="54">
        <f t="shared" ref="N111:N139" si="53">AVERAGE(H36,Q36)+N110</f>
        <v>4.6959988333333333</v>
      </c>
      <c r="O111" s="54">
        <f t="shared" ref="O111:O139" si="54">STDEV(H36,Q36)+O110</f>
        <v>0.96513664530480969</v>
      </c>
      <c r="P111" s="49">
        <f t="shared" ref="P111:P139" si="55">H36/$B$72+P110</f>
        <v>8.0939518422474613E-3</v>
      </c>
      <c r="Q111" s="49">
        <f t="shared" ref="Q111:Q139" si="56">Q36/$B$72+Q110</f>
        <v>8.4643210543502174E-3</v>
      </c>
      <c r="R111" s="50">
        <f t="shared" si="22"/>
        <v>8.2791364482988385E-3</v>
      </c>
      <c r="S111" s="58">
        <f t="shared" si="23"/>
        <v>2.6189058142057756E-4</v>
      </c>
      <c r="U111" s="57">
        <f t="shared" si="42"/>
        <v>33</v>
      </c>
      <c r="V111" s="41">
        <f t="shared" si="43"/>
        <v>2.6166666666666667</v>
      </c>
      <c r="W111" s="51">
        <f t="shared" si="44"/>
        <v>0.20428737928059418</v>
      </c>
      <c r="X111" s="48">
        <f t="shared" si="45"/>
        <v>571</v>
      </c>
      <c r="Y111" s="55">
        <f t="shared" si="46"/>
        <v>16.703293088490067</v>
      </c>
      <c r="Z111" s="54">
        <f t="shared" ref="Z111:Z139" si="57">AVERAGE(X36,AG36,AP36)+Z110</f>
        <v>0.18846593333333336</v>
      </c>
      <c r="AA111" s="54">
        <f t="shared" ref="AA111:AA139" si="58">STDEV(X36,AG36,AP36)+AA110</f>
        <v>8.4848903470178969E-2</v>
      </c>
      <c r="AB111" s="54">
        <f t="shared" ref="AB111:AB139" si="59">AVERAGE(Y36,AH36,AQ36)+AB110</f>
        <v>0.38825566666666672</v>
      </c>
      <c r="AC111" s="54">
        <f t="shared" ref="AC111:AC139" si="60">STDEV(Y36,AH36,AQ36)+AC110</f>
        <v>0.11565413411806466</v>
      </c>
      <c r="AD111" s="49">
        <f t="shared" ref="AD111:AD139" si="61">Y36/$E$72+AD110</f>
        <v>1.4815954198473284E-3</v>
      </c>
      <c r="AE111" s="49">
        <f t="shared" ref="AE111:AE139" si="62">AH36/$E$72+AE110</f>
        <v>1.643717175572519E-3</v>
      </c>
      <c r="AF111" s="50">
        <f t="shared" ref="AF111:AF139" si="63">AQ36/$E$72+AF110</f>
        <v>1.3203629770992366E-3</v>
      </c>
      <c r="AG111" s="49">
        <f t="shared" si="31"/>
        <v>1.4818918575063612E-3</v>
      </c>
      <c r="AH111" s="49">
        <f t="shared" si="32"/>
        <v>1.6167730305778543E-4</v>
      </c>
      <c r="AI111" s="41">
        <f t="shared" ref="AI111:AI139" si="64">AVERAGE(Z36,AI36,AR36)+AI110</f>
        <v>25.213715666666669</v>
      </c>
      <c r="AJ111" s="41">
        <f t="shared" ref="AJ111:AJ139" si="65">STDEV(Z36,AI36,AR36)+AJ110</f>
        <v>3.5111519361382664</v>
      </c>
      <c r="AK111" s="41">
        <f>(AVERAGE((Z36-'1. Water + Acid'!F36),(AI36-'1. Water + Acid'!F36),(AR36-'1. Water + Acid'!F36)))+AK110</f>
        <v>4.3913876666666676</v>
      </c>
      <c r="AL111" s="41">
        <f>STDEV((Z36-'1. Water + Acid'!F36),(AI36-'1. Water + Acid'!F36),(AR36-'1. Water + Acid'!F36))</f>
        <v>0.42099507209150716</v>
      </c>
      <c r="AM111" s="49">
        <f>((Z36-'1. Water + Acid'!F36)/$B$72)+AM110</f>
        <v>5.831757463090865E-3</v>
      </c>
      <c r="AN111" s="49">
        <f>((AI36-'1. Water + Acid'!F36)/$B$72)+AN110</f>
        <v>1.1125614220006325E-2</v>
      </c>
      <c r="AO111" s="49">
        <f>((AR36-'1. Water + Acid'!F36)/$B$72)+AO110</f>
        <v>6.2689315891523408E-3</v>
      </c>
      <c r="AP111" s="50">
        <f t="shared" si="35"/>
        <v>7.7421010907498429E-3</v>
      </c>
      <c r="AQ111" s="58">
        <f t="shared" si="36"/>
        <v>2.9383500686631344E-3</v>
      </c>
    </row>
    <row r="112" spans="1:43">
      <c r="A112" s="57">
        <f t="shared" si="38"/>
        <v>34</v>
      </c>
      <c r="B112" s="41">
        <f t="shared" si="39"/>
        <v>7.73</v>
      </c>
      <c r="C112" s="51">
        <f t="shared" si="40"/>
        <v>4.2426406871192576E-2</v>
      </c>
      <c r="D112" s="48">
        <f t="shared" si="41"/>
        <v>283.5</v>
      </c>
      <c r="E112" s="55">
        <f t="shared" si="37"/>
        <v>0.70710678118654757</v>
      </c>
      <c r="F112" s="54">
        <f t="shared" si="47"/>
        <v>3.0639500000000002E-3</v>
      </c>
      <c r="G112" s="54">
        <f t="shared" si="48"/>
        <v>2.9491302522947336E-3</v>
      </c>
      <c r="H112" s="54">
        <f t="shared" si="49"/>
        <v>5.3590000000000009E-3</v>
      </c>
      <c r="I112" s="54">
        <f t="shared" si="50"/>
        <v>4.6461158164643277E-3</v>
      </c>
      <c r="J112" s="49">
        <f t="shared" si="51"/>
        <v>1.6719083969465645E-5</v>
      </c>
      <c r="K112" s="49">
        <f t="shared" si="52"/>
        <v>2.4189312977099239E-5</v>
      </c>
      <c r="L112" s="50">
        <f t="shared" si="16"/>
        <v>2.0454198473282444E-5</v>
      </c>
      <c r="M112" s="49">
        <f t="shared" si="17"/>
        <v>5.2822495883141678E-6</v>
      </c>
      <c r="N112" s="54">
        <f t="shared" si="53"/>
        <v>4.8832026666666666</v>
      </c>
      <c r="O112" s="54">
        <f t="shared" si="54"/>
        <v>0.99609543010097956</v>
      </c>
      <c r="P112" s="49">
        <f t="shared" si="55"/>
        <v>8.462590357097401E-3</v>
      </c>
      <c r="Q112" s="49">
        <f t="shared" si="56"/>
        <v>8.7557704717245357E-3</v>
      </c>
      <c r="R112" s="50">
        <f t="shared" si="22"/>
        <v>8.6091804144109683E-3</v>
      </c>
      <c r="S112" s="58">
        <f t="shared" si="23"/>
        <v>2.0730964716189626E-4</v>
      </c>
      <c r="U112" s="57">
        <f t="shared" si="42"/>
        <v>34</v>
      </c>
      <c r="V112" s="41">
        <f t="shared" si="43"/>
        <v>2.6599999999999997</v>
      </c>
      <c r="W112" s="51">
        <f t="shared" si="44"/>
        <v>0.16370705543744896</v>
      </c>
      <c r="X112" s="48">
        <f t="shared" si="45"/>
        <v>414.66666666666669</v>
      </c>
      <c r="Y112" s="55">
        <f t="shared" si="46"/>
        <v>18.448125469362282</v>
      </c>
      <c r="Z112" s="54">
        <f t="shared" si="57"/>
        <v>0.20822433333333337</v>
      </c>
      <c r="AA112" s="54">
        <f t="shared" si="58"/>
        <v>9.2025303470178968E-2</v>
      </c>
      <c r="AB112" s="54">
        <f t="shared" si="59"/>
        <v>0.41074793333333337</v>
      </c>
      <c r="AC112" s="54">
        <f t="shared" si="60"/>
        <v>0.12087777032796033</v>
      </c>
      <c r="AD112" s="49">
        <f t="shared" si="61"/>
        <v>1.568392366412214E-3</v>
      </c>
      <c r="AE112" s="49">
        <f t="shared" si="62"/>
        <v>1.709170610687023E-3</v>
      </c>
      <c r="AF112" s="50">
        <f t="shared" si="63"/>
        <v>1.4256576335877863E-3</v>
      </c>
      <c r="AG112" s="49">
        <f t="shared" si="31"/>
        <v>1.567740203562341E-3</v>
      </c>
      <c r="AH112" s="49">
        <f t="shared" si="32"/>
        <v>1.4175761366926696E-4</v>
      </c>
      <c r="AI112" s="41">
        <f t="shared" si="64"/>
        <v>25.85925966666667</v>
      </c>
      <c r="AJ112" s="41">
        <f t="shared" si="65"/>
        <v>3.5514112817862027</v>
      </c>
      <c r="AK112" s="41">
        <f>(AVERAGE((Z37-'1. Water + Acid'!F37),(AI37-'1. Water + Acid'!F37),(AR37-'1. Water + Acid'!F37)))+AK111</f>
        <v>4.6081396666666681</v>
      </c>
      <c r="AL112" s="41">
        <f>STDEV((Z37-'1. Water + Acid'!F37),(AI37-'1. Water + Acid'!F37),(AR37-'1. Water + Acid'!F37))</f>
        <v>4.0259345647936401E-2</v>
      </c>
      <c r="AM112" s="49">
        <f>((Z37-'1. Water + Acid'!F37)/$B$72)+AM111</f>
        <v>6.2055880696992539E-3</v>
      </c>
      <c r="AN112" s="49">
        <f>((AI37-'1. Water + Acid'!F37)/$B$72)+AN111</f>
        <v>1.1441293398920076E-2</v>
      </c>
      <c r="AO112" s="49">
        <f>((AR37-'1. Water + Acid'!F37)/$B$72)+AO111</f>
        <v>6.7258356638959273E-3</v>
      </c>
      <c r="AP112" s="50">
        <f t="shared" si="35"/>
        <v>8.1242390441717532E-3</v>
      </c>
      <c r="AQ112" s="58">
        <f t="shared" si="36"/>
        <v>2.8844066259948445E-3</v>
      </c>
    </row>
    <row r="113" spans="1:43">
      <c r="A113" s="57">
        <f t="shared" si="38"/>
        <v>35</v>
      </c>
      <c r="B113" s="41">
        <f t="shared" si="39"/>
        <v>7.6400000000000006</v>
      </c>
      <c r="C113" s="51">
        <f t="shared" si="40"/>
        <v>1.4142135623731277E-2</v>
      </c>
      <c r="D113" s="48">
        <f t="shared" si="41"/>
        <v>287</v>
      </c>
      <c r="E113" s="55">
        <f t="shared" si="37"/>
        <v>2.8284271247461903</v>
      </c>
      <c r="F113" s="54">
        <f t="shared" si="47"/>
        <v>3.2387000000000002E-3</v>
      </c>
      <c r="G113" s="54">
        <f t="shared" si="48"/>
        <v>3.0974105443095528E-3</v>
      </c>
      <c r="H113" s="54">
        <f t="shared" si="49"/>
        <v>5.7434500000000006E-3</v>
      </c>
      <c r="I113" s="54">
        <f t="shared" si="50"/>
        <v>4.8602984604857328E-3</v>
      </c>
      <c r="J113" s="49">
        <f t="shared" si="51"/>
        <v>1.8764503816793889E-5</v>
      </c>
      <c r="K113" s="49">
        <f t="shared" si="52"/>
        <v>2.5078625954198474E-5</v>
      </c>
      <c r="L113" s="50">
        <f t="shared" si="16"/>
        <v>2.1921564885496183E-5</v>
      </c>
      <c r="M113" s="49">
        <f t="shared" si="17"/>
        <v>4.4647585805988795E-6</v>
      </c>
      <c r="N113" s="54">
        <f t="shared" si="53"/>
        <v>5.118900833333333</v>
      </c>
      <c r="O113" s="54">
        <f t="shared" si="54"/>
        <v>1.0195574688030096</v>
      </c>
      <c r="P113" s="49">
        <f t="shared" si="55"/>
        <v>8.9073795510712702E-3</v>
      </c>
      <c r="Q113" s="49">
        <f t="shared" si="56"/>
        <v>9.1420620985532049E-3</v>
      </c>
      <c r="R113" s="50">
        <f t="shared" si="22"/>
        <v>9.0247208248122376E-3</v>
      </c>
      <c r="S113" s="58">
        <f t="shared" si="23"/>
        <v>1.6594562075060998E-4</v>
      </c>
      <c r="U113" s="57">
        <f t="shared" si="42"/>
        <v>35</v>
      </c>
      <c r="V113" s="41">
        <f t="shared" si="43"/>
        <v>2.7566666666666664</v>
      </c>
      <c r="W113" s="51">
        <f t="shared" si="44"/>
        <v>0.35004761580866595</v>
      </c>
      <c r="X113" s="48">
        <f t="shared" si="45"/>
        <v>402</v>
      </c>
      <c r="Y113" s="55">
        <f t="shared" si="46"/>
        <v>17.521415467935231</v>
      </c>
      <c r="Z113" s="54">
        <f t="shared" si="57"/>
        <v>0.23118260000000004</v>
      </c>
      <c r="AA113" s="54">
        <f t="shared" si="58"/>
        <v>9.7890489384822532E-2</v>
      </c>
      <c r="AB113" s="54">
        <f t="shared" si="59"/>
        <v>0.43578766666666668</v>
      </c>
      <c r="AC113" s="54">
        <f t="shared" si="60"/>
        <v>0.12601167211639899</v>
      </c>
      <c r="AD113" s="49">
        <f t="shared" si="61"/>
        <v>1.6797343511450384E-3</v>
      </c>
      <c r="AE113" s="49">
        <f t="shared" si="62"/>
        <v>1.7828057251908398E-3</v>
      </c>
      <c r="AF113" s="50">
        <f t="shared" si="63"/>
        <v>1.5273950381679388E-3</v>
      </c>
      <c r="AG113" s="49">
        <f t="shared" si="31"/>
        <v>1.6633117048346056E-3</v>
      </c>
      <c r="AH113" s="49">
        <f t="shared" si="32"/>
        <v>1.2849487244733055E-4</v>
      </c>
      <c r="AI113" s="41">
        <f t="shared" si="64"/>
        <v>26.697210333333338</v>
      </c>
      <c r="AJ113" s="41">
        <f t="shared" si="65"/>
        <v>3.6022339389907736</v>
      </c>
      <c r="AK113" s="41">
        <f>(AVERAGE((Z38-'1. Water + Acid'!F38),(AI38-'1. Water + Acid'!F38),(AR38-'1. Water + Acid'!F38)))+AK112</f>
        <v>4.8900743333333345</v>
      </c>
      <c r="AL113" s="41">
        <f>STDEV((Z38-'1. Water + Acid'!F38),(AI38-'1. Water + Acid'!F38),(AR38-'1. Water + Acid'!F38))</f>
        <v>5.0822657204571013E-2</v>
      </c>
      <c r="AM113" s="49">
        <f>((Z38-'1. Water + Acid'!F38)/$B$72)+AM112</f>
        <v>6.600187043341442E-3</v>
      </c>
      <c r="AN113" s="49">
        <f>((AI38-'1. Water + Acid'!F38)/$B$72)+AN112</f>
        <v>1.1977117268392099E-2</v>
      </c>
      <c r="AO113" s="49">
        <f>((AR38-'1. Water + Acid'!F38)/$B$72)+AO112</f>
        <v>7.2865815738085106E-3</v>
      </c>
      <c r="AP113" s="50">
        <f t="shared" si="35"/>
        <v>8.6212952951806848E-3</v>
      </c>
      <c r="AQ113" s="58">
        <f t="shared" si="36"/>
        <v>2.9264210564749894E-3</v>
      </c>
    </row>
    <row r="114" spans="1:43">
      <c r="A114" s="57">
        <f t="shared" si="38"/>
        <v>36</v>
      </c>
      <c r="B114" s="41">
        <f t="shared" si="39"/>
        <v>7.7050000000000001</v>
      </c>
      <c r="C114" s="51">
        <f t="shared" si="40"/>
        <v>3.5355339059327882E-2</v>
      </c>
      <c r="D114" s="48">
        <f t="shared" si="41"/>
        <v>290</v>
      </c>
      <c r="E114" s="55"/>
      <c r="F114" s="54">
        <f t="shared" si="47"/>
        <v>3.2503500000000004E-3</v>
      </c>
      <c r="G114" s="54">
        <f t="shared" si="48"/>
        <v>3.1138861323111995E-3</v>
      </c>
      <c r="H114" s="54">
        <f t="shared" si="49"/>
        <v>6.0114000000000009E-3</v>
      </c>
      <c r="I114" s="54">
        <f t="shared" si="50"/>
        <v>4.8767740484873794E-3</v>
      </c>
      <c r="J114" s="49">
        <f t="shared" si="51"/>
        <v>1.974274809160305E-5</v>
      </c>
      <c r="K114" s="49">
        <f t="shared" si="52"/>
        <v>2.6145801526717557E-5</v>
      </c>
      <c r="L114" s="50">
        <f t="shared" si="16"/>
        <v>2.2944274809160304E-5</v>
      </c>
      <c r="M114" s="49">
        <f t="shared" si="17"/>
        <v>4.5276425042692858E-6</v>
      </c>
      <c r="N114" s="54">
        <f t="shared" si="53"/>
        <v>5.3814966666666662</v>
      </c>
      <c r="O114" s="54">
        <f t="shared" si="54"/>
        <v>1.051349225387417</v>
      </c>
      <c r="P114" s="49">
        <f t="shared" si="55"/>
        <v>9.4099740332892149E-3</v>
      </c>
      <c r="Q114" s="49">
        <f t="shared" si="56"/>
        <v>9.5653906465921496E-3</v>
      </c>
      <c r="R114" s="50">
        <f t="shared" si="22"/>
        <v>9.4876823399406823E-3</v>
      </c>
      <c r="S114" s="58">
        <f t="shared" si="23"/>
        <v>1.0989614117555252E-4</v>
      </c>
      <c r="U114" s="57">
        <f t="shared" si="42"/>
        <v>36</v>
      </c>
      <c r="V114" s="41">
        <f t="shared" si="43"/>
        <v>2.64</v>
      </c>
      <c r="W114" s="51">
        <f t="shared" si="44"/>
        <v>0.24576411454889022</v>
      </c>
      <c r="X114" s="48">
        <f t="shared" si="45"/>
        <v>398.33333333333331</v>
      </c>
      <c r="Y114" s="55">
        <f t="shared" si="46"/>
        <v>16.010413278030438</v>
      </c>
      <c r="Z114" s="54">
        <f t="shared" si="57"/>
        <v>0.25535246666666672</v>
      </c>
      <c r="AA114" s="54">
        <f t="shared" si="58"/>
        <v>0.10293478243472887</v>
      </c>
      <c r="AB114" s="54">
        <f t="shared" si="59"/>
        <v>0.46427580000000002</v>
      </c>
      <c r="AC114" s="54">
        <f t="shared" si="60"/>
        <v>0.13075877670481215</v>
      </c>
      <c r="AD114" s="49">
        <f t="shared" si="61"/>
        <v>1.780404580152672E-3</v>
      </c>
      <c r="AE114" s="49">
        <f t="shared" si="62"/>
        <v>1.8788515267175573E-3</v>
      </c>
      <c r="AF114" s="50">
        <f t="shared" si="63"/>
        <v>1.6568790076335878E-3</v>
      </c>
      <c r="AG114" s="49">
        <f t="shared" si="31"/>
        <v>1.7720450381679392E-3</v>
      </c>
      <c r="AH114" s="49">
        <f t="shared" si="32"/>
        <v>1.1122212578334714E-4</v>
      </c>
      <c r="AI114" s="41">
        <f t="shared" si="64"/>
        <v>27.44720366666667</v>
      </c>
      <c r="AJ114" s="41">
        <f t="shared" si="65"/>
        <v>3.6437378954929351</v>
      </c>
      <c r="AK114" s="41">
        <f>(AVERAGE((Z39-'1. Water + Acid'!F39),(AI39-'1. Water + Acid'!F39),(AR39-'1. Water + Acid'!F39)))+AK113</f>
        <v>5.0416436666666682</v>
      </c>
      <c r="AL114" s="41">
        <f>STDEV((Z39-'1. Water + Acid'!F39),(AI39-'1. Water + Acid'!F39),(AR39-'1. Water + Acid'!F39))</f>
        <v>4.1503956502161717E-2</v>
      </c>
      <c r="AM114" s="49">
        <f>((Z39-'1. Water + Acid'!F39)/$B$72)+AM113</f>
        <v>6.9117125488484324E-3</v>
      </c>
      <c r="AN114" s="49">
        <f>((AI39-'1. Water + Acid'!F39)/$B$72)+AN113</f>
        <v>1.2159878898289534E-2</v>
      </c>
      <c r="AO114" s="49">
        <f>((AR39-'1. Water + Acid'!F39)/$B$72)+AO113</f>
        <v>7.5939534059087412E-3</v>
      </c>
      <c r="AP114" s="50">
        <f t="shared" si="35"/>
        <v>8.8885149510155685E-3</v>
      </c>
      <c r="AQ114" s="58">
        <f t="shared" si="36"/>
        <v>2.8535468637125127E-3</v>
      </c>
    </row>
    <row r="115" spans="1:43">
      <c r="A115" s="57">
        <f t="shared" si="38"/>
        <v>37</v>
      </c>
      <c r="B115" s="41">
        <f t="shared" si="39"/>
        <v>7.5250000000000004</v>
      </c>
      <c r="C115" s="51">
        <f t="shared" si="40"/>
        <v>4.9497474683057895E-2</v>
      </c>
      <c r="D115" s="48">
        <f t="shared" si="41"/>
        <v>299.5</v>
      </c>
      <c r="E115" s="55">
        <f t="shared" ref="E115:E135" si="66">STDEV(E40,N40)</f>
        <v>43.133513652379399</v>
      </c>
      <c r="F115" s="54">
        <f t="shared" si="47"/>
        <v>3.2503500000000004E-3</v>
      </c>
      <c r="G115" s="54">
        <f t="shared" si="48"/>
        <v>3.1138861323111995E-3</v>
      </c>
      <c r="H115" s="54">
        <f t="shared" si="49"/>
        <v>6.4191500000000011E-3</v>
      </c>
      <c r="I115" s="54">
        <f t="shared" si="50"/>
        <v>5.1568590445153712E-3</v>
      </c>
      <c r="J115" s="49">
        <f t="shared" si="51"/>
        <v>2.2054961832061065E-5</v>
      </c>
      <c r="K115" s="49">
        <f t="shared" si="52"/>
        <v>2.694618320610687E-5</v>
      </c>
      <c r="L115" s="50">
        <f t="shared" si="16"/>
        <v>2.4500572519083966E-5</v>
      </c>
      <c r="M115" s="49">
        <f t="shared" si="17"/>
        <v>3.4586158018723709E-6</v>
      </c>
      <c r="N115" s="54">
        <f t="shared" si="53"/>
        <v>5.6503751666666666</v>
      </c>
      <c r="O115" s="54">
        <f t="shared" si="54"/>
        <v>1.0575965137992003</v>
      </c>
      <c r="P115" s="49">
        <f t="shared" si="55"/>
        <v>9.8762238731980104E-3</v>
      </c>
      <c r="Q115" s="49">
        <f t="shared" si="56"/>
        <v>1.0047216761776296E-2</v>
      </c>
      <c r="R115" s="50">
        <f t="shared" si="22"/>
        <v>9.9617203174871532E-3</v>
      </c>
      <c r="S115" s="58">
        <f t="shared" si="23"/>
        <v>1.2091023104838151E-4</v>
      </c>
      <c r="U115" s="57">
        <f t="shared" si="42"/>
        <v>37</v>
      </c>
      <c r="V115" s="41">
        <f t="shared" si="43"/>
        <v>2.6066666666666669</v>
      </c>
      <c r="W115" s="51">
        <f t="shared" si="44"/>
        <v>0.20550750189064468</v>
      </c>
      <c r="X115" s="48">
        <f t="shared" si="45"/>
        <v>491</v>
      </c>
      <c r="Y115" s="55">
        <f t="shared" si="46"/>
        <v>54.286278192559855</v>
      </c>
      <c r="Z115" s="54">
        <f t="shared" si="57"/>
        <v>0.26287060000000007</v>
      </c>
      <c r="AA115" s="54">
        <f t="shared" si="58"/>
        <v>0.1116937645156178</v>
      </c>
      <c r="AB115" s="54">
        <f t="shared" si="59"/>
        <v>0.49621233333333337</v>
      </c>
      <c r="AC115" s="54">
        <f t="shared" si="60"/>
        <v>0.13448832971466915</v>
      </c>
      <c r="AD115" s="49">
        <f t="shared" si="61"/>
        <v>1.9162916030534354E-3</v>
      </c>
      <c r="AE115" s="49">
        <f t="shared" si="62"/>
        <v>1.9862805343511449E-3</v>
      </c>
      <c r="AF115" s="50">
        <f t="shared" si="63"/>
        <v>1.7792484732824427E-3</v>
      </c>
      <c r="AG115" s="49">
        <f t="shared" si="31"/>
        <v>1.893940203562341E-3</v>
      </c>
      <c r="AH115" s="49">
        <f t="shared" si="32"/>
        <v>1.0531029091212587E-4</v>
      </c>
      <c r="AI115" s="41">
        <f t="shared" si="64"/>
        <v>28.262379666666671</v>
      </c>
      <c r="AJ115" s="41">
        <f t="shared" si="65"/>
        <v>3.7539171114640055</v>
      </c>
      <c r="AK115" s="41">
        <f>(AVERAGE((Z40-'1. Water + Acid'!F40),(AI40-'1. Water + Acid'!F40),(AR40-'1. Water + Acid'!F40)))+AK114</f>
        <v>5.1688676666666682</v>
      </c>
      <c r="AL115" s="41">
        <f>STDEV((Z40-'1. Water + Acid'!F40),(AI40-'1. Water + Acid'!F40),(AR40-'1. Water + Acid'!F40))</f>
        <v>0.11017921597107137</v>
      </c>
      <c r="AM115" s="49">
        <f>((Z40-'1. Water + Acid'!F40)/$B$72)+AM114</f>
        <v>7.2481600947959818E-3</v>
      </c>
      <c r="AN115" s="49">
        <f>((AI40-'1. Water + Acid'!F40)/$B$72)+AN114</f>
        <v>1.2496326444237083E-2</v>
      </c>
      <c r="AO115" s="49">
        <f>((AR40-'1. Water + Acid'!F40)/$B$72)+AO114</f>
        <v>7.5939534059087412E-3</v>
      </c>
      <c r="AP115" s="50">
        <f t="shared" si="35"/>
        <v>9.1128133149806032E-3</v>
      </c>
      <c r="AQ115" s="58">
        <f t="shared" si="36"/>
        <v>2.9353047670371162E-3</v>
      </c>
    </row>
    <row r="116" spans="1:43">
      <c r="A116" s="57">
        <f t="shared" si="38"/>
        <v>38</v>
      </c>
      <c r="B116" s="41">
        <f t="shared" si="39"/>
        <v>7.6</v>
      </c>
      <c r="C116" s="51">
        <f t="shared" si="40"/>
        <v>1.4142135623731277E-2</v>
      </c>
      <c r="D116" s="48">
        <f t="shared" si="41"/>
        <v>334.5</v>
      </c>
      <c r="E116" s="55">
        <f t="shared" si="66"/>
        <v>2.1213203435596424</v>
      </c>
      <c r="F116" s="54">
        <f t="shared" si="47"/>
        <v>3.3552000000000005E-3</v>
      </c>
      <c r="G116" s="54">
        <f t="shared" si="48"/>
        <v>3.2292152483227254E-3</v>
      </c>
      <c r="H116" s="54">
        <f t="shared" si="49"/>
        <v>6.6521500000000008E-3</v>
      </c>
      <c r="I116" s="54">
        <f t="shared" si="50"/>
        <v>5.2886637485285437E-3</v>
      </c>
      <c r="J116" s="49">
        <f t="shared" si="51"/>
        <v>2.3299999999999997E-5</v>
      </c>
      <c r="K116" s="49">
        <f t="shared" si="52"/>
        <v>2.7479770992366412E-5</v>
      </c>
      <c r="L116" s="50">
        <f t="shared" si="16"/>
        <v>2.5389885496183204E-5</v>
      </c>
      <c r="M116" s="49">
        <f t="shared" si="17"/>
        <v>2.9555444125091169E-6</v>
      </c>
      <c r="N116" s="54">
        <f t="shared" si="53"/>
        <v>5.8988350000000001</v>
      </c>
      <c r="O116" s="54">
        <f t="shared" si="54"/>
        <v>1.1010498754189364</v>
      </c>
      <c r="P116" s="49">
        <f t="shared" si="55"/>
        <v>1.0368434171899055E-2</v>
      </c>
      <c r="Q116" s="49">
        <f t="shared" si="56"/>
        <v>1.0431085412451021E-2</v>
      </c>
      <c r="R116" s="50">
        <f t="shared" si="22"/>
        <v>1.0399759792175039E-2</v>
      </c>
      <c r="S116" s="58">
        <f t="shared" si="23"/>
        <v>4.4301117044044685E-5</v>
      </c>
      <c r="U116" s="57">
        <f t="shared" si="42"/>
        <v>38</v>
      </c>
      <c r="V116" s="41">
        <f t="shared" si="43"/>
        <v>2.6366666666666667</v>
      </c>
      <c r="W116" s="51">
        <f t="shared" si="44"/>
        <v>0.27537852736430501</v>
      </c>
      <c r="X116" s="48">
        <f t="shared" si="45"/>
        <v>427</v>
      </c>
      <c r="Y116" s="55">
        <f t="shared" si="46"/>
        <v>22.649503305812249</v>
      </c>
      <c r="Z116" s="54">
        <f t="shared" si="57"/>
        <v>0.29024033333333338</v>
      </c>
      <c r="AA116" s="54">
        <f t="shared" si="58"/>
        <v>0.11785648604862035</v>
      </c>
      <c r="AB116" s="54">
        <f t="shared" si="59"/>
        <v>0.53600873333333332</v>
      </c>
      <c r="AC116" s="54">
        <f t="shared" si="60"/>
        <v>0.14971134508482498</v>
      </c>
      <c r="AD116" s="49">
        <f t="shared" si="61"/>
        <v>2.0557358778625959E-3</v>
      </c>
      <c r="AE116" s="49">
        <f t="shared" si="62"/>
        <v>2.2014942748091603E-3</v>
      </c>
      <c r="AF116" s="50">
        <f t="shared" si="63"/>
        <v>1.880274427480916E-3</v>
      </c>
      <c r="AG116" s="49">
        <f t="shared" si="31"/>
        <v>2.045834860050891E-3</v>
      </c>
      <c r="AH116" s="49">
        <f t="shared" si="32"/>
        <v>1.6083864645872865E-4</v>
      </c>
      <c r="AI116" s="41">
        <f t="shared" si="64"/>
        <v>29.141167666666671</v>
      </c>
      <c r="AJ116" s="41">
        <f t="shared" si="65"/>
        <v>3.8641215141346796</v>
      </c>
      <c r="AK116" s="41">
        <f>(AVERAGE((Z41-'1. Water + Acid'!F41),(AI41-'1. Water + Acid'!F41),(AR41-'1. Water + Acid'!F41)))+AK115</f>
        <v>5.3290756666666681</v>
      </c>
      <c r="AL116" s="41">
        <f>STDEV((Z41-'1. Water + Acid'!F41),(AI41-'1. Water + Acid'!F41),(AR41-'1. Water + Acid'!F41))</f>
        <v>0.11020440267067377</v>
      </c>
      <c r="AM116" s="49">
        <f>((Z41-'1. Water + Acid'!F41)/$B$72)+AM115</f>
        <v>7.7549082504206864E-3</v>
      </c>
      <c r="AN116" s="49">
        <f>((AI41-'1. Water + Acid'!F41)/$B$72)+AN115</f>
        <v>1.2662473380507478E-2</v>
      </c>
      <c r="AO116" s="49">
        <f>((AR41-'1. Water + Acid'!F41)/$B$72)+AO115</f>
        <v>7.7684076889926561E-3</v>
      </c>
      <c r="AP116" s="50">
        <f t="shared" si="35"/>
        <v>9.3952631066402739E-3</v>
      </c>
      <c r="AQ116" s="58">
        <f t="shared" si="36"/>
        <v>2.8294951473642788E-3</v>
      </c>
    </row>
    <row r="117" spans="1:43">
      <c r="A117" s="57">
        <f t="shared" si="38"/>
        <v>39</v>
      </c>
      <c r="B117" s="41">
        <f t="shared" si="39"/>
        <v>7.5500000000000007</v>
      </c>
      <c r="C117" s="51">
        <f t="shared" si="40"/>
        <v>2.8284271247461926E-2</v>
      </c>
      <c r="D117" s="48">
        <f t="shared" si="41"/>
        <v>344</v>
      </c>
      <c r="E117" s="55">
        <f t="shared" si="66"/>
        <v>1.4142135623730951</v>
      </c>
      <c r="F117" s="54">
        <f t="shared" si="47"/>
        <v>3.3552000000000005E-3</v>
      </c>
      <c r="G117" s="54">
        <f t="shared" si="48"/>
        <v>3.2292152483227254E-3</v>
      </c>
      <c r="H117" s="54">
        <f t="shared" si="49"/>
        <v>6.815250000000001E-3</v>
      </c>
      <c r="I117" s="54">
        <f t="shared" si="50"/>
        <v>5.3875172765384229E-3</v>
      </c>
      <c r="J117" s="49">
        <f t="shared" si="51"/>
        <v>2.365572519083969E-5</v>
      </c>
      <c r="K117" s="49">
        <f t="shared" si="52"/>
        <v>2.836908396946565E-5</v>
      </c>
      <c r="L117" s="50">
        <f t="shared" si="16"/>
        <v>2.6012404580152672E-5</v>
      </c>
      <c r="M117" s="49">
        <f t="shared" si="17"/>
        <v>3.3328479545315595E-6</v>
      </c>
      <c r="N117" s="54">
        <f t="shared" si="53"/>
        <v>6.2477193333333334</v>
      </c>
      <c r="O117" s="54">
        <f t="shared" si="54"/>
        <v>1.1282602871680363</v>
      </c>
      <c r="P117" s="49">
        <f t="shared" si="55"/>
        <v>1.1017445641705285E-2</v>
      </c>
      <c r="Q117" s="49">
        <f t="shared" si="56"/>
        <v>1.1012253549946839E-2</v>
      </c>
      <c r="R117" s="50">
        <f t="shared" si="22"/>
        <v>1.1014849595826062E-2</v>
      </c>
      <c r="S117" s="58">
        <f t="shared" si="23"/>
        <v>3.6713632909397243E-6</v>
      </c>
      <c r="U117" s="57">
        <f t="shared" si="42"/>
        <v>39</v>
      </c>
      <c r="V117" s="41">
        <f t="shared" si="43"/>
        <v>2.65</v>
      </c>
      <c r="W117" s="51">
        <f t="shared" si="44"/>
        <v>0.14798648586948746</v>
      </c>
      <c r="X117" s="48">
        <f t="shared" si="45"/>
        <v>432.66666666666669</v>
      </c>
      <c r="Y117" s="55">
        <f t="shared" si="46"/>
        <v>14.189197769195175</v>
      </c>
      <c r="Z117" s="54">
        <f t="shared" si="57"/>
        <v>0.29987100000000005</v>
      </c>
      <c r="AA117" s="54">
        <f t="shared" si="58"/>
        <v>0.12242360304442125</v>
      </c>
      <c r="AB117" s="54">
        <f t="shared" si="59"/>
        <v>0.55039260000000001</v>
      </c>
      <c r="AC117" s="54">
        <f t="shared" si="60"/>
        <v>0.15364382555055311</v>
      </c>
      <c r="AD117" s="49">
        <f t="shared" si="61"/>
        <v>2.1012687022900767E-3</v>
      </c>
      <c r="AE117" s="49">
        <f t="shared" si="62"/>
        <v>2.2484499999999999E-3</v>
      </c>
      <c r="AF117" s="50">
        <f t="shared" si="63"/>
        <v>1.952486641221374E-3</v>
      </c>
      <c r="AG117" s="49">
        <f t="shared" si="31"/>
        <v>2.1007351145038169E-3</v>
      </c>
      <c r="AH117" s="49">
        <f t="shared" si="32"/>
        <v>1.4798240088546223E-4</v>
      </c>
      <c r="AI117" s="41">
        <f t="shared" si="64"/>
        <v>29.884878333333337</v>
      </c>
      <c r="AJ117" s="41">
        <f t="shared" si="65"/>
        <v>4.0718284481482874</v>
      </c>
      <c r="AK117" s="41">
        <f>(AVERAGE((Z42-'1. Water + Acid'!F42),(AI42-'1. Water + Acid'!F42),(AR42-'1. Water + Acid'!F42)))+AK116</f>
        <v>5.8183383333333349</v>
      </c>
      <c r="AL117" s="41">
        <f>STDEV((Z42-'1. Water + Acid'!F42),(AI42-'1. Water + Acid'!F42),(AR42-'1. Water + Acid'!F42))</f>
        <v>0.20770693401360787</v>
      </c>
      <c r="AM117" s="49">
        <f>((Z42-'1. Water + Acid'!F42)/$B$72)+AM116</f>
        <v>8.8099412957376947E-3</v>
      </c>
      <c r="AN117" s="49">
        <f>((AI42-'1. Water + Acid'!F42)/$B$72)+AN116</f>
        <v>1.3754889486485325E-2</v>
      </c>
      <c r="AO117" s="49">
        <f>((AR42-'1. Water + Acid'!F42)/$B$72)+AO116</f>
        <v>8.2086970701092023E-3</v>
      </c>
      <c r="AP117" s="50">
        <f t="shared" si="35"/>
        <v>1.0257842617444073E-2</v>
      </c>
      <c r="AQ117" s="58">
        <f t="shared" si="36"/>
        <v>3.043415229296902E-3</v>
      </c>
    </row>
    <row r="118" spans="1:43">
      <c r="A118" s="57">
        <f t="shared" si="38"/>
        <v>40</v>
      </c>
      <c r="B118" s="41">
        <f t="shared" si="39"/>
        <v>7.7200000000000006</v>
      </c>
      <c r="C118" s="51">
        <f t="shared" si="40"/>
        <v>1.4142135623731277E-2</v>
      </c>
      <c r="D118" s="48">
        <f t="shared" si="41"/>
        <v>342.5</v>
      </c>
      <c r="E118" s="55">
        <f t="shared" si="66"/>
        <v>3.5355339059327378</v>
      </c>
      <c r="F118" s="54">
        <f t="shared" si="47"/>
        <v>3.5649000000000006E-3</v>
      </c>
      <c r="G118" s="54">
        <f t="shared" si="48"/>
        <v>3.2951176003293116E-3</v>
      </c>
      <c r="H118" s="54">
        <f t="shared" si="49"/>
        <v>6.9783500000000012E-3</v>
      </c>
      <c r="I118" s="54">
        <f t="shared" si="50"/>
        <v>5.5522731565548888E-3</v>
      </c>
      <c r="J118" s="49">
        <f t="shared" si="51"/>
        <v>2.3833587786259539E-5</v>
      </c>
      <c r="K118" s="49">
        <f t="shared" si="52"/>
        <v>2.9436259541984734E-5</v>
      </c>
      <c r="L118" s="50">
        <f t="shared" si="16"/>
        <v>2.6634923664122136E-5</v>
      </c>
      <c r="M118" s="49">
        <f t="shared" si="17"/>
        <v>3.9616871912356254E-6</v>
      </c>
      <c r="N118" s="54">
        <f t="shared" si="53"/>
        <v>6.5267090000000003</v>
      </c>
      <c r="O118" s="54">
        <f t="shared" si="54"/>
        <v>1.1307592025327495</v>
      </c>
      <c r="P118" s="49">
        <f t="shared" si="55"/>
        <v>1.1506194545900697E-2</v>
      </c>
      <c r="Q118" s="49">
        <f t="shared" si="56"/>
        <v>1.1507232964252391E-2</v>
      </c>
      <c r="R118" s="50">
        <f t="shared" si="22"/>
        <v>1.1506713755076545E-2</v>
      </c>
      <c r="S118" s="58">
        <f t="shared" si="23"/>
        <v>7.3427265819113407E-7</v>
      </c>
      <c r="U118" s="57">
        <f t="shared" si="42"/>
        <v>40</v>
      </c>
      <c r="V118" s="41">
        <f t="shared" si="43"/>
        <v>2.6033333333333335</v>
      </c>
      <c r="W118" s="51">
        <f t="shared" si="44"/>
        <v>0.22744962812309302</v>
      </c>
      <c r="X118" s="48">
        <f t="shared" si="45"/>
        <v>573.33333333333337</v>
      </c>
      <c r="Y118" s="55">
        <f t="shared" si="46"/>
        <v>9.0737717258774673</v>
      </c>
      <c r="Z118" s="54">
        <f t="shared" si="57"/>
        <v>0.30086513333333337</v>
      </c>
      <c r="AA118" s="54">
        <f t="shared" si="58"/>
        <v>0.12281162558672173</v>
      </c>
      <c r="AB118" s="54">
        <f t="shared" si="59"/>
        <v>0.57465566666666668</v>
      </c>
      <c r="AC118" s="54">
        <f t="shared" si="60"/>
        <v>0.15725384707588136</v>
      </c>
      <c r="AD118" s="49">
        <f t="shared" si="61"/>
        <v>2.1969587786259547E-3</v>
      </c>
      <c r="AE118" s="49">
        <f t="shared" si="62"/>
        <v>2.3259980916030534E-3</v>
      </c>
      <c r="AF118" s="50">
        <f t="shared" si="63"/>
        <v>2.0570698473282444E-3</v>
      </c>
      <c r="AG118" s="49">
        <f t="shared" si="31"/>
        <v>2.1933422391857507E-3</v>
      </c>
      <c r="AH118" s="49">
        <f t="shared" si="32"/>
        <v>1.3450059353149618E-4</v>
      </c>
      <c r="AI118" s="41">
        <f t="shared" si="64"/>
        <v>30.777802333333337</v>
      </c>
      <c r="AJ118" s="41">
        <f t="shared" si="65"/>
        <v>4.142193613620984</v>
      </c>
      <c r="AK118" s="41">
        <f>(AVERAGE((Z43-'1. Water + Acid'!F43),(AI43-'1. Water + Acid'!F43),(AR43-'1. Water + Acid'!F43)))+AK117</f>
        <v>5.9502743333333346</v>
      </c>
      <c r="AL118" s="41">
        <f>STDEV((Z43-'1. Water + Acid'!F43),(AI43-'1. Water + Acid'!F43),(AR43-'1. Water + Acid'!F43))</f>
        <v>7.0365165472696833E-2</v>
      </c>
      <c r="AM118" s="49">
        <f>((Z43-'1. Water + Acid'!F43)/$B$72)+AM117</f>
        <v>9.1837719023460836E-3</v>
      </c>
      <c r="AN118" s="49">
        <f>((AI43-'1. Water + Acid'!F43)/$B$72)+AN117</f>
        <v>1.393765111638276E-2</v>
      </c>
      <c r="AO118" s="49">
        <f>((AR43-'1. Water + Acid'!F43)/$B$72)+AO117</f>
        <v>8.3499219659390386E-3</v>
      </c>
      <c r="AP118" s="50">
        <f t="shared" si="35"/>
        <v>1.0490448328222627E-2</v>
      </c>
      <c r="AQ118" s="58">
        <f t="shared" si="36"/>
        <v>3.0143376927835659E-3</v>
      </c>
    </row>
    <row r="119" spans="1:43">
      <c r="A119" s="57">
        <f t="shared" si="38"/>
        <v>41</v>
      </c>
      <c r="B119" s="41">
        <f t="shared" si="39"/>
        <v>7.08</v>
      </c>
      <c r="C119" s="51">
        <f t="shared" si="40"/>
        <v>7.0710678118654502E-2</v>
      </c>
      <c r="D119" s="48">
        <f t="shared" si="41"/>
        <v>287</v>
      </c>
      <c r="E119" s="55">
        <f t="shared" si="66"/>
        <v>5.6568542494923806</v>
      </c>
      <c r="F119" s="54">
        <f t="shared" si="47"/>
        <v>3.9726500000000003E-3</v>
      </c>
      <c r="G119" s="54">
        <f t="shared" si="48"/>
        <v>3.4763490683474237E-3</v>
      </c>
      <c r="H119" s="54">
        <f t="shared" si="49"/>
        <v>7.5725000000000011E-3</v>
      </c>
      <c r="I119" s="54">
        <f t="shared" si="50"/>
        <v>5.8323581525828805E-3</v>
      </c>
      <c r="J119" s="49">
        <f t="shared" si="51"/>
        <v>2.6857251908396944E-5</v>
      </c>
      <c r="K119" s="49">
        <f t="shared" si="52"/>
        <v>3.0948091603053433E-5</v>
      </c>
      <c r="L119" s="50">
        <f t="shared" si="16"/>
        <v>2.8902671755725189E-5</v>
      </c>
      <c r="M119" s="49">
        <f t="shared" si="17"/>
        <v>2.8926604888387088E-6</v>
      </c>
      <c r="N119" s="54">
        <f t="shared" si="53"/>
        <v>6.7430683333333334</v>
      </c>
      <c r="O119" s="54">
        <f t="shared" si="54"/>
        <v>1.1560260134426281</v>
      </c>
      <c r="P119" s="49">
        <f t="shared" si="55"/>
        <v>1.1919138910422742E-2</v>
      </c>
      <c r="Q119" s="49">
        <f t="shared" si="56"/>
        <v>1.1857179948771911E-2</v>
      </c>
      <c r="R119" s="50">
        <f t="shared" si="22"/>
        <v>1.1888159429597325E-2</v>
      </c>
      <c r="S119" s="58">
        <f t="shared" si="23"/>
        <v>4.3811601938579843E-5</v>
      </c>
      <c r="U119" s="57">
        <f t="shared" si="42"/>
        <v>41</v>
      </c>
      <c r="V119" s="41">
        <f t="shared" si="43"/>
        <v>2.6333333333333333</v>
      </c>
      <c r="W119" s="51">
        <f t="shared" si="44"/>
        <v>7.2341781380702491E-2</v>
      </c>
      <c r="X119" s="48">
        <f t="shared" si="45"/>
        <v>411.66666666666669</v>
      </c>
      <c r="Y119" s="55">
        <f t="shared" si="46"/>
        <v>14.0118997046558</v>
      </c>
      <c r="Z119" s="54">
        <f t="shared" si="57"/>
        <v>0.32873193333333339</v>
      </c>
      <c r="AA119" s="54">
        <f t="shared" si="58"/>
        <v>0.13022146519632194</v>
      </c>
      <c r="AB119" s="54">
        <f t="shared" si="59"/>
        <v>0.60500779999999998</v>
      </c>
      <c r="AC119" s="54">
        <f t="shared" si="60"/>
        <v>0.16564305513703545</v>
      </c>
      <c r="AD119" s="49">
        <f t="shared" si="61"/>
        <v>2.2759297709923671E-3</v>
      </c>
      <c r="AE119" s="49">
        <f t="shared" si="62"/>
        <v>2.45797213740458E-3</v>
      </c>
      <c r="AF119" s="50">
        <f t="shared" si="63"/>
        <v>2.1936683206106871E-3</v>
      </c>
      <c r="AG119" s="49">
        <f t="shared" si="31"/>
        <v>2.3091900763358778E-3</v>
      </c>
      <c r="AH119" s="49">
        <f t="shared" si="32"/>
        <v>1.3525462220054672E-4</v>
      </c>
      <c r="AI119" s="41">
        <f t="shared" si="64"/>
        <v>31.536434333333336</v>
      </c>
      <c r="AJ119" s="41">
        <f t="shared" si="65"/>
        <v>4.3968487700345147</v>
      </c>
      <c r="AK119" s="41">
        <f>(AVERAGE((Z44-'1. Water + Acid'!F44),(AI44-'1. Water + Acid'!F44),(AR44-'1. Water + Acid'!F44)))+AK118</f>
        <v>6.1269743333333349</v>
      </c>
      <c r="AL119" s="41">
        <f>STDEV((Z44-'1. Water + Acid'!F44),(AI44-'1. Water + Acid'!F44),(AR44-'1. Water + Acid'!F44))</f>
        <v>0.25465515641353104</v>
      </c>
      <c r="AM119" s="49">
        <f>((Z44-'1. Water + Acid'!F44)/$B$72)+AM118</f>
        <v>9.4412996535651952E-3</v>
      </c>
      <c r="AN119" s="49">
        <f>((AI44-'1. Water + Acid'!F44)/$B$72)+AN118</f>
        <v>1.4722695390260377E-2</v>
      </c>
      <c r="AO119" s="49">
        <f>((AR44-'1. Water + Acid'!F44)/$B$72)+AO118</f>
        <v>8.2419264573632828E-3</v>
      </c>
      <c r="AP119" s="50">
        <f t="shared" si="35"/>
        <v>1.080197383372962E-2</v>
      </c>
      <c r="AQ119" s="58">
        <f t="shared" si="36"/>
        <v>3.4479946575981814E-3</v>
      </c>
    </row>
    <row r="120" spans="1:43">
      <c r="A120" s="57">
        <f t="shared" si="38"/>
        <v>42</v>
      </c>
      <c r="B120" s="41">
        <f t="shared" si="39"/>
        <v>7.7549999999999999</v>
      </c>
      <c r="C120" s="51">
        <f t="shared" si="40"/>
        <v>4.9497474683058526E-2</v>
      </c>
      <c r="D120" s="48">
        <f t="shared" si="41"/>
        <v>313.5</v>
      </c>
      <c r="E120" s="55">
        <f t="shared" si="66"/>
        <v>7.7781745930520225</v>
      </c>
      <c r="F120" s="54">
        <f t="shared" si="47"/>
        <v>3.9726500000000003E-3</v>
      </c>
      <c r="G120" s="54">
        <f t="shared" si="48"/>
        <v>3.4763490683474237E-3</v>
      </c>
      <c r="H120" s="54">
        <f t="shared" si="49"/>
        <v>7.7705500000000011E-3</v>
      </c>
      <c r="I120" s="54">
        <f t="shared" si="50"/>
        <v>6.0135896206009922E-3</v>
      </c>
      <c r="J120" s="49">
        <f t="shared" si="51"/>
        <v>2.8102290076335876E-5</v>
      </c>
      <c r="K120" s="49">
        <f t="shared" si="52"/>
        <v>3.1214885496183204E-5</v>
      </c>
      <c r="L120" s="50">
        <f t="shared" si="16"/>
        <v>2.9658587786259538E-5</v>
      </c>
      <c r="M120" s="49">
        <f t="shared" si="17"/>
        <v>2.2009373284642345E-6</v>
      </c>
      <c r="N120" s="54">
        <f t="shared" si="53"/>
        <v>7.0174441666666665</v>
      </c>
      <c r="O120" s="54">
        <f t="shared" si="54"/>
        <v>1.1836529110858469</v>
      </c>
      <c r="P120" s="49">
        <f t="shared" si="55"/>
        <v>1.2368427917253936E-2</v>
      </c>
      <c r="Q120" s="49">
        <f t="shared" si="56"/>
        <v>1.2375350706265205E-2</v>
      </c>
      <c r="R120" s="50">
        <f t="shared" si="22"/>
        <v>1.237188931175957E-2</v>
      </c>
      <c r="S120" s="58">
        <f t="shared" si="23"/>
        <v>4.8951510545920234E-6</v>
      </c>
      <c r="U120" s="57">
        <f t="shared" si="42"/>
        <v>42</v>
      </c>
      <c r="V120" s="41">
        <f t="shared" si="43"/>
        <v>2.4466666666666668</v>
      </c>
      <c r="W120" s="51">
        <f t="shared" si="44"/>
        <v>0.13503086067019399</v>
      </c>
      <c r="X120" s="48">
        <f t="shared" si="45"/>
        <v>420.66666666666669</v>
      </c>
      <c r="Y120" s="55">
        <f t="shared" si="46"/>
        <v>10.692676621563626</v>
      </c>
      <c r="Z120" s="54">
        <f t="shared" si="57"/>
        <v>0.34976406666666671</v>
      </c>
      <c r="AA120" s="54">
        <f t="shared" si="58"/>
        <v>0.13624807824623095</v>
      </c>
      <c r="AB120" s="54">
        <f t="shared" si="59"/>
        <v>0.63051353333333338</v>
      </c>
      <c r="AC120" s="54">
        <f t="shared" si="60"/>
        <v>0.17273626297928377</v>
      </c>
      <c r="AD120" s="49">
        <f t="shared" si="61"/>
        <v>2.4011450381679397E-3</v>
      </c>
      <c r="AE120" s="49">
        <f t="shared" si="62"/>
        <v>2.5291171755725188E-3</v>
      </c>
      <c r="AF120" s="50">
        <f t="shared" si="63"/>
        <v>2.289358396946565E-3</v>
      </c>
      <c r="AG120" s="49">
        <f t="shared" si="31"/>
        <v>2.4065402035623414E-3</v>
      </c>
      <c r="AH120" s="49">
        <f t="shared" si="32"/>
        <v>1.1997040818167195E-4</v>
      </c>
      <c r="AI120" s="41">
        <f t="shared" si="64"/>
        <v>32.277789000000006</v>
      </c>
      <c r="AJ120" s="41">
        <f t="shared" si="65"/>
        <v>4.4500721258600668</v>
      </c>
      <c r="AK120" s="41">
        <f>(AVERAGE((Z45-'1. Water + Acid'!F45),(AI45-'1. Water + Acid'!F45),(AR45-'1. Water + Acid'!F45)))+AK119</f>
        <v>6.2934650000000012</v>
      </c>
      <c r="AL120" s="41">
        <f>STDEV((Z45-'1. Water + Acid'!F45),(AI45-'1. Water + Acid'!F45),(AR45-'1. Water + Acid'!F45))</f>
        <v>5.3223355825552258E-2</v>
      </c>
      <c r="AM120" s="49">
        <f>((Z45-'1. Water + Acid'!F45)/$B$72)+AM119</f>
        <v>9.6365223036829085E-3</v>
      </c>
      <c r="AN120" s="49">
        <f>((AI45-'1. Water + Acid'!F45)/$B$72)+AN119</f>
        <v>1.5025913548953848E-2</v>
      </c>
      <c r="AO120" s="49">
        <f>((AR45-'1. Water + Acid'!F45)/$B$72)+AO119</f>
        <v>8.6240644107851913E-3</v>
      </c>
      <c r="AP120" s="50">
        <f t="shared" si="35"/>
        <v>1.1095500087807316E-2</v>
      </c>
      <c r="AQ120" s="58">
        <f t="shared" si="36"/>
        <v>3.4412759592764596E-3</v>
      </c>
    </row>
    <row r="121" spans="1:43">
      <c r="A121" s="57">
        <f t="shared" si="38"/>
        <v>43</v>
      </c>
      <c r="B121" s="41">
        <f t="shared" si="39"/>
        <v>7.71</v>
      </c>
      <c r="C121" s="51">
        <f t="shared" si="40"/>
        <v>0</v>
      </c>
      <c r="D121" s="48">
        <f t="shared" si="41"/>
        <v>291.5</v>
      </c>
      <c r="E121" s="55">
        <f t="shared" si="66"/>
        <v>4.9497474683058327</v>
      </c>
      <c r="F121" s="54">
        <f t="shared" si="47"/>
        <v>3.9726500000000003E-3</v>
      </c>
      <c r="G121" s="54">
        <f t="shared" si="48"/>
        <v>3.4763490683474237E-3</v>
      </c>
      <c r="H121" s="54">
        <f t="shared" si="49"/>
        <v>7.8987000000000016E-3</v>
      </c>
      <c r="I121" s="54">
        <f t="shared" si="50"/>
        <v>6.0959675606092247E-3</v>
      </c>
      <c r="J121" s="49">
        <f t="shared" si="51"/>
        <v>2.8813740458015266E-5</v>
      </c>
      <c r="K121" s="49">
        <f t="shared" si="52"/>
        <v>3.1481679389312975E-5</v>
      </c>
      <c r="L121" s="50">
        <f t="shared" si="16"/>
        <v>3.014770992366412E-5</v>
      </c>
      <c r="M121" s="49">
        <f t="shared" si="17"/>
        <v>1.8865177101122002E-6</v>
      </c>
      <c r="N121" s="54">
        <f t="shared" si="53"/>
        <v>7.3293196666666667</v>
      </c>
      <c r="O121" s="54">
        <f t="shared" si="54"/>
        <v>1.1865683123446791</v>
      </c>
      <c r="P121" s="49">
        <f t="shared" si="55"/>
        <v>1.2921904898704688E-2</v>
      </c>
      <c r="Q121" s="49">
        <f t="shared" si="56"/>
        <v>1.2921558759254128E-2</v>
      </c>
      <c r="R121" s="50">
        <f t="shared" si="22"/>
        <v>1.2921731828979408E-2</v>
      </c>
      <c r="S121" s="58">
        <f t="shared" si="23"/>
        <v>2.447575527275159E-7</v>
      </c>
      <c r="U121" s="57">
        <f t="shared" si="42"/>
        <v>43</v>
      </c>
      <c r="V121" s="41">
        <f t="shared" si="43"/>
        <v>2.4833333333333334</v>
      </c>
      <c r="W121" s="51">
        <f t="shared" si="44"/>
        <v>0.10692676621563629</v>
      </c>
      <c r="X121" s="48">
        <f t="shared" si="45"/>
        <v>422.33333333333331</v>
      </c>
      <c r="Y121" s="55">
        <f t="shared" si="46"/>
        <v>6.5064070986477116</v>
      </c>
      <c r="Z121" s="54">
        <f t="shared" si="57"/>
        <v>0.3707340666666667</v>
      </c>
      <c r="AA121" s="54">
        <f t="shared" si="58"/>
        <v>0.14051089586841467</v>
      </c>
      <c r="AB121" s="54">
        <f t="shared" si="59"/>
        <v>0.65418633333333343</v>
      </c>
      <c r="AC121" s="54">
        <f t="shared" si="60"/>
        <v>0.17778285149827361</v>
      </c>
      <c r="AD121" s="49">
        <f t="shared" si="61"/>
        <v>2.5050167938931306E-3</v>
      </c>
      <c r="AE121" s="49">
        <f t="shared" si="62"/>
        <v>2.5974164122137401E-3</v>
      </c>
      <c r="AF121" s="50">
        <f t="shared" si="63"/>
        <v>2.3882500000000002E-3</v>
      </c>
      <c r="AG121" s="49">
        <f t="shared" si="31"/>
        <v>2.4968944020356235E-3</v>
      </c>
      <c r="AH121" s="49">
        <f t="shared" si="32"/>
        <v>1.0481949693023343E-4</v>
      </c>
      <c r="AI121" s="41">
        <f t="shared" si="64"/>
        <v>32.92961566666667</v>
      </c>
      <c r="AJ121" s="41">
        <f t="shared" si="65"/>
        <v>4.5848042933826498</v>
      </c>
      <c r="AK121" s="41">
        <f>(AVERAGE((Z46-'1. Water + Acid'!F46),(AI46-'1. Water + Acid'!F46),(AR46-'1. Water + Acid'!F46)))+AK120</f>
        <v>6.591891666666668</v>
      </c>
      <c r="AL121" s="41">
        <f>STDEV((Z46-'1. Water + Acid'!F46),(AI46-'1. Water + Acid'!F46),(AR46-'1. Water + Acid'!F46))</f>
        <v>0.13473216752258288</v>
      </c>
      <c r="AM121" s="49">
        <f>((Z46-'1. Water + Acid'!F46)/$B$72)+AM120</f>
        <v>1.0184807193375212E-2</v>
      </c>
      <c r="AN121" s="49">
        <f>((AI46-'1. Water + Acid'!F46)/$B$72)+AN120</f>
        <v>1.5777728435577384E-2</v>
      </c>
      <c r="AO121" s="49">
        <f>((AR46-'1. Water + Acid'!F46)/$B$72)+AO120</f>
        <v>8.902360529038103E-3</v>
      </c>
      <c r="AP121" s="50">
        <f t="shared" si="35"/>
        <v>1.1621632052663566E-2</v>
      </c>
      <c r="AQ121" s="58">
        <f t="shared" si="36"/>
        <v>3.6559568131707136E-3</v>
      </c>
    </row>
    <row r="122" spans="1:43">
      <c r="A122" s="57">
        <f t="shared" si="38"/>
        <v>44</v>
      </c>
      <c r="B122" s="41">
        <f t="shared" si="39"/>
        <v>7.79</v>
      </c>
      <c r="C122" s="51">
        <f t="shared" si="40"/>
        <v>8.4852813742385153E-2</v>
      </c>
      <c r="D122" s="48">
        <f t="shared" si="41"/>
        <v>341.5</v>
      </c>
      <c r="E122" s="55">
        <f t="shared" si="66"/>
        <v>3.5355339059327378</v>
      </c>
      <c r="F122" s="54">
        <f t="shared" si="47"/>
        <v>3.9726500000000003E-3</v>
      </c>
      <c r="G122" s="54">
        <f t="shared" si="48"/>
        <v>3.4763490683474237E-3</v>
      </c>
      <c r="H122" s="54">
        <f t="shared" si="49"/>
        <v>7.8987000000000016E-3</v>
      </c>
      <c r="I122" s="54">
        <f t="shared" si="50"/>
        <v>6.0959675606092247E-3</v>
      </c>
      <c r="J122" s="49">
        <f t="shared" si="51"/>
        <v>2.8813740458015266E-5</v>
      </c>
      <c r="K122" s="49">
        <f t="shared" si="52"/>
        <v>3.1481679389312975E-5</v>
      </c>
      <c r="L122" s="50">
        <f t="shared" si="16"/>
        <v>3.014770992366412E-5</v>
      </c>
      <c r="M122" s="49">
        <f t="shared" si="17"/>
        <v>1.8865177101122002E-6</v>
      </c>
      <c r="N122" s="54">
        <f t="shared" si="53"/>
        <v>7.5736565000000002</v>
      </c>
      <c r="O122" s="54">
        <f t="shared" si="54"/>
        <v>1.2222472706075294</v>
      </c>
      <c r="P122" s="49">
        <f t="shared" si="55"/>
        <v>1.3397154364328132E-2</v>
      </c>
      <c r="Q122" s="49">
        <f t="shared" si="56"/>
        <v>1.3307850386082797E-2</v>
      </c>
      <c r="R122" s="50">
        <f t="shared" si="22"/>
        <v>1.3352502375205464E-2</v>
      </c>
      <c r="S122" s="58">
        <f t="shared" si="23"/>
        <v>6.3147448604211826E-5</v>
      </c>
      <c r="U122" s="57">
        <f t="shared" si="42"/>
        <v>44</v>
      </c>
      <c r="V122" s="41">
        <f t="shared" si="43"/>
        <v>2.4766666666666666</v>
      </c>
      <c r="W122" s="51">
        <f t="shared" si="44"/>
        <v>0.13868429375143146</v>
      </c>
      <c r="X122" s="48">
        <f t="shared" si="45"/>
        <v>409</v>
      </c>
      <c r="Y122" s="55">
        <f t="shared" si="46"/>
        <v>13.74772708486752</v>
      </c>
      <c r="Z122" s="54">
        <f t="shared" si="57"/>
        <v>0.40021633333333334</v>
      </c>
      <c r="AA122" s="54">
        <f t="shared" si="58"/>
        <v>0.15156849098007133</v>
      </c>
      <c r="AB122" s="54">
        <f t="shared" si="59"/>
        <v>0.68671313333333339</v>
      </c>
      <c r="AC122" s="54">
        <f t="shared" si="60"/>
        <v>0.18910693914894106</v>
      </c>
      <c r="AD122" s="49">
        <f t="shared" si="61"/>
        <v>2.6786106870229018E-3</v>
      </c>
      <c r="AE122" s="49">
        <f t="shared" si="62"/>
        <v>2.6909721374045797E-3</v>
      </c>
      <c r="AF122" s="50">
        <f t="shared" si="63"/>
        <v>2.4935446564885496E-3</v>
      </c>
      <c r="AG122" s="49">
        <f t="shared" si="31"/>
        <v>2.6210424936386769E-3</v>
      </c>
      <c r="AH122" s="49">
        <f t="shared" si="32"/>
        <v>1.1058921838206011E-4</v>
      </c>
      <c r="AI122" s="41">
        <f t="shared" si="64"/>
        <v>33.835890333333339</v>
      </c>
      <c r="AJ122" s="41">
        <f t="shared" si="65"/>
        <v>4.6329343999411581</v>
      </c>
      <c r="AK122" s="41">
        <f>(AVERAGE((Z47-'1. Water + Acid'!F47),(AI47-'1. Water + Acid'!F47),(AR47-'1. Water + Acid'!F47)))+AK121</f>
        <v>6.8172823333333348</v>
      </c>
      <c r="AL122" s="41">
        <f>STDEV((Z47-'1. Water + Acid'!F47),(AI47-'1. Water + Acid'!F47),(AR47-'1. Water + Acid'!F47))</f>
        <v>4.8130106558507871E-2</v>
      </c>
      <c r="AM122" s="49">
        <f>((Z47-'1. Water + Acid'!F47)/$B$72)+AM121</f>
        <v>1.0679094328779637E-2</v>
      </c>
      <c r="AN122" s="49">
        <f>((AI47-'1. Water + Acid'!F47)/$B$72)+AN121</f>
        <v>1.6114175981524936E-2</v>
      </c>
      <c r="AO122" s="49">
        <f>((AR47-'1. Water + Acid'!F47)/$B$72)+AO121</f>
        <v>9.2637301154262115E-3</v>
      </c>
      <c r="AP122" s="50">
        <f t="shared" si="35"/>
        <v>1.2019000141910263E-2</v>
      </c>
      <c r="AQ122" s="58">
        <f t="shared" si="36"/>
        <v>3.6164433954001198E-3</v>
      </c>
    </row>
    <row r="123" spans="1:43">
      <c r="A123" s="57">
        <f t="shared" si="38"/>
        <v>45</v>
      </c>
      <c r="B123" s="41">
        <f t="shared" si="39"/>
        <v>7.7200000000000006</v>
      </c>
      <c r="C123" s="51">
        <f t="shared" si="40"/>
        <v>1.4142135623731277E-2</v>
      </c>
      <c r="D123" s="48">
        <f t="shared" si="41"/>
        <v>321.5</v>
      </c>
      <c r="E123" s="55">
        <f t="shared" si="66"/>
        <v>6.3639610306789276</v>
      </c>
      <c r="F123" s="54">
        <f t="shared" si="47"/>
        <v>4.0425500000000007E-3</v>
      </c>
      <c r="G123" s="54">
        <f t="shared" si="48"/>
        <v>3.5752025963573029E-3</v>
      </c>
      <c r="H123" s="54">
        <f t="shared" si="49"/>
        <v>8.0618000000000009E-3</v>
      </c>
      <c r="I123" s="54">
        <f t="shared" si="50"/>
        <v>6.3266257926322764E-3</v>
      </c>
      <c r="J123" s="49">
        <f t="shared" si="51"/>
        <v>2.8813740458015266E-5</v>
      </c>
      <c r="K123" s="49">
        <f t="shared" si="52"/>
        <v>3.2726717557251903E-5</v>
      </c>
      <c r="L123" s="50">
        <f t="shared" si="16"/>
        <v>3.0770229007633581E-5</v>
      </c>
      <c r="M123" s="49">
        <f t="shared" si="17"/>
        <v>2.7668926414978923E-6</v>
      </c>
      <c r="N123" s="54">
        <f t="shared" si="53"/>
        <v>7.8425349999999998</v>
      </c>
      <c r="O123" s="54">
        <f t="shared" si="54"/>
        <v>1.2520954263527155</v>
      </c>
      <c r="P123" s="49">
        <f t="shared" si="55"/>
        <v>1.3833982350939045E-2</v>
      </c>
      <c r="Q123" s="49">
        <f t="shared" si="56"/>
        <v>1.3819098354564826E-2</v>
      </c>
      <c r="R123" s="50">
        <f t="shared" si="22"/>
        <v>1.3826540352751935E-2</v>
      </c>
      <c r="S123" s="58">
        <f t="shared" si="23"/>
        <v>1.0524574767366595E-5</v>
      </c>
      <c r="U123" s="57">
        <f t="shared" si="42"/>
        <v>45</v>
      </c>
      <c r="V123" s="41">
        <f t="shared" si="43"/>
        <v>2.5233333333333334</v>
      </c>
      <c r="W123" s="51">
        <f t="shared" si="44"/>
        <v>0.19218047073866093</v>
      </c>
      <c r="X123" s="48">
        <f t="shared" si="45"/>
        <v>403.66666666666669</v>
      </c>
      <c r="Y123" s="55">
        <f t="shared" si="46"/>
        <v>11.676186592091328</v>
      </c>
      <c r="Z123" s="54">
        <f t="shared" si="57"/>
        <v>0.43724780000000002</v>
      </c>
      <c r="AA123" s="54">
        <f t="shared" si="58"/>
        <v>0.16097953759845196</v>
      </c>
      <c r="AB123" s="54">
        <f t="shared" si="59"/>
        <v>0.72616780000000003</v>
      </c>
      <c r="AC123" s="54">
        <f t="shared" si="60"/>
        <v>0.19791585947627591</v>
      </c>
      <c r="AD123" s="49">
        <f t="shared" si="61"/>
        <v>2.8671450381679399E-3</v>
      </c>
      <c r="AE123" s="49">
        <f t="shared" si="62"/>
        <v>2.8154759541984728E-3</v>
      </c>
      <c r="AF123" s="50">
        <f t="shared" si="63"/>
        <v>2.6322774809160307E-3</v>
      </c>
      <c r="AG123" s="49">
        <f t="shared" si="31"/>
        <v>2.7716328244274807E-3</v>
      </c>
      <c r="AH123" s="49">
        <f t="shared" si="32"/>
        <v>1.2341943681388573E-4</v>
      </c>
      <c r="AI123" s="41">
        <f t="shared" si="64"/>
        <v>34.704469000000003</v>
      </c>
      <c r="AJ123" s="41">
        <f t="shared" si="65"/>
        <v>4.7106942980206519</v>
      </c>
      <c r="AK123" s="41">
        <f>(AVERAGE((Z48-'1. Water + Acid'!F48),(AI48-'1. Water + Acid'!F48),(AR48-'1. Water + Acid'!F48)))+AK122</f>
        <v>7.0191130000000017</v>
      </c>
      <c r="AL123" s="41">
        <f>STDEV((Z48-'1. Water + Acid'!F48),(AI48-'1. Water + Acid'!F48),(AR48-'1. Water + Acid'!F48))</f>
        <v>7.7759898079494225E-2</v>
      </c>
      <c r="AM123" s="49">
        <f>((Z48-'1. Water + Acid'!F48)/$B$72)+AM122</f>
        <v>1.1173381464184062E-2</v>
      </c>
      <c r="AN123" s="49">
        <f>((AI48-'1. Water + Acid'!F48)/$B$72)+AN122</f>
        <v>1.6467238221099526E-2</v>
      </c>
      <c r="AO123" s="49">
        <f>((AR48-'1. Water + Acid'!F48)/$B$72)+AO122</f>
        <v>9.4838748059844855E-3</v>
      </c>
      <c r="AP123" s="50">
        <f t="shared" si="35"/>
        <v>1.2374831497089359E-2</v>
      </c>
      <c r="AQ123" s="58">
        <f t="shared" si="36"/>
        <v>3.6434122444581906E-3</v>
      </c>
    </row>
    <row r="124" spans="1:43">
      <c r="A124" s="57">
        <f t="shared" si="38"/>
        <v>46</v>
      </c>
      <c r="B124" s="41">
        <f t="shared" si="39"/>
        <v>7.7200000000000006</v>
      </c>
      <c r="C124" s="51">
        <f t="shared" si="40"/>
        <v>4.2426406871192576E-2</v>
      </c>
      <c r="D124" s="48">
        <f t="shared" si="41"/>
        <v>331</v>
      </c>
      <c r="E124" s="55">
        <f t="shared" si="66"/>
        <v>4.2426406871192848</v>
      </c>
      <c r="F124" s="54">
        <f t="shared" si="47"/>
        <v>4.0425500000000007E-3</v>
      </c>
      <c r="G124" s="54">
        <f t="shared" si="48"/>
        <v>3.5752025963573029E-3</v>
      </c>
      <c r="H124" s="54">
        <f t="shared" si="49"/>
        <v>8.1200500000000002E-3</v>
      </c>
      <c r="I124" s="54">
        <f t="shared" si="50"/>
        <v>6.4090037326405089E-3</v>
      </c>
      <c r="J124" s="49">
        <f t="shared" si="51"/>
        <v>2.8813740458015266E-5</v>
      </c>
      <c r="K124" s="49">
        <f t="shared" si="52"/>
        <v>3.3171374045801519E-5</v>
      </c>
      <c r="L124" s="50">
        <f t="shared" si="16"/>
        <v>3.0992557251908392E-5</v>
      </c>
      <c r="M124" s="49">
        <f t="shared" si="17"/>
        <v>3.081312259849924E-6</v>
      </c>
      <c r="N124" s="54">
        <f t="shared" si="53"/>
        <v>8.1149474999999995</v>
      </c>
      <c r="O124" s="54">
        <f t="shared" si="54"/>
        <v>1.2580650575017527</v>
      </c>
      <c r="P124" s="49">
        <f t="shared" si="55"/>
        <v>1.4306808840408544E-2</v>
      </c>
      <c r="Q124" s="49">
        <f t="shared" si="56"/>
        <v>1.4306808840408547E-2</v>
      </c>
      <c r="R124" s="50">
        <f t="shared" si="22"/>
        <v>1.4306808840408546E-2</v>
      </c>
      <c r="S124" s="58">
        <f t="shared" si="23"/>
        <v>2.4532694666933987E-18</v>
      </c>
      <c r="U124" s="57">
        <f t="shared" si="42"/>
        <v>46</v>
      </c>
      <c r="V124" s="41">
        <f t="shared" si="43"/>
        <v>2.5133333333333336</v>
      </c>
      <c r="W124" s="51">
        <f t="shared" si="44"/>
        <v>0.14843629385474877</v>
      </c>
      <c r="X124" s="48">
        <f t="shared" si="45"/>
        <v>399.33333333333331</v>
      </c>
      <c r="Y124" s="55">
        <f t="shared" si="46"/>
        <v>6.0277137733417083</v>
      </c>
      <c r="Z124" s="54">
        <f t="shared" si="57"/>
        <v>0.4705202</v>
      </c>
      <c r="AA124" s="54">
        <f t="shared" si="58"/>
        <v>0.16640438608665881</v>
      </c>
      <c r="AB124" s="54">
        <f t="shared" si="59"/>
        <v>0.76410020000000001</v>
      </c>
      <c r="AC124" s="54">
        <f t="shared" si="60"/>
        <v>0.20304863318256766</v>
      </c>
      <c r="AD124" s="49">
        <f t="shared" si="61"/>
        <v>2.9980519083969478E-3</v>
      </c>
      <c r="AE124" s="49">
        <f t="shared" si="62"/>
        <v>2.9517187022900758E-3</v>
      </c>
      <c r="AF124" s="50">
        <f t="shared" si="63"/>
        <v>2.7994683206106871E-3</v>
      </c>
      <c r="AG124" s="49">
        <f t="shared" si="31"/>
        <v>2.9164129770992368E-3</v>
      </c>
      <c r="AH124" s="49">
        <f t="shared" si="32"/>
        <v>1.0389288237388617E-4</v>
      </c>
      <c r="AI124" s="41">
        <f t="shared" si="64"/>
        <v>35.529069</v>
      </c>
      <c r="AJ124" s="41">
        <f t="shared" si="65"/>
        <v>4.7356278583761249</v>
      </c>
      <c r="AK124" s="41">
        <f>(AVERAGE((Z49-'1. Water + Acid'!F49),(AI49-'1. Water + Acid'!F49),(AR49-'1. Water + Acid'!F49)))+AK123</f>
        <v>7.2311530000000017</v>
      </c>
      <c r="AL124" s="41">
        <f>STDEV((Z49-'1. Water + Acid'!F49),(AI49-'1. Water + Acid'!F49),(AR49-'1. Water + Acid'!F49))</f>
        <v>2.4933560355472669E-2</v>
      </c>
      <c r="AM124" s="49">
        <f>((Z49-'1. Water + Acid'!F49)/$B$72)+AM123</f>
        <v>1.1513982683538372E-2</v>
      </c>
      <c r="AN124" s="49">
        <f>((AI49-'1. Water + Acid'!F49)/$B$72)+AN123</f>
        <v>1.6824454134080874E-2</v>
      </c>
      <c r="AO124" s="49">
        <f>((AR49-'1. Water + Acid'!F49)/$B$72)+AO123</f>
        <v>9.9075494934739924E-3</v>
      </c>
      <c r="AP124" s="50">
        <f t="shared" si="35"/>
        <v>1.2748662103697746E-2</v>
      </c>
      <c r="AQ124" s="58">
        <f t="shared" si="36"/>
        <v>3.6199747795718296E-3</v>
      </c>
    </row>
    <row r="125" spans="1:43">
      <c r="A125" s="57">
        <f t="shared" si="38"/>
        <v>47</v>
      </c>
      <c r="B125" s="41">
        <f t="shared" si="39"/>
        <v>7.79</v>
      </c>
      <c r="C125" s="51">
        <f t="shared" si="40"/>
        <v>5.6568542494923851E-2</v>
      </c>
      <c r="D125" s="48">
        <f t="shared" si="41"/>
        <v>325.5</v>
      </c>
      <c r="E125" s="55">
        <f t="shared" si="66"/>
        <v>0.70710678118654757</v>
      </c>
      <c r="F125" s="54">
        <f t="shared" si="47"/>
        <v>4.0425500000000007E-3</v>
      </c>
      <c r="G125" s="54">
        <f t="shared" si="48"/>
        <v>3.5752025963573029E-3</v>
      </c>
      <c r="H125" s="54">
        <f t="shared" si="49"/>
        <v>8.3763499999999994E-3</v>
      </c>
      <c r="I125" s="54">
        <f t="shared" si="50"/>
        <v>6.7055643166701474E-3</v>
      </c>
      <c r="J125" s="49">
        <f t="shared" si="51"/>
        <v>3.0592366412213743E-5</v>
      </c>
      <c r="K125" s="49">
        <f t="shared" si="52"/>
        <v>3.3349236641221364E-5</v>
      </c>
      <c r="L125" s="50">
        <f t="shared" si="16"/>
        <v>3.197080152671755E-5</v>
      </c>
      <c r="M125" s="49">
        <f t="shared" si="17"/>
        <v>1.949401633782599E-6</v>
      </c>
      <c r="N125" s="54">
        <f t="shared" si="53"/>
        <v>8.3661560000000001</v>
      </c>
      <c r="O125" s="54">
        <f t="shared" si="54"/>
        <v>1.3226203710901787</v>
      </c>
      <c r="P125" s="49">
        <f t="shared" si="55"/>
        <v>1.4669216845148342E-2</v>
      </c>
      <c r="Q125" s="49">
        <f t="shared" si="56"/>
        <v>1.4830171689660292E-2</v>
      </c>
      <c r="R125" s="50">
        <f t="shared" si="22"/>
        <v>1.4749694267404318E-2</v>
      </c>
      <c r="S125" s="58">
        <f t="shared" si="23"/>
        <v>1.1381226201922591E-4</v>
      </c>
      <c r="U125" s="57">
        <f t="shared" si="42"/>
        <v>47</v>
      </c>
      <c r="V125" s="41">
        <f t="shared" si="43"/>
        <v>2.5133333333333336</v>
      </c>
      <c r="W125" s="51">
        <f t="shared" si="44"/>
        <v>0.19857828011475309</v>
      </c>
      <c r="X125" s="48">
        <f t="shared" si="45"/>
        <v>402</v>
      </c>
      <c r="Y125" s="55">
        <f t="shared" si="46"/>
        <v>8.8881944173155887</v>
      </c>
      <c r="Z125" s="54">
        <f t="shared" si="57"/>
        <v>0.50211499999999998</v>
      </c>
      <c r="AA125" s="54">
        <f t="shared" si="58"/>
        <v>0.175643886436786</v>
      </c>
      <c r="AB125" s="54">
        <f t="shared" si="59"/>
        <v>0.80169086666666667</v>
      </c>
      <c r="AC125" s="54">
        <f t="shared" si="60"/>
        <v>0.21230191168768861</v>
      </c>
      <c r="AD125" s="49">
        <f t="shared" si="61"/>
        <v>3.1752030534351158E-3</v>
      </c>
      <c r="AE125" s="49">
        <f t="shared" si="62"/>
        <v>3.0584362595419841E-3</v>
      </c>
      <c r="AF125" s="50">
        <f t="shared" si="63"/>
        <v>2.9460270992366414E-3</v>
      </c>
      <c r="AG125" s="49">
        <f t="shared" si="31"/>
        <v>3.0598888040712473E-3</v>
      </c>
      <c r="AH125" s="49">
        <f t="shared" si="32"/>
        <v>1.1459488169155913E-4</v>
      </c>
      <c r="AI125" s="41">
        <f t="shared" si="64"/>
        <v>36.353668999999996</v>
      </c>
      <c r="AJ125" s="41">
        <f t="shared" si="65"/>
        <v>4.8785304746712796</v>
      </c>
      <c r="AK125" s="41">
        <f>(AVERAGE((Z50-'1. Water + Acid'!F50),(AI50-'1. Water + Acid'!F50),(AR50-'1. Water + Acid'!F50)))+AK124</f>
        <v>7.4903130000000022</v>
      </c>
      <c r="AL125" s="41">
        <f>STDEV((Z50-'1. Water + Acid'!F50),(AI50-'1. Water + Acid'!F50),(AR50-'1. Water + Acid'!F50))</f>
        <v>0.14290261629515388</v>
      </c>
      <c r="AM125" s="49">
        <f>((Z50-'1. Water + Acid'!F50)/$B$72)+AM124</f>
        <v>1.2124572674332075E-2</v>
      </c>
      <c r="AN125" s="49">
        <f>((AI50-'1. Water + Acid'!F50)/$B$72)+AN124</f>
        <v>1.6990601070351267E-2</v>
      </c>
      <c r="AO125" s="49">
        <f>((AR50-'1. Water + Acid'!F50)/$B$72)+AO124</f>
        <v>1.0501524790640655E-2</v>
      </c>
      <c r="AP125" s="50">
        <f t="shared" si="35"/>
        <v>1.3205566178441333E-2</v>
      </c>
      <c r="AQ125" s="58">
        <f t="shared" si="36"/>
        <v>3.3768976824772967E-3</v>
      </c>
    </row>
    <row r="126" spans="1:43">
      <c r="A126" s="57">
        <f t="shared" si="38"/>
        <v>48</v>
      </c>
      <c r="B126" s="41">
        <f t="shared" si="39"/>
        <v>7.6549999999999994</v>
      </c>
      <c r="C126" s="51">
        <f t="shared" si="40"/>
        <v>2.12132034355966E-2</v>
      </c>
      <c r="D126" s="48">
        <f t="shared" si="41"/>
        <v>349.5</v>
      </c>
      <c r="E126" s="55">
        <f t="shared" si="66"/>
        <v>2.1213203435596424</v>
      </c>
      <c r="F126" s="54">
        <f t="shared" si="47"/>
        <v>4.0425500000000007E-3</v>
      </c>
      <c r="G126" s="54">
        <f t="shared" si="48"/>
        <v>3.5752025963573029E-3</v>
      </c>
      <c r="H126" s="54">
        <f t="shared" si="49"/>
        <v>8.5277999999999986E-3</v>
      </c>
      <c r="I126" s="54">
        <f t="shared" si="50"/>
        <v>6.9197469606915524E-3</v>
      </c>
      <c r="J126" s="49">
        <f t="shared" si="51"/>
        <v>3.1748473282442752E-5</v>
      </c>
      <c r="K126" s="49">
        <f t="shared" si="52"/>
        <v>3.3349236641221364E-5</v>
      </c>
      <c r="L126" s="50">
        <f t="shared" si="16"/>
        <v>3.2548854961832058E-5</v>
      </c>
      <c r="M126" s="49">
        <f t="shared" si="17"/>
        <v>1.1319106260673107E-6</v>
      </c>
      <c r="N126" s="54">
        <f t="shared" si="53"/>
        <v>8.6393538333333328</v>
      </c>
      <c r="O126" s="54">
        <f t="shared" si="54"/>
        <v>1.3546897849373323</v>
      </c>
      <c r="P126" s="49">
        <f t="shared" si="55"/>
        <v>1.5110890784067143E-2</v>
      </c>
      <c r="Q126" s="49">
        <f t="shared" si="56"/>
        <v>1.535180384165922E-2</v>
      </c>
      <c r="R126" s="50">
        <f t="shared" si="22"/>
        <v>1.5231347312863183E-2</v>
      </c>
      <c r="S126" s="58">
        <f t="shared" si="23"/>
        <v>1.7035125669974329E-4</v>
      </c>
      <c r="U126" s="57">
        <f t="shared" si="42"/>
        <v>48</v>
      </c>
      <c r="V126" s="41">
        <f t="shared" si="43"/>
        <v>2.5133333333333336</v>
      </c>
      <c r="W126" s="51">
        <f t="shared" si="44"/>
        <v>0.20840665376454121</v>
      </c>
      <c r="X126" s="48">
        <f t="shared" si="45"/>
        <v>397.33333333333331</v>
      </c>
      <c r="Y126" s="55">
        <f t="shared" si="46"/>
        <v>13.428824718989123</v>
      </c>
      <c r="Z126" s="54">
        <f t="shared" si="57"/>
        <v>0.53889793333333336</v>
      </c>
      <c r="AA126" s="54">
        <f t="shared" si="58"/>
        <v>0.18728617935413408</v>
      </c>
      <c r="AB126" s="54">
        <f t="shared" si="59"/>
        <v>0.84136299999999997</v>
      </c>
      <c r="AC126" s="54">
        <f t="shared" si="60"/>
        <v>0.22461007649863152</v>
      </c>
      <c r="AD126" s="49">
        <f t="shared" si="61"/>
        <v>3.374409160305345E-3</v>
      </c>
      <c r="AE126" s="49">
        <f t="shared" si="62"/>
        <v>3.1637309160305336E-3</v>
      </c>
      <c r="AF126" s="50">
        <f t="shared" si="63"/>
        <v>3.0957874045801528E-3</v>
      </c>
      <c r="AG126" s="49">
        <f t="shared" si="31"/>
        <v>3.211309160305344E-3</v>
      </c>
      <c r="AH126" s="49">
        <f t="shared" si="32"/>
        <v>1.4527659029262872E-4</v>
      </c>
      <c r="AI126" s="41">
        <f t="shared" si="64"/>
        <v>37.164133</v>
      </c>
      <c r="AJ126" s="41">
        <f t="shared" si="65"/>
        <v>4.9848641439957238</v>
      </c>
      <c r="AK126" s="41">
        <f>(AVERAGE((Z51-'1. Water + Acid'!F51),(AI51-'1. Water + Acid'!F51),(AR51-'1. Water + Acid'!F51)))+AK125</f>
        <v>7.7541850000000023</v>
      </c>
      <c r="AL126" s="41">
        <f>STDEV((Z51-'1. Water + Acid'!F51),(AI51-'1. Water + Acid'!F51),(AR51-'1. Water + Acid'!F51))</f>
        <v>0.10633366932444303</v>
      </c>
      <c r="AM126" s="49">
        <f>((Z51-'1. Water + Acid'!F51)/$B$72)+AM125</f>
        <v>1.2710240624685216E-2</v>
      </c>
      <c r="AN126" s="49">
        <f>((AI51-'1. Water + Acid'!F51)/$B$72)+AN125</f>
        <v>1.7239821474756861E-2</v>
      </c>
      <c r="AO126" s="49">
        <f>((AR51-'1. Water + Acid'!F51)/$B$72)+AO125</f>
        <v>1.1062270700553238E-2</v>
      </c>
      <c r="AP126" s="50">
        <f t="shared" si="35"/>
        <v>1.367077759999844E-2</v>
      </c>
      <c r="AQ126" s="58">
        <f t="shared" si="36"/>
        <v>3.1988289814671011E-3</v>
      </c>
    </row>
    <row r="127" spans="1:43">
      <c r="A127" s="57">
        <f t="shared" si="38"/>
        <v>49</v>
      </c>
      <c r="B127" s="41">
        <f t="shared" si="39"/>
        <v>7.6099999999999994</v>
      </c>
      <c r="C127" s="51">
        <f t="shared" si="40"/>
        <v>0.12727922061357899</v>
      </c>
      <c r="D127" s="48">
        <f t="shared" si="41"/>
        <v>334</v>
      </c>
      <c r="E127" s="55">
        <f t="shared" si="66"/>
        <v>4.2426406871192848</v>
      </c>
      <c r="F127" s="54">
        <f t="shared" si="47"/>
        <v>4.0425500000000007E-3</v>
      </c>
      <c r="G127" s="54">
        <f t="shared" si="48"/>
        <v>3.5752025963573029E-3</v>
      </c>
      <c r="H127" s="54">
        <f t="shared" si="49"/>
        <v>8.5277999999999986E-3</v>
      </c>
      <c r="I127" s="54">
        <f t="shared" si="50"/>
        <v>6.9197469606915524E-3</v>
      </c>
      <c r="J127" s="49">
        <f t="shared" si="51"/>
        <v>3.1748473282442752E-5</v>
      </c>
      <c r="K127" s="49">
        <f t="shared" si="52"/>
        <v>3.3349236641221364E-5</v>
      </c>
      <c r="L127" s="50">
        <f t="shared" si="16"/>
        <v>3.2548854961832058E-5</v>
      </c>
      <c r="M127" s="49">
        <f t="shared" si="17"/>
        <v>1.1319106260673107E-6</v>
      </c>
      <c r="N127" s="54">
        <f t="shared" si="53"/>
        <v>8.9200123333333323</v>
      </c>
      <c r="O127" s="54">
        <f t="shared" si="54"/>
        <v>1.3626030169255909</v>
      </c>
      <c r="P127" s="49">
        <f t="shared" si="55"/>
        <v>1.5615562102988468E-2</v>
      </c>
      <c r="Q127" s="49">
        <f t="shared" si="56"/>
        <v>1.5836745211898436E-2</v>
      </c>
      <c r="R127" s="50">
        <f t="shared" si="22"/>
        <v>1.5726153657443454E-2</v>
      </c>
      <c r="S127" s="58">
        <f t="shared" si="23"/>
        <v>1.564000761941608E-4</v>
      </c>
      <c r="U127" s="57">
        <f t="shared" si="42"/>
        <v>49</v>
      </c>
      <c r="V127" s="41">
        <f t="shared" si="43"/>
        <v>2.476666666666667</v>
      </c>
      <c r="W127" s="51">
        <f t="shared" si="44"/>
        <v>0.2013289182738866</v>
      </c>
      <c r="X127" s="48">
        <f t="shared" si="45"/>
        <v>402.33333333333331</v>
      </c>
      <c r="Y127" s="55">
        <f t="shared" si="46"/>
        <v>10.969655114602888</v>
      </c>
      <c r="Z127" s="54">
        <f t="shared" si="57"/>
        <v>0.57844580000000001</v>
      </c>
      <c r="AA127" s="54">
        <f t="shared" si="58"/>
        <v>0.20000049497918182</v>
      </c>
      <c r="AB127" s="54">
        <f t="shared" si="59"/>
        <v>0.8827748666666666</v>
      </c>
      <c r="AC127" s="54">
        <f t="shared" si="60"/>
        <v>0.23818414804306257</v>
      </c>
      <c r="AD127" s="49">
        <f t="shared" si="61"/>
        <v>3.5906900763358796E-3</v>
      </c>
      <c r="AE127" s="49">
        <f t="shared" si="62"/>
        <v>3.2807645038167932E-3</v>
      </c>
      <c r="AF127" s="50">
        <f t="shared" si="63"/>
        <v>3.2366545801526718E-3</v>
      </c>
      <c r="AG127" s="49">
        <f t="shared" si="31"/>
        <v>3.3693697201017821E-3</v>
      </c>
      <c r="AH127" s="49">
        <f t="shared" si="32"/>
        <v>1.9293378761664503E-4</v>
      </c>
      <c r="AI127" s="41">
        <f t="shared" si="64"/>
        <v>37.938471666666665</v>
      </c>
      <c r="AJ127" s="41">
        <f t="shared" si="65"/>
        <v>5.2822650143194894</v>
      </c>
      <c r="AK127" s="41">
        <f>(AVERAGE((Z52-'1. Water + Acid'!F52),(AI52-'1. Water + Acid'!F52),(AR52-'1. Water + Acid'!F52)))+AK126</f>
        <v>7.885335666666669</v>
      </c>
      <c r="AL127" s="41">
        <f>STDEV((Z52-'1. Water + Acid'!F52),(AI52-'1. Water + Acid'!F52),(AR52-'1. Water + Acid'!F52))</f>
        <v>0.29740087032376578</v>
      </c>
      <c r="AM127" s="49">
        <f>((Z52-'1. Water + Acid'!F52)/$B$72)+AM126</f>
        <v>1.3225296127123441E-2</v>
      </c>
      <c r="AN127" s="49">
        <f>((AI52-'1. Water + Acid'!F52)/$B$72)+AN126</f>
        <v>1.6865990868148471E-2</v>
      </c>
      <c r="AO127" s="49">
        <f>((AR52-'1. Water + Acid'!F52)/$B$72)+AO126</f>
        <v>1.16147092636523E-2</v>
      </c>
      <c r="AP127" s="50">
        <f t="shared" si="35"/>
        <v>1.3901998752974737E-2</v>
      </c>
      <c r="AQ127" s="58">
        <f t="shared" si="36"/>
        <v>2.6902480285850034E-3</v>
      </c>
    </row>
    <row r="128" spans="1:43">
      <c r="A128" s="57">
        <f t="shared" si="38"/>
        <v>50</v>
      </c>
      <c r="B128" s="41">
        <f t="shared" si="39"/>
        <v>7.63</v>
      </c>
      <c r="C128" s="51">
        <f t="shared" si="40"/>
        <v>1.4142135623730649E-2</v>
      </c>
      <c r="D128" s="48">
        <f t="shared" si="41"/>
        <v>349.5</v>
      </c>
      <c r="E128" s="55">
        <f t="shared" si="66"/>
        <v>2.1213203435596424</v>
      </c>
      <c r="F128" s="54">
        <f t="shared" si="47"/>
        <v>4.0425500000000007E-3</v>
      </c>
      <c r="G128" s="54">
        <f t="shared" si="48"/>
        <v>3.5752025963573029E-3</v>
      </c>
      <c r="H128" s="54">
        <f t="shared" si="49"/>
        <v>8.5277999999999986E-3</v>
      </c>
      <c r="I128" s="54">
        <f t="shared" si="50"/>
        <v>6.9197469606915524E-3</v>
      </c>
      <c r="J128" s="49">
        <f t="shared" si="51"/>
        <v>3.1748473282442752E-5</v>
      </c>
      <c r="K128" s="49">
        <f t="shared" si="52"/>
        <v>3.3349236641221364E-5</v>
      </c>
      <c r="L128" s="50">
        <f t="shared" si="16"/>
        <v>3.2548854961832058E-5</v>
      </c>
      <c r="M128" s="49">
        <f t="shared" si="17"/>
        <v>1.1319106260673107E-6</v>
      </c>
      <c r="N128" s="54">
        <f t="shared" si="53"/>
        <v>9.219224333333333</v>
      </c>
      <c r="O128" s="54">
        <f t="shared" si="54"/>
        <v>1.3703774202824766</v>
      </c>
      <c r="P128" s="49">
        <f t="shared" si="55"/>
        <v>1.61333867210312E-2</v>
      </c>
      <c r="Q128" s="49">
        <f t="shared" si="56"/>
        <v>1.6373953639172711E-2</v>
      </c>
      <c r="R128" s="50">
        <f t="shared" si="22"/>
        <v>1.6253670180101955E-2</v>
      </c>
      <c r="S128" s="58">
        <f t="shared" si="23"/>
        <v>1.7010649914701208E-4</v>
      </c>
      <c r="U128" s="57">
        <f t="shared" si="42"/>
        <v>50</v>
      </c>
      <c r="V128" s="41">
        <f t="shared" si="43"/>
        <v>2.5033333333333334</v>
      </c>
      <c r="W128" s="51">
        <f t="shared" si="44"/>
        <v>0.1601041327803045</v>
      </c>
      <c r="X128" s="48">
        <f t="shared" si="45"/>
        <v>401</v>
      </c>
      <c r="Y128" s="55">
        <f t="shared" si="46"/>
        <v>10</v>
      </c>
      <c r="Z128" s="54">
        <f t="shared" si="57"/>
        <v>0.62221873333333333</v>
      </c>
      <c r="AA128" s="54">
        <f t="shared" si="58"/>
        <v>0.21426476436717828</v>
      </c>
      <c r="AB128" s="54">
        <f t="shared" si="59"/>
        <v>0.92959233333333324</v>
      </c>
      <c r="AC128" s="54">
        <f t="shared" si="60"/>
        <v>0.25284481712647527</v>
      </c>
      <c r="AD128" s="49">
        <f t="shared" si="61"/>
        <v>3.8283145038167958E-3</v>
      </c>
      <c r="AE128" s="49">
        <f t="shared" si="62"/>
        <v>3.407046946564885E-3</v>
      </c>
      <c r="AF128" s="50">
        <f t="shared" si="63"/>
        <v>3.4088255725190841E-3</v>
      </c>
      <c r="AG128" s="49">
        <f t="shared" si="31"/>
        <v>3.5480623409669212E-3</v>
      </c>
      <c r="AH128" s="49">
        <f t="shared" si="32"/>
        <v>2.427071217828095E-4</v>
      </c>
      <c r="AI128" s="41">
        <f t="shared" si="64"/>
        <v>38.664904999999997</v>
      </c>
      <c r="AJ128" s="41">
        <f t="shared" si="65"/>
        <v>5.5474205770017253</v>
      </c>
      <c r="AK128" s="41">
        <f>(AVERAGE((Z53-'1. Water + Acid'!F53),(AI53-'1. Water + Acid'!F53),(AR53-'1. Water + Acid'!F53)))+AK127</f>
        <v>7.980361000000002</v>
      </c>
      <c r="AL128" s="41">
        <f>STDEV((Z53-'1. Water + Acid'!F53),(AI53-'1. Water + Acid'!F53),(AR53-'1. Water + Acid'!F53))</f>
        <v>0.26515556268223622</v>
      </c>
      <c r="AM128" s="49">
        <f>((Z53-'1. Water + Acid'!F53)/$B$72)+AM127</f>
        <v>1.291792429502321E-2</v>
      </c>
      <c r="AN128" s="49">
        <f>((AI53-'1. Water + Acid'!F53)/$B$72)+AN127</f>
        <v>1.7048752498045903E-2</v>
      </c>
      <c r="AO128" s="49">
        <f>((AR53-'1. Water + Acid'!F53)/$B$72)+AO127</f>
        <v>1.2241913948073042E-2</v>
      </c>
      <c r="AP128" s="50">
        <f t="shared" si="35"/>
        <v>1.4069530247047386E-2</v>
      </c>
      <c r="AQ128" s="58">
        <f t="shared" si="36"/>
        <v>2.6021282468259382E-3</v>
      </c>
    </row>
    <row r="129" spans="1:43">
      <c r="A129" s="57">
        <f t="shared" si="38"/>
        <v>52</v>
      </c>
      <c r="B129" s="41">
        <f t="shared" si="39"/>
        <v>7.36</v>
      </c>
      <c r="C129" s="51">
        <f t="shared" si="40"/>
        <v>0</v>
      </c>
      <c r="D129" s="48">
        <f t="shared" si="41"/>
        <v>337</v>
      </c>
      <c r="E129" s="55">
        <f t="shared" si="66"/>
        <v>2.8284271247461903</v>
      </c>
      <c r="F129" s="54">
        <f t="shared" si="47"/>
        <v>4.0425500000000007E-3</v>
      </c>
      <c r="G129" s="54">
        <f t="shared" si="48"/>
        <v>3.5752025963573029E-3</v>
      </c>
      <c r="H129" s="54">
        <f t="shared" si="49"/>
        <v>8.5277999999999986E-3</v>
      </c>
      <c r="I129" s="54">
        <f t="shared" si="50"/>
        <v>6.9197469606915524E-3</v>
      </c>
      <c r="J129" s="49">
        <f t="shared" si="51"/>
        <v>3.1748473282442752E-5</v>
      </c>
      <c r="K129" s="49">
        <f t="shared" si="52"/>
        <v>3.3349236641221364E-5</v>
      </c>
      <c r="L129" s="50">
        <f t="shared" si="16"/>
        <v>3.2548854961832058E-5</v>
      </c>
      <c r="M129" s="49">
        <f t="shared" si="17"/>
        <v>1.1319106260673107E-6</v>
      </c>
      <c r="N129" s="54">
        <f t="shared" si="53"/>
        <v>9.5724280000000004</v>
      </c>
      <c r="O129" s="54">
        <f t="shared" si="54"/>
        <v>1.3950889166668632</v>
      </c>
      <c r="P129" s="49">
        <f t="shared" si="55"/>
        <v>1.6725285181494482E-2</v>
      </c>
      <c r="Q129" s="49">
        <f t="shared" si="56"/>
        <v>1.7027464921836266E-2</v>
      </c>
      <c r="R129" s="50">
        <f t="shared" si="22"/>
        <v>1.6876375051665372E-2</v>
      </c>
      <c r="S129" s="58">
        <f t="shared" si="23"/>
        <v>2.1367334353286565E-4</v>
      </c>
      <c r="U129" s="57">
        <f t="shared" si="42"/>
        <v>52</v>
      </c>
      <c r="V129" s="41">
        <f t="shared" si="43"/>
        <v>2.5533333333333332</v>
      </c>
      <c r="W129" s="51">
        <f t="shared" si="44"/>
        <v>0.17009801096230781</v>
      </c>
      <c r="X129" s="48">
        <f t="shared" si="45"/>
        <v>384.66666666666669</v>
      </c>
      <c r="Y129" s="55">
        <f t="shared" si="46"/>
        <v>15.14375558880073</v>
      </c>
      <c r="Z129" s="54">
        <f t="shared" si="57"/>
        <v>0.65496299999999996</v>
      </c>
      <c r="AA129" s="54">
        <f t="shared" si="58"/>
        <v>0.25211318376949066</v>
      </c>
      <c r="AB129" s="54">
        <f t="shared" si="59"/>
        <v>0.9992437999999999</v>
      </c>
      <c r="AC129" s="54">
        <f t="shared" si="60"/>
        <v>0.27399738476762309</v>
      </c>
      <c r="AD129" s="49">
        <f t="shared" si="61"/>
        <v>4.134593893129773E-3</v>
      </c>
      <c r="AE129" s="49">
        <f t="shared" si="62"/>
        <v>3.5799293893129767E-3</v>
      </c>
      <c r="AF129" s="50">
        <f t="shared" si="63"/>
        <v>3.7271996183206109E-3</v>
      </c>
      <c r="AG129" s="49">
        <f t="shared" si="31"/>
        <v>3.8139076335877869E-3</v>
      </c>
      <c r="AH129" s="49">
        <f t="shared" si="32"/>
        <v>2.8731844333815888E-4</v>
      </c>
      <c r="AI129" s="41">
        <f t="shared" si="64"/>
        <v>39.69997433333333</v>
      </c>
      <c r="AJ129" s="41">
        <f t="shared" si="65"/>
        <v>5.6100358296270505</v>
      </c>
      <c r="AK129" s="41">
        <f>(AVERAGE((Z54-'1. Water + Acid'!F54),(AI54-'1. Water + Acid'!F54),(AR54-'1. Water + Acid'!F54)))+AK128</f>
        <v>8.499466333333336</v>
      </c>
      <c r="AL129" s="41">
        <f>STDEV((Z54-'1. Water + Acid'!F54),(AI54-'1. Water + Acid'!F54),(AR54-'1. Water + Acid'!F54))</f>
        <v>6.2615252625325399E-2</v>
      </c>
      <c r="AM129" s="49">
        <f>((Z54-'1. Water + Acid'!F54)/$B$72)+AM128</f>
        <v>1.3773581016815745E-2</v>
      </c>
      <c r="AN129" s="49">
        <f>((AI54-'1. Water + Acid'!F54)/$B$72)+AN128</f>
        <v>1.7896101873024917E-2</v>
      </c>
      <c r="AO129" s="49">
        <f>((AR54-'1. Water + Acid'!F54)/$B$72)+AO128</f>
        <v>1.3284485973169771E-2</v>
      </c>
      <c r="AP129" s="50">
        <f t="shared" si="35"/>
        <v>1.4984722954336812E-2</v>
      </c>
      <c r="AQ129" s="58">
        <f t="shared" si="36"/>
        <v>2.5331598639971205E-3</v>
      </c>
    </row>
    <row r="130" spans="1:43">
      <c r="A130" s="57">
        <f t="shared" si="38"/>
        <v>53</v>
      </c>
      <c r="B130" s="41">
        <f t="shared" si="39"/>
        <v>7.3049999999999997</v>
      </c>
      <c r="C130" s="51">
        <f t="shared" si="40"/>
        <v>6.3639610306789177E-2</v>
      </c>
      <c r="D130" s="48">
        <f t="shared" si="41"/>
        <v>280.5</v>
      </c>
      <c r="E130" s="55">
        <f t="shared" si="66"/>
        <v>30.405591591021544</v>
      </c>
      <c r="F130" s="54">
        <f t="shared" si="47"/>
        <v>4.0425500000000007E-3</v>
      </c>
      <c r="G130" s="54">
        <f t="shared" si="48"/>
        <v>3.5752025963573029E-3</v>
      </c>
      <c r="H130" s="54">
        <f t="shared" si="49"/>
        <v>8.5277999999999986E-3</v>
      </c>
      <c r="I130" s="54">
        <f t="shared" si="50"/>
        <v>6.9197469606915524E-3</v>
      </c>
      <c r="J130" s="49">
        <f t="shared" si="51"/>
        <v>3.1748473282442752E-5</v>
      </c>
      <c r="K130" s="49">
        <f t="shared" si="52"/>
        <v>3.3349236641221364E-5</v>
      </c>
      <c r="L130" s="50">
        <f t="shared" si="16"/>
        <v>3.2548854961832058E-5</v>
      </c>
      <c r="M130" s="49">
        <f t="shared" si="17"/>
        <v>1.1319106260673107E-6</v>
      </c>
      <c r="N130" s="54">
        <f t="shared" si="53"/>
        <v>9.8521048333333336</v>
      </c>
      <c r="O130" s="54">
        <f t="shared" si="54"/>
        <v>1.4279913023022544</v>
      </c>
      <c r="P130" s="49">
        <f t="shared" si="55"/>
        <v>1.7259378353713689E-2</v>
      </c>
      <c r="Q130" s="49">
        <f t="shared" si="56"/>
        <v>1.7479523044271965E-2</v>
      </c>
      <c r="R130" s="50">
        <f t="shared" si="22"/>
        <v>1.7369450698992827E-2</v>
      </c>
      <c r="S130" s="58">
        <f t="shared" si="23"/>
        <v>1.556658035359709E-4</v>
      </c>
      <c r="U130" s="57">
        <f t="shared" si="42"/>
        <v>53</v>
      </c>
      <c r="V130" s="41">
        <f t="shared" si="43"/>
        <v>2.5299999999999998</v>
      </c>
      <c r="W130" s="51">
        <f t="shared" si="44"/>
        <v>0.19000000000000017</v>
      </c>
      <c r="X130" s="48">
        <f t="shared" si="45"/>
        <v>366</v>
      </c>
      <c r="Y130" s="55">
        <f t="shared" si="46"/>
        <v>8.8881944173155887</v>
      </c>
      <c r="Z130" s="54">
        <f t="shared" si="57"/>
        <v>0.72417953333333329</v>
      </c>
      <c r="AA130" s="54">
        <f t="shared" si="58"/>
        <v>0.27470535847254512</v>
      </c>
      <c r="AB130" s="54">
        <f t="shared" si="59"/>
        <v>1.0699515333333331</v>
      </c>
      <c r="AC130" s="54">
        <f t="shared" si="60"/>
        <v>0.29638291761840269</v>
      </c>
      <c r="AD130" s="49">
        <f t="shared" si="61"/>
        <v>4.477868702290078E-3</v>
      </c>
      <c r="AE130" s="49">
        <f t="shared" si="62"/>
        <v>3.7560133587786256E-3</v>
      </c>
      <c r="AF130" s="50">
        <f t="shared" si="63"/>
        <v>4.017471374045802E-3</v>
      </c>
      <c r="AG130" s="49">
        <f t="shared" si="31"/>
        <v>4.0837844783715022E-3</v>
      </c>
      <c r="AH130" s="49">
        <f t="shared" si="32"/>
        <v>3.6546799462195393E-4</v>
      </c>
      <c r="AI130" s="41">
        <f t="shared" si="64"/>
        <v>40.342376999999999</v>
      </c>
      <c r="AJ130" s="41">
        <f t="shared" si="65"/>
        <v>5.8193930881621521</v>
      </c>
      <c r="AK130" s="41">
        <f>(AVERAGE((Z55-'1. Water + Acid'!F55),(AI55-'1. Water + Acid'!F55),(AR55-'1. Water + Acid'!F55)))+AK129</f>
        <v>8.7083650000000024</v>
      </c>
      <c r="AL130" s="41">
        <f>STDEV((Z55-'1. Water + Acid'!F55),(AI55-'1. Water + Acid'!F55),(AR55-'1. Water + Acid'!F55))</f>
        <v>0.20935725853510145</v>
      </c>
      <c r="AM130" s="49">
        <f>((Z55-'1. Water + Acid'!F55)/$B$72)+AM129</f>
        <v>1.3902344892425301E-2</v>
      </c>
      <c r="AN130" s="49">
        <f>((AI55-'1. Water + Acid'!F55)/$B$72)+AN129</f>
        <v>1.8689453493716052E-2</v>
      </c>
      <c r="AO130" s="49">
        <f>((AR55-'1. Water + Acid'!F55)/$B$72)+AO129</f>
        <v>1.3467247603067205E-2</v>
      </c>
      <c r="AP130" s="50">
        <f t="shared" si="35"/>
        <v>1.5353015329736186E-2</v>
      </c>
      <c r="AQ130" s="58">
        <f t="shared" si="36"/>
        <v>2.8976183546746965E-3</v>
      </c>
    </row>
    <row r="131" spans="1:43">
      <c r="A131" s="57">
        <f t="shared" si="38"/>
        <v>54</v>
      </c>
      <c r="B131" s="41">
        <f t="shared" si="39"/>
        <v>7.33</v>
      </c>
      <c r="C131" s="51">
        <f t="shared" si="40"/>
        <v>0.24041630560342606</v>
      </c>
      <c r="D131" s="48">
        <f t="shared" si="41"/>
        <v>339</v>
      </c>
      <c r="E131" s="55">
        <f t="shared" si="66"/>
        <v>18.384776310850235</v>
      </c>
      <c r="F131" s="54">
        <f t="shared" si="47"/>
        <v>4.0425500000000007E-3</v>
      </c>
      <c r="G131" s="54">
        <f t="shared" si="48"/>
        <v>3.5752025963573029E-3</v>
      </c>
      <c r="H131" s="54">
        <f t="shared" si="49"/>
        <v>8.7374999999999987E-3</v>
      </c>
      <c r="I131" s="54">
        <f t="shared" si="50"/>
        <v>7.2163075447211908E-3</v>
      </c>
      <c r="J131" s="49">
        <f t="shared" si="51"/>
        <v>3.1748473282442752E-5</v>
      </c>
      <c r="K131" s="49">
        <f t="shared" si="52"/>
        <v>3.4949999999999989E-5</v>
      </c>
      <c r="L131" s="50">
        <f t="shared" si="16"/>
        <v>3.3349236641221371E-5</v>
      </c>
      <c r="M131" s="49">
        <f t="shared" si="17"/>
        <v>2.2638212521346306E-6</v>
      </c>
      <c r="N131" s="54">
        <f t="shared" si="53"/>
        <v>10.165060166666667</v>
      </c>
      <c r="O131" s="54">
        <f t="shared" si="54"/>
        <v>1.4299349031414759</v>
      </c>
      <c r="P131" s="49">
        <f t="shared" si="55"/>
        <v>1.7808701661757683E-2</v>
      </c>
      <c r="Q131" s="49">
        <f t="shared" si="56"/>
        <v>1.8033692304623844E-2</v>
      </c>
      <c r="R131" s="50">
        <f t="shared" si="22"/>
        <v>1.7921196983190765E-2</v>
      </c>
      <c r="S131" s="58">
        <f t="shared" si="23"/>
        <v>1.5909240927418309E-4</v>
      </c>
      <c r="U131" s="57">
        <f t="shared" si="42"/>
        <v>54</v>
      </c>
      <c r="V131" s="41">
        <f t="shared" si="43"/>
        <v>2.4733333333333332</v>
      </c>
      <c r="W131" s="51">
        <f t="shared" si="44"/>
        <v>0.14189197769195189</v>
      </c>
      <c r="X131" s="48">
        <f t="shared" si="45"/>
        <v>388</v>
      </c>
      <c r="Y131" s="55">
        <f t="shared" si="46"/>
        <v>8</v>
      </c>
      <c r="Z131" s="54">
        <f t="shared" si="57"/>
        <v>0.76369633333333331</v>
      </c>
      <c r="AA131" s="54">
        <f t="shared" si="58"/>
        <v>0.28795943398764612</v>
      </c>
      <c r="AB131" s="54">
        <f t="shared" si="59"/>
        <v>1.1112391333333331</v>
      </c>
      <c r="AC131" s="54">
        <f t="shared" si="60"/>
        <v>0.31030782104787036</v>
      </c>
      <c r="AD131" s="49">
        <f t="shared" si="61"/>
        <v>4.6948610687022919E-3</v>
      </c>
      <c r="AE131" s="49">
        <f t="shared" si="62"/>
        <v>3.8705568702290072E-3</v>
      </c>
      <c r="AF131" s="50">
        <f t="shared" si="63"/>
        <v>4.1586942748091608E-3</v>
      </c>
      <c r="AG131" s="49">
        <f t="shared" si="31"/>
        <v>4.2413707379134868E-3</v>
      </c>
      <c r="AH131" s="49">
        <f t="shared" si="32"/>
        <v>4.1832511407845436E-4</v>
      </c>
      <c r="AI131" s="41">
        <f t="shared" si="64"/>
        <v>41.31854633333333</v>
      </c>
      <c r="AJ131" s="41">
        <f t="shared" si="65"/>
        <v>5.9142300143319373</v>
      </c>
      <c r="AK131" s="41">
        <f>(AVERAGE((Z56-'1. Water + Acid'!F56),(AI56-'1. Water + Acid'!F56),(AR56-'1. Water + Acid'!F56)))+AK130</f>
        <v>9.2651663333333349</v>
      </c>
      <c r="AL131" s="41">
        <f>STDEV((Z56-'1. Water + Acid'!F56),(AI56-'1. Water + Acid'!F56),(AR56-'1. Water + Acid'!F56))</f>
        <v>9.4836926169785049E-2</v>
      </c>
      <c r="AM131" s="49">
        <f>((Z56-'1. Water + Acid'!F56)/$B$72)+AM130</f>
        <v>1.5073680793131585E-2</v>
      </c>
      <c r="AN131" s="49">
        <f>((AI56-'1. Water + Acid'!F56)/$B$72)+AN130</f>
        <v>1.9607415316609984E-2</v>
      </c>
      <c r="AO131" s="49">
        <f>((AR56-'1. Water + Acid'!F56)/$B$72)+AO130</f>
        <v>1.4322904324859739E-2</v>
      </c>
      <c r="AP131" s="50">
        <f t="shared" si="35"/>
        <v>1.6334666811533772E-2</v>
      </c>
      <c r="AQ131" s="58">
        <f t="shared" si="36"/>
        <v>2.859034524002226E-3</v>
      </c>
    </row>
    <row r="132" spans="1:43">
      <c r="A132" s="57">
        <f t="shared" si="38"/>
        <v>55</v>
      </c>
      <c r="B132" s="41">
        <f t="shared" si="39"/>
        <v>7.5299999999999994</v>
      </c>
      <c r="C132" s="51">
        <f t="shared" si="40"/>
        <v>4.2426406871192576E-2</v>
      </c>
      <c r="D132" s="48">
        <f t="shared" si="41"/>
        <v>344</v>
      </c>
      <c r="E132" s="55">
        <f t="shared" si="66"/>
        <v>7.0710678118654755</v>
      </c>
      <c r="F132" s="54">
        <f t="shared" si="47"/>
        <v>4.0425500000000007E-3</v>
      </c>
      <c r="G132" s="54">
        <f t="shared" si="48"/>
        <v>3.5752025963573029E-3</v>
      </c>
      <c r="H132" s="54">
        <f t="shared" si="49"/>
        <v>8.9821499999999995E-3</v>
      </c>
      <c r="I132" s="54">
        <f t="shared" si="50"/>
        <v>7.4634413647458892E-3</v>
      </c>
      <c r="J132" s="49">
        <f t="shared" si="51"/>
        <v>3.3349236641221377E-5</v>
      </c>
      <c r="K132" s="49">
        <f t="shared" si="52"/>
        <v>3.521679389312976E-5</v>
      </c>
      <c r="L132" s="50">
        <f t="shared" si="16"/>
        <v>3.4283015267175569E-5</v>
      </c>
      <c r="M132" s="49">
        <f t="shared" si="17"/>
        <v>1.3205623970785305E-6</v>
      </c>
      <c r="N132" s="54">
        <f t="shared" si="53"/>
        <v>10.444442499999999</v>
      </c>
      <c r="O132" s="54">
        <f t="shared" si="54"/>
        <v>1.5096225375495544</v>
      </c>
      <c r="P132" s="49">
        <f t="shared" si="55"/>
        <v>1.8201916077597618E-2</v>
      </c>
      <c r="Q132" s="49">
        <f t="shared" si="56"/>
        <v>1.8625590765087126E-2</v>
      </c>
      <c r="R132" s="50">
        <f t="shared" si="22"/>
        <v>1.8413753421342372E-2</v>
      </c>
      <c r="S132" s="58">
        <f t="shared" si="23"/>
        <v>2.9958324454092291E-4</v>
      </c>
      <c r="U132" s="57">
        <f t="shared" si="42"/>
        <v>55</v>
      </c>
      <c r="V132" s="41">
        <f t="shared" si="43"/>
        <v>2.5099999999999998</v>
      </c>
      <c r="W132" s="51">
        <f t="shared" si="44"/>
        <v>0.16522711641858309</v>
      </c>
      <c r="X132" s="48">
        <f t="shared" si="45"/>
        <v>377.66666666666669</v>
      </c>
      <c r="Y132" s="55">
        <f t="shared" si="46"/>
        <v>6.110100926607787</v>
      </c>
      <c r="Z132" s="54">
        <f t="shared" si="57"/>
        <v>0.80666153333333335</v>
      </c>
      <c r="AA132" s="54">
        <f t="shared" si="58"/>
        <v>0.30440679159669687</v>
      </c>
      <c r="AB132" s="54">
        <f t="shared" si="59"/>
        <v>1.1568760666666664</v>
      </c>
      <c r="AC132" s="54">
        <f t="shared" si="60"/>
        <v>0.32717324456622099</v>
      </c>
      <c r="AD132" s="49">
        <f t="shared" si="61"/>
        <v>4.9381770992366434E-3</v>
      </c>
      <c r="AE132" s="49">
        <f t="shared" si="62"/>
        <v>3.9865232824427476E-3</v>
      </c>
      <c r="AF132" s="50">
        <f t="shared" si="63"/>
        <v>4.3219721374045811E-3</v>
      </c>
      <c r="AG132" s="49">
        <f t="shared" si="31"/>
        <v>4.415557506361324E-3</v>
      </c>
      <c r="AH132" s="49">
        <f t="shared" si="32"/>
        <v>4.826799278162235E-4</v>
      </c>
      <c r="AI132" s="41">
        <f t="shared" si="64"/>
        <v>42.123512999999996</v>
      </c>
      <c r="AJ132" s="41">
        <f t="shared" si="65"/>
        <v>6.1495628495193229</v>
      </c>
      <c r="AK132" s="41">
        <f>(AVERAGE((Z57-'1. Water + Acid'!F57),(AI57-'1. Water + Acid'!F57),(AR57-'1. Water + Acid'!F57)))+AK131</f>
        <v>9.3939610000000009</v>
      </c>
      <c r="AL132" s="41">
        <f>STDEV((Z57-'1. Water + Acid'!F57),(AI57-'1. Water + Acid'!F57),(AR57-'1. Water + Acid'!F57))</f>
        <v>0.23533283518738587</v>
      </c>
      <c r="AM132" s="49">
        <f>((Z57-'1. Water + Acid'!F57)/$B$72)+AM131</f>
        <v>1.5364437931604778E-2</v>
      </c>
      <c r="AN132" s="49">
        <f>((AI57-'1. Water + Acid'!F57)/$B$72)+AN131</f>
        <v>2.0213851633996926E-2</v>
      </c>
      <c r="AO132" s="49">
        <f>((AR57-'1. Water + Acid'!F57)/$B$72)+AO131</f>
        <v>1.4106913307708226E-2</v>
      </c>
      <c r="AP132" s="50">
        <f t="shared" si="35"/>
        <v>1.656173429110331E-2</v>
      </c>
      <c r="AQ132" s="58">
        <f t="shared" si="36"/>
        <v>3.2247190357649435E-3</v>
      </c>
    </row>
    <row r="133" spans="1:43">
      <c r="A133" s="57">
        <f t="shared" si="38"/>
        <v>56</v>
      </c>
      <c r="B133" s="41">
        <f t="shared" si="39"/>
        <v>7.73</v>
      </c>
      <c r="C133" s="51">
        <f t="shared" si="40"/>
        <v>4.2426406871192576E-2</v>
      </c>
      <c r="D133" s="48">
        <f t="shared" si="41"/>
        <v>362</v>
      </c>
      <c r="E133" s="55">
        <f t="shared" si="66"/>
        <v>7.0710678118654755</v>
      </c>
      <c r="F133" s="54">
        <f t="shared" si="47"/>
        <v>4.0425500000000007E-3</v>
      </c>
      <c r="G133" s="54">
        <f t="shared" si="48"/>
        <v>3.5752025963573029E-3</v>
      </c>
      <c r="H133" s="54">
        <f t="shared" si="49"/>
        <v>8.9937999999999997E-3</v>
      </c>
      <c r="I133" s="54">
        <f t="shared" si="50"/>
        <v>7.4799169527475359E-3</v>
      </c>
      <c r="J133" s="49">
        <f t="shared" si="51"/>
        <v>3.3438167938931303E-5</v>
      </c>
      <c r="K133" s="49">
        <f t="shared" si="52"/>
        <v>3.521679389312976E-5</v>
      </c>
      <c r="L133" s="50">
        <f t="shared" si="16"/>
        <v>3.4327480916030535E-5</v>
      </c>
      <c r="M133" s="49">
        <f t="shared" si="17"/>
        <v>1.2576784734081223E-6</v>
      </c>
      <c r="N133" s="54">
        <f t="shared" si="53"/>
        <v>10.772908166666666</v>
      </c>
      <c r="O133" s="54">
        <f t="shared" si="54"/>
        <v>1.5931973736360756</v>
      </c>
      <c r="P133" s="49">
        <f t="shared" si="55"/>
        <v>1.8676819403770497E-2</v>
      </c>
      <c r="Q133" s="49">
        <f t="shared" si="56"/>
        <v>1.9308870040499127E-2</v>
      </c>
      <c r="R133" s="50">
        <f t="shared" si="22"/>
        <v>1.8992844722134812E-2</v>
      </c>
      <c r="S133" s="58">
        <f>STDEV(P133:Q133)</f>
        <v>4.4692729128408953E-4</v>
      </c>
      <c r="U133" s="57">
        <f t="shared" si="42"/>
        <v>56</v>
      </c>
      <c r="V133" s="41">
        <f t="shared" si="43"/>
        <v>2.4466666666666668</v>
      </c>
      <c r="W133" s="51">
        <f t="shared" si="44"/>
        <v>0.12662279942148388</v>
      </c>
      <c r="X133" s="48">
        <f t="shared" si="45"/>
        <v>399</v>
      </c>
      <c r="Y133" s="55">
        <f t="shared" si="46"/>
        <v>9.6436507609929549</v>
      </c>
      <c r="Z133" s="54">
        <f t="shared" si="57"/>
        <v>0.82980620000000005</v>
      </c>
      <c r="AA133" s="54">
        <f t="shared" si="58"/>
        <v>0.31483700564883088</v>
      </c>
      <c r="AB133" s="54">
        <f t="shared" si="59"/>
        <v>1.1845253999999998</v>
      </c>
      <c r="AC133" s="54">
        <f t="shared" si="60"/>
        <v>0.33772475789338563</v>
      </c>
      <c r="AD133" s="49">
        <f t="shared" si="61"/>
        <v>5.076198473282445E-3</v>
      </c>
      <c r="AE133" s="49">
        <f t="shared" si="62"/>
        <v>4.0469965648854958E-3</v>
      </c>
      <c r="AF133" s="50">
        <f t="shared" si="63"/>
        <v>4.4400729007633595E-3</v>
      </c>
      <c r="AG133" s="49">
        <f t="shared" si="31"/>
        <v>4.5210893129771007E-3</v>
      </c>
      <c r="AH133" s="49">
        <f t="shared" si="32"/>
        <v>5.1936199932991881E-4</v>
      </c>
      <c r="AI133" s="41">
        <f t="shared" si="64"/>
        <v>43.272455666666659</v>
      </c>
      <c r="AJ133" s="41">
        <f t="shared" si="65"/>
        <v>6.2025772123027547</v>
      </c>
      <c r="AK133" s="41">
        <f>(AVERAGE((Z58-'1. Water + Acid'!F58),(AI58-'1. Water + Acid'!F58),(AR58-'1. Water + Acid'!F58)))+AK132</f>
        <v>9.6311316666666684</v>
      </c>
      <c r="AL133" s="41">
        <f>STDEV((Z58-'1. Water + Acid'!F58),(AI58-'1. Water + Acid'!F58),(AR58-'1. Water + Acid'!F58))</f>
        <v>5.3014362783431919E-2</v>
      </c>
      <c r="AM133" s="49">
        <f>((Z58-'1. Water + Acid'!F58)/$B$72)+AM132</f>
        <v>1.5850417720195683E-2</v>
      </c>
      <c r="AN133" s="49">
        <f>((AI58-'1. Water + Acid'!F58)/$B$72)+AN132</f>
        <v>2.0670755708740513E-2</v>
      </c>
      <c r="AO133" s="49">
        <f>((AR58-'1. Water + Acid'!F58)/$B$72)+AO132</f>
        <v>1.4418438813215216E-2</v>
      </c>
      <c r="AP133" s="50">
        <f t="shared" si="35"/>
        <v>1.6979870747383805E-2</v>
      </c>
      <c r="AQ133" s="58">
        <f t="shared" si="36"/>
        <v>3.2756090648894719E-3</v>
      </c>
    </row>
    <row r="134" spans="1:43">
      <c r="A134" s="57">
        <f t="shared" si="38"/>
        <v>57</v>
      </c>
      <c r="B134" s="41">
        <f t="shared" si="39"/>
        <v>7.6449999999999996</v>
      </c>
      <c r="C134" s="51">
        <f t="shared" si="40"/>
        <v>3.5355339059327251E-2</v>
      </c>
      <c r="D134" s="48">
        <f t="shared" si="41"/>
        <v>340</v>
      </c>
      <c r="E134" s="55">
        <f t="shared" si="66"/>
        <v>1.4142135623730951</v>
      </c>
      <c r="F134" s="54">
        <f t="shared" si="47"/>
        <v>4.1590500000000009E-3</v>
      </c>
      <c r="G134" s="54">
        <f t="shared" si="48"/>
        <v>3.7399584763737684E-3</v>
      </c>
      <c r="H134" s="54">
        <f t="shared" si="49"/>
        <v>9.2384500000000005E-3</v>
      </c>
      <c r="I134" s="54">
        <f t="shared" si="50"/>
        <v>7.8259043007821143E-3</v>
      </c>
      <c r="J134" s="49">
        <f t="shared" si="51"/>
        <v>3.5305725190839699E-5</v>
      </c>
      <c r="K134" s="49">
        <f t="shared" si="52"/>
        <v>3.521679389312976E-5</v>
      </c>
      <c r="L134" s="50">
        <f t="shared" si="16"/>
        <v>3.5261259541984733E-5</v>
      </c>
      <c r="M134" s="49">
        <f t="shared" si="17"/>
        <v>6.288392367041785E-8</v>
      </c>
      <c r="N134" s="54">
        <f t="shared" si="53"/>
        <v>11.061812666666665</v>
      </c>
      <c r="O134" s="54">
        <f t="shared" si="54"/>
        <v>1.6047201500400312</v>
      </c>
      <c r="P134" s="49">
        <f t="shared" si="55"/>
        <v>1.9171798818076048E-2</v>
      </c>
      <c r="Q134" s="49">
        <f t="shared" si="56"/>
        <v>1.9832579029201436E-2</v>
      </c>
      <c r="R134" s="50">
        <f t="shared" si="22"/>
        <v>1.9502188923638742E-2</v>
      </c>
      <c r="S134" s="58">
        <f t="shared" si="23"/>
        <v>4.6724216816064023E-4</v>
      </c>
      <c r="U134" s="57">
        <f t="shared" si="42"/>
        <v>57</v>
      </c>
      <c r="V134" s="41">
        <f t="shared" si="43"/>
        <v>2.4666666666666668</v>
      </c>
      <c r="W134" s="51">
        <f t="shared" si="44"/>
        <v>0.13503086067019399</v>
      </c>
      <c r="X134" s="48">
        <f t="shared" si="45"/>
        <v>423.66666666666669</v>
      </c>
      <c r="Y134" s="55">
        <f t="shared" si="46"/>
        <v>10.408329997330663</v>
      </c>
      <c r="Z134" s="54">
        <f t="shared" si="57"/>
        <v>0.86143206666666672</v>
      </c>
      <c r="AA134" s="54">
        <f t="shared" si="58"/>
        <v>0.3297680218571582</v>
      </c>
      <c r="AB134" s="54">
        <f t="shared" si="59"/>
        <v>1.2230791333333331</v>
      </c>
      <c r="AC134" s="54">
        <f t="shared" si="60"/>
        <v>0.35053843043069255</v>
      </c>
      <c r="AD134" s="49">
        <f t="shared" si="61"/>
        <v>5.2697129770992394E-3</v>
      </c>
      <c r="AE134" s="49">
        <f t="shared" si="62"/>
        <v>4.1430423664122135E-3</v>
      </c>
      <c r="AF134" s="50">
        <f t="shared" si="63"/>
        <v>4.5919675572519093E-3</v>
      </c>
      <c r="AG134" s="49">
        <f t="shared" si="31"/>
        <v>4.668240966921121E-3</v>
      </c>
      <c r="AH134" s="49">
        <f t="shared" si="32"/>
        <v>5.6719475580561788E-4</v>
      </c>
      <c r="AI134" s="41">
        <f t="shared" si="64"/>
        <v>44.073495666666659</v>
      </c>
      <c r="AJ134" s="41">
        <f t="shared" si="65"/>
        <v>6.3584119645244588</v>
      </c>
      <c r="AK134" s="41">
        <f>(AVERAGE((Z59-'1. Water + Acid'!F59),(AI59-'1. Water + Acid'!F59),(AR59-'1. Water + Acid'!F59)))+AK133</f>
        <v>9.8714436666666678</v>
      </c>
      <c r="AL134" s="41">
        <f>STDEV((Z59-'1. Water + Acid'!F59),(AI59-'1. Water + Acid'!F59),(AR59-'1. Water + Acid'!F59))</f>
        <v>0.15583475222170434</v>
      </c>
      <c r="AM134" s="49">
        <f>((Z59-'1. Water + Acid'!F59)/$B$72)+AM133</f>
        <v>1.5962566902178201E-2</v>
      </c>
      <c r="AN134" s="49">
        <f>((AI59-'1. Water + Acid'!F59)/$B$72)+AN133</f>
        <v>2.1198272231399019E-2</v>
      </c>
      <c r="AO134" s="49">
        <f>((AR59-'1. Water + Acid'!F59)/$B$72)+AO133</f>
        <v>1.5049797171042717E-2</v>
      </c>
      <c r="AP134" s="50">
        <f t="shared" si="35"/>
        <v>1.7403545434873314E-2</v>
      </c>
      <c r="AQ134" s="58">
        <f t="shared" si="36"/>
        <v>3.3178684031651973E-3</v>
      </c>
    </row>
    <row r="135" spans="1:43">
      <c r="A135" s="57">
        <f t="shared" si="38"/>
        <v>58</v>
      </c>
      <c r="B135" s="41">
        <f t="shared" si="39"/>
        <v>7.6099999999999994</v>
      </c>
      <c r="C135" s="51">
        <f t="shared" si="40"/>
        <v>7.0710678118655126E-2</v>
      </c>
      <c r="D135" s="48">
        <f t="shared" si="41"/>
        <v>362.5</v>
      </c>
      <c r="E135" s="55">
        <f t="shared" si="66"/>
        <v>7.7781745930520225</v>
      </c>
      <c r="F135" s="54">
        <f t="shared" si="47"/>
        <v>4.1590500000000009E-3</v>
      </c>
      <c r="G135" s="54">
        <f t="shared" si="48"/>
        <v>3.7399584763737684E-3</v>
      </c>
      <c r="H135" s="54">
        <f t="shared" si="49"/>
        <v>9.6578500000000008E-3</v>
      </c>
      <c r="I135" s="54">
        <f t="shared" si="50"/>
        <v>8.4190254688413912E-3</v>
      </c>
      <c r="J135" s="49">
        <f t="shared" si="51"/>
        <v>3.5305725190839699E-5</v>
      </c>
      <c r="K135" s="49">
        <f t="shared" si="52"/>
        <v>3.841832061068701E-5</v>
      </c>
      <c r="L135" s="50">
        <f t="shared" si="16"/>
        <v>3.6862022900763358E-5</v>
      </c>
      <c r="M135" s="49">
        <f t="shared" si="17"/>
        <v>2.2009373284642226E-6</v>
      </c>
      <c r="N135" s="54">
        <f t="shared" si="53"/>
        <v>11.371724833333332</v>
      </c>
      <c r="O135" s="54">
        <f t="shared" si="54"/>
        <v>1.6190194990714459</v>
      </c>
      <c r="P135" s="49">
        <f t="shared" si="55"/>
        <v>1.9700353759086242E-2</v>
      </c>
      <c r="Q135" s="49">
        <f t="shared" si="56"/>
        <v>2.0396786333619653E-2</v>
      </c>
      <c r="R135" s="50">
        <f t="shared" si="22"/>
        <v>2.0048570046352947E-2</v>
      </c>
      <c r="S135" s="58">
        <f t="shared" si="23"/>
        <v>4.9245219609178039E-4</v>
      </c>
      <c r="U135" s="57">
        <f t="shared" si="42"/>
        <v>58</v>
      </c>
      <c r="V135" s="41">
        <f t="shared" si="43"/>
        <v>2.4700000000000002</v>
      </c>
      <c r="W135" s="51">
        <f t="shared" si="44"/>
        <v>0.17776388834631168</v>
      </c>
      <c r="X135" s="48">
        <f t="shared" si="45"/>
        <v>389.33333333333331</v>
      </c>
      <c r="Y135" s="55">
        <f t="shared" si="46"/>
        <v>7.6376261582597333</v>
      </c>
      <c r="Z135" s="54">
        <f t="shared" si="57"/>
        <v>0.90790780000000004</v>
      </c>
      <c r="AA135" s="54">
        <f t="shared" si="58"/>
        <v>0.34623895210087341</v>
      </c>
      <c r="AB135" s="54">
        <f t="shared" si="59"/>
        <v>1.276203133333333</v>
      </c>
      <c r="AC135" s="54">
        <f t="shared" si="60"/>
        <v>0.36804143013245794</v>
      </c>
      <c r="AD135" s="49">
        <f t="shared" si="61"/>
        <v>5.5354396946564917E-3</v>
      </c>
      <c r="AE135" s="49">
        <f t="shared" si="62"/>
        <v>4.2757278625954196E-3</v>
      </c>
      <c r="AF135" s="50">
        <f t="shared" si="63"/>
        <v>4.8018454198473295E-3</v>
      </c>
      <c r="AG135" s="49">
        <f t="shared" si="31"/>
        <v>4.8710043256997466E-3</v>
      </c>
      <c r="AH135" s="49">
        <f t="shared" si="32"/>
        <v>6.3269715555919269E-4</v>
      </c>
      <c r="AI135" s="41">
        <f t="shared" si="64"/>
        <v>45.064586333333324</v>
      </c>
      <c r="AJ135" s="41">
        <f t="shared" si="65"/>
        <v>6.4762198175960313</v>
      </c>
      <c r="AK135" s="41">
        <f>(AVERAGE((Z60-'1. Water + Acid'!F60),(AI60-'1. Water + Acid'!F60),(AR60-'1. Water + Acid'!F60)))+AK134</f>
        <v>10.433742333333335</v>
      </c>
      <c r="AL135" s="41">
        <f>STDEV((Z60-'1. Water + Acid'!F60),(AI60-'1. Water + Acid'!F60),(AR60-'1. Water + Acid'!F60))</f>
        <v>0.11780785307157302</v>
      </c>
      <c r="AM135" s="49">
        <f>((Z60-'1. Water + Acid'!F60)/$B$72)+AM134</f>
        <v>1.7162978516731806E-2</v>
      </c>
      <c r="AN135" s="49">
        <f>((AI60-'1. Water + Acid'!F60)/$B$72)+AN134</f>
        <v>2.1983316505276636E-2</v>
      </c>
      <c r="AO135" s="49">
        <f>((AR60-'1. Water + Acid'!F60)/$B$72)+AO134</f>
        <v>1.6038371441851568E-2</v>
      </c>
      <c r="AP135" s="50">
        <f t="shared" si="35"/>
        <v>1.8394888821286672E-2</v>
      </c>
      <c r="AQ135" s="58">
        <f t="shared" si="36"/>
        <v>3.1581315996387586E-3</v>
      </c>
    </row>
    <row r="136" spans="1:43">
      <c r="A136" s="57">
        <f t="shared" si="38"/>
        <v>59</v>
      </c>
      <c r="B136" s="41">
        <f t="shared" si="39"/>
        <v>7.67</v>
      </c>
      <c r="C136" s="51">
        <f t="shared" si="40"/>
        <v>1.4142135623730649E-2</v>
      </c>
      <c r="D136" s="48">
        <f t="shared" si="41"/>
        <v>357</v>
      </c>
      <c r="E136" s="55"/>
      <c r="F136" s="54">
        <f t="shared" si="47"/>
        <v>4.2988500000000008E-3</v>
      </c>
      <c r="G136" s="54">
        <f t="shared" si="48"/>
        <v>3.7729096523770613E-3</v>
      </c>
      <c r="H136" s="54">
        <f t="shared" si="49"/>
        <v>1.2395600000000001E-2</v>
      </c>
      <c r="I136" s="54">
        <f t="shared" si="50"/>
        <v>1.1994228065198693E-2</v>
      </c>
      <c r="J136" s="49">
        <f t="shared" si="51"/>
        <v>3.6106106870229012E-5</v>
      </c>
      <c r="K136" s="49">
        <f t="shared" si="52"/>
        <v>5.8516793893129764E-5</v>
      </c>
      <c r="L136" s="50">
        <f t="shared" si="16"/>
        <v>4.7311450381679388E-5</v>
      </c>
      <c r="M136" s="49">
        <f t="shared" si="17"/>
        <v>1.5846748764942481E-5</v>
      </c>
      <c r="N136" s="54">
        <f t="shared" si="53"/>
        <v>11.644726333333331</v>
      </c>
      <c r="O136" s="54">
        <f t="shared" si="54"/>
        <v>1.6377613643067954</v>
      </c>
      <c r="P136" s="49">
        <f t="shared" si="55"/>
        <v>2.0158296252181518E-2</v>
      </c>
      <c r="Q136" s="49">
        <f t="shared" si="56"/>
        <v>2.0901457652540978E-2</v>
      </c>
      <c r="R136" s="50">
        <f t="shared" si="22"/>
        <v>2.0529876952361248E-2</v>
      </c>
      <c r="S136" s="58">
        <f t="shared" si="23"/>
        <v>5.2549446571026489E-4</v>
      </c>
      <c r="U136" s="57">
        <f t="shared" si="42"/>
        <v>59</v>
      </c>
      <c r="V136" s="41">
        <f t="shared" si="43"/>
        <v>2.4733333333333332</v>
      </c>
      <c r="W136" s="51">
        <f t="shared" si="44"/>
        <v>0.17243356208503433</v>
      </c>
      <c r="X136" s="48">
        <f t="shared" si="45"/>
        <v>409</v>
      </c>
      <c r="Y136" s="55">
        <f t="shared" si="46"/>
        <v>14.177446878757825</v>
      </c>
      <c r="Z136" s="54">
        <f t="shared" si="57"/>
        <v>0.93655126666666666</v>
      </c>
      <c r="AA136" s="54">
        <f t="shared" si="58"/>
        <v>0.35976751345133984</v>
      </c>
      <c r="AB136" s="54">
        <f t="shared" si="59"/>
        <v>1.3078289999999997</v>
      </c>
      <c r="AC136" s="54">
        <f t="shared" si="60"/>
        <v>0.38156999148292436</v>
      </c>
      <c r="AD136" s="49">
        <f t="shared" si="61"/>
        <v>5.7140137404580182E-3</v>
      </c>
      <c r="AE136" s="49">
        <f t="shared" si="62"/>
        <v>4.3550545801526713E-3</v>
      </c>
      <c r="AF136" s="50">
        <f t="shared" si="63"/>
        <v>4.9060729007633598E-3</v>
      </c>
      <c r="AG136" s="49">
        <f t="shared" si="31"/>
        <v>4.9917137404580161E-3</v>
      </c>
      <c r="AH136" s="49">
        <f t="shared" si="32"/>
        <v>6.8351537284259956E-4</v>
      </c>
      <c r="AI136" s="41">
        <f t="shared" si="64"/>
        <v>45.977143666666656</v>
      </c>
      <c r="AJ136" s="41">
        <f t="shared" si="65"/>
        <v>6.5341378181600467</v>
      </c>
      <c r="AK136" s="41">
        <f>(AVERAGE((Z61-'1. Water + Acid'!F61),(AI61-'1. Water + Acid'!F61),(AR61-'1. Water + Acid'!F61)))+AK135</f>
        <v>10.608871666666667</v>
      </c>
      <c r="AL136" s="41">
        <f>STDEV((Z61-'1. Water + Acid'!F61),(AI61-'1. Water + Acid'!F61),(AR61-'1. Water + Acid'!F61))</f>
        <v>5.7918000564015741E-2</v>
      </c>
      <c r="AM136" s="49">
        <f>((Z61-'1. Water + Acid'!F61)/$B$72)+AM135</f>
        <v>1.737481586047656E-2</v>
      </c>
      <c r="AN136" s="49">
        <f>((AI61-'1. Water + Acid'!F61)/$B$72)+AN135</f>
        <v>2.2282380990563348E-2</v>
      </c>
      <c r="AO136" s="49">
        <f>((AR61-'1. Water + Acid'!F61)/$B$72)+AO135</f>
        <v>1.6453738782527556E-2</v>
      </c>
      <c r="AP136" s="50">
        <f t="shared" si="35"/>
        <v>1.8703645211189154E-2</v>
      </c>
      <c r="AQ136" s="58">
        <f t="shared" si="36"/>
        <v>3.1333062537534581E-3</v>
      </c>
    </row>
    <row r="137" spans="1:43">
      <c r="A137" s="57">
        <f t="shared" si="38"/>
        <v>60</v>
      </c>
      <c r="B137" s="41">
        <f t="shared" si="39"/>
        <v>7.59</v>
      </c>
      <c r="C137" s="51">
        <f t="shared" si="40"/>
        <v>4.2426406871193201E-2</v>
      </c>
      <c r="D137" s="48">
        <f t="shared" si="41"/>
        <v>363.5</v>
      </c>
      <c r="E137" s="55">
        <f>STDEV(E62,N62)</f>
        <v>6.3639610306789276</v>
      </c>
      <c r="F137" s="54">
        <f t="shared" si="47"/>
        <v>4.2988500000000008E-3</v>
      </c>
      <c r="G137" s="54">
        <f t="shared" si="48"/>
        <v>3.7729096523770613E-3</v>
      </c>
      <c r="H137" s="54">
        <f t="shared" si="49"/>
        <v>1.2453850000000001E-2</v>
      </c>
      <c r="I137" s="54">
        <f t="shared" si="50"/>
        <v>1.2076606005206925E-2</v>
      </c>
      <c r="J137" s="49">
        <f t="shared" si="51"/>
        <v>3.6106106870229012E-5</v>
      </c>
      <c r="K137" s="49">
        <f t="shared" si="52"/>
        <v>5.896145038167938E-5</v>
      </c>
      <c r="L137" s="50">
        <f t="shared" si="16"/>
        <v>4.7533778625954192E-5</v>
      </c>
      <c r="M137" s="49">
        <f t="shared" si="17"/>
        <v>1.6161168383294514E-5</v>
      </c>
      <c r="N137" s="54">
        <f t="shared" si="53"/>
        <v>11.934808833333332</v>
      </c>
      <c r="O137" s="54">
        <f t="shared" si="54"/>
        <v>1.6537266569146856</v>
      </c>
      <c r="P137" s="49">
        <f t="shared" si="55"/>
        <v>2.0649814271981436E-2</v>
      </c>
      <c r="Q137" s="49">
        <f t="shared" si="56"/>
        <v>2.143278170915568E-2</v>
      </c>
      <c r="R137" s="50">
        <f t="shared" si="22"/>
        <v>2.1041297990568558E-2</v>
      </c>
      <c r="S137" s="58">
        <f t="shared" si="23"/>
        <v>5.5364158427415988E-4</v>
      </c>
      <c r="U137" s="57">
        <f t="shared" si="42"/>
        <v>60</v>
      </c>
      <c r="V137" s="41">
        <f t="shared" si="43"/>
        <v>2.44</v>
      </c>
      <c r="W137" s="51">
        <f t="shared" si="44"/>
        <v>0.12767145334803703</v>
      </c>
      <c r="X137" s="48">
        <f t="shared" si="45"/>
        <v>389</v>
      </c>
      <c r="Y137" s="55">
        <f t="shared" si="46"/>
        <v>6.0827625302982193</v>
      </c>
      <c r="Z137" s="54">
        <f t="shared" si="57"/>
        <v>0.98569873333333335</v>
      </c>
      <c r="AA137" s="54">
        <f t="shared" si="58"/>
        <v>0.37810029538680545</v>
      </c>
      <c r="AB137" s="54">
        <f t="shared" si="59"/>
        <v>1.3606112666666663</v>
      </c>
      <c r="AC137" s="54">
        <f t="shared" si="60"/>
        <v>0.40024103230376062</v>
      </c>
      <c r="AD137" s="49">
        <f t="shared" si="61"/>
        <v>5.9889893129771018E-3</v>
      </c>
      <c r="AE137" s="49">
        <f t="shared" si="62"/>
        <v>4.4877400763358773E-3</v>
      </c>
      <c r="AF137" s="50">
        <f t="shared" si="63"/>
        <v>5.1027889312977113E-3</v>
      </c>
      <c r="AG137" s="49">
        <f t="shared" si="31"/>
        <v>5.1931727735368962E-3</v>
      </c>
      <c r="AH137" s="49">
        <f t="shared" si="32"/>
        <v>7.5469480376666388E-4</v>
      </c>
      <c r="AI137" s="41">
        <f t="shared" si="64"/>
        <v>46.837083666666658</v>
      </c>
      <c r="AJ137" s="41">
        <f t="shared" si="65"/>
        <v>6.5519252280895444</v>
      </c>
      <c r="AK137" s="41">
        <f>(AVERAGE((Z62-'1. Water + Acid'!F62),(AI62-'1. Water + Acid'!F62),(AR62-'1. Water + Acid'!F62)))+AK136</f>
        <v>10.865675666666668</v>
      </c>
      <c r="AL137" s="41">
        <f>STDEV((Z62-'1. Water + Acid'!F62),(AI62-'1. Water + Acid'!F62),(AR62-'1. Water + Acid'!F62))</f>
        <v>1.7787409929497844E-2</v>
      </c>
      <c r="AM137" s="49">
        <f>((Z62-'1. Water + Acid'!F62)/$B$72)+AM136</f>
        <v>1.7860795649067465E-2</v>
      </c>
      <c r="AN137" s="49">
        <f>((AI62-'1. Water + Acid'!F62)/$B$72)+AN136</f>
        <v>2.2706055678052856E-2</v>
      </c>
      <c r="AO137" s="49">
        <f>((AR62-'1. Water + Acid'!F62)/$B$72)+AO136</f>
        <v>1.6902335510457622E-2</v>
      </c>
      <c r="AP137" s="50">
        <f t="shared" si="35"/>
        <v>1.9156395612525981E-2</v>
      </c>
      <c r="AQ137" s="58">
        <f t="shared" si="36"/>
        <v>3.1112258669089257E-3</v>
      </c>
    </row>
    <row r="138" spans="1:43">
      <c r="A138" s="57">
        <f t="shared" si="38"/>
        <v>61</v>
      </c>
      <c r="B138" s="41">
        <f t="shared" si="39"/>
        <v>7.6150000000000002</v>
      </c>
      <c r="C138" s="51">
        <f t="shared" si="40"/>
        <v>9.1923881554251102E-2</v>
      </c>
      <c r="D138" s="48">
        <f t="shared" si="41"/>
        <v>342</v>
      </c>
      <c r="E138" s="55">
        <f>STDEV(E63,N63)</f>
        <v>8.4852813742385695</v>
      </c>
      <c r="F138" s="54">
        <f t="shared" si="47"/>
        <v>4.2988500000000008E-3</v>
      </c>
      <c r="G138" s="54">
        <f t="shared" si="48"/>
        <v>3.7729096523770613E-3</v>
      </c>
      <c r="H138" s="54">
        <f t="shared" si="49"/>
        <v>1.2954800000000001E-2</v>
      </c>
      <c r="I138" s="54">
        <f t="shared" si="50"/>
        <v>1.2323739825231625E-2</v>
      </c>
      <c r="J138" s="49">
        <f t="shared" si="51"/>
        <v>3.8685114503816801E-5</v>
      </c>
      <c r="K138" s="49">
        <f t="shared" si="52"/>
        <v>6.0206488549618308E-5</v>
      </c>
      <c r="L138" s="50">
        <f t="shared" si="16"/>
        <v>4.9445801526717555E-5</v>
      </c>
      <c r="M138" s="49">
        <f t="shared" si="17"/>
        <v>1.521790952823841E-5</v>
      </c>
      <c r="N138" s="54">
        <f t="shared" si="53"/>
        <v>12.236278666666665</v>
      </c>
      <c r="O138" s="54">
        <f t="shared" si="54"/>
        <v>1.655531429122534</v>
      </c>
      <c r="P138" s="49">
        <f t="shared" si="55"/>
        <v>2.1179061491892758E-2</v>
      </c>
      <c r="Q138" s="49">
        <f t="shared" si="56"/>
        <v>2.1966528741924323E-2</v>
      </c>
      <c r="R138" s="50">
        <f t="shared" si="22"/>
        <v>2.1572795116908541E-2</v>
      </c>
      <c r="S138" s="58">
        <f t="shared" si="23"/>
        <v>5.5682343245964212E-4</v>
      </c>
      <c r="U138" s="57">
        <f t="shared" si="42"/>
        <v>61</v>
      </c>
      <c r="V138" s="41">
        <f t="shared" si="43"/>
        <v>2.3199999999999998</v>
      </c>
      <c r="W138" s="51">
        <f t="shared" si="44"/>
        <v>5.2915026221291864E-2</v>
      </c>
      <c r="X138" s="48">
        <f t="shared" si="45"/>
        <v>398</v>
      </c>
      <c r="Y138" s="55">
        <f t="shared" si="46"/>
        <v>3</v>
      </c>
      <c r="Z138" s="54">
        <f t="shared" si="57"/>
        <v>1.0230719333333333</v>
      </c>
      <c r="AA138" s="54">
        <f t="shared" si="58"/>
        <v>0.38530206871286898</v>
      </c>
      <c r="AB138" s="54">
        <f t="shared" si="59"/>
        <v>1.4021473999999996</v>
      </c>
      <c r="AC138" s="54">
        <f t="shared" si="60"/>
        <v>0.40857987194805961</v>
      </c>
      <c r="AD138" s="49">
        <f t="shared" si="61"/>
        <v>6.1693419847328266E-3</v>
      </c>
      <c r="AE138" s="49">
        <f t="shared" si="62"/>
        <v>4.6097538167938924E-3</v>
      </c>
      <c r="AF138" s="50">
        <f t="shared" si="63"/>
        <v>5.2760270992366423E-3</v>
      </c>
      <c r="AG138" s="49">
        <f t="shared" si="31"/>
        <v>5.3517076335877871E-3</v>
      </c>
      <c r="AH138" s="49">
        <f t="shared" si="32"/>
        <v>7.8254359038556847E-4</v>
      </c>
      <c r="AI138" s="41">
        <f t="shared" si="64"/>
        <v>47.873723666666656</v>
      </c>
      <c r="AJ138" s="41">
        <f t="shared" si="65"/>
        <v>6.5908527367177623</v>
      </c>
      <c r="AK138" s="41">
        <f>(AVERAGE((Z63-'1. Water + Acid'!F63),(AI63-'1. Water + Acid'!F63),(AR63-'1. Water + Acid'!F63)))+AK137</f>
        <v>11.219075666666669</v>
      </c>
      <c r="AL138" s="41">
        <f>STDEV((Z63-'1. Water + Acid'!F63),(AI63-'1. Water + Acid'!F63),(AR63-'1. Water + Acid'!F63))</f>
        <v>3.892750862821813E-2</v>
      </c>
      <c r="AM138" s="49">
        <f>((Z63-'1. Water + Acid'!F63)/$B$72)+AM137</f>
        <v>1.8550305434589603E-2</v>
      </c>
      <c r="AN138" s="49">
        <f>((AI63-'1. Water + Acid'!F63)/$B$72)+AN137</f>
        <v>2.3333260362473598E-2</v>
      </c>
      <c r="AO138" s="49">
        <f>((AR63-'1. Water + Acid'!F63)/$B$72)+AO137</f>
        <v>1.7454774073556684E-2</v>
      </c>
      <c r="AP138" s="50">
        <f t="shared" si="35"/>
        <v>1.9779446623539962E-2</v>
      </c>
      <c r="AQ138" s="58">
        <f t="shared" si="36"/>
        <v>3.1260584302003637E-3</v>
      </c>
    </row>
    <row r="139" spans="1:43" ht="16" thickBot="1">
      <c r="A139" s="59">
        <f t="shared" si="38"/>
        <v>63</v>
      </c>
      <c r="B139" s="60">
        <f t="shared" si="39"/>
        <v>7.6549999999999994</v>
      </c>
      <c r="C139" s="61">
        <f t="shared" si="40"/>
        <v>3.5355339059327251E-2</v>
      </c>
      <c r="D139" s="62">
        <f t="shared" si="41"/>
        <v>327.5</v>
      </c>
      <c r="E139" s="63">
        <f>STDEV(E64,N64)</f>
        <v>2.1213203435596424</v>
      </c>
      <c r="F139" s="64">
        <f t="shared" si="47"/>
        <v>4.2988500000000008E-3</v>
      </c>
      <c r="G139" s="64">
        <f t="shared" si="48"/>
        <v>3.7729096523770613E-3</v>
      </c>
      <c r="H139" s="64">
        <f t="shared" si="49"/>
        <v>1.32111E-2</v>
      </c>
      <c r="I139" s="64">
        <f t="shared" si="50"/>
        <v>1.248849570524809E-2</v>
      </c>
      <c r="J139" s="65">
        <f t="shared" si="51"/>
        <v>3.9218702290076343E-5</v>
      </c>
      <c r="K139" s="65">
        <f t="shared" si="52"/>
        <v>6.1629389312977081E-5</v>
      </c>
      <c r="L139" s="66">
        <f t="shared" si="16"/>
        <v>5.0424045801526712E-5</v>
      </c>
      <c r="M139" s="65">
        <f t="shared" si="17"/>
        <v>1.5846748764942471E-5</v>
      </c>
      <c r="N139" s="64">
        <f t="shared" si="53"/>
        <v>12.594586999999999</v>
      </c>
      <c r="O139" s="64">
        <f t="shared" si="54"/>
        <v>1.6982906475854054</v>
      </c>
      <c r="P139" s="65">
        <f t="shared" si="55"/>
        <v>2.175746051378407E-2</v>
      </c>
      <c r="Q139" s="65">
        <f t="shared" si="56"/>
        <v>2.265153871458914E-2</v>
      </c>
      <c r="R139" s="66">
        <f t="shared" si="22"/>
        <v>2.2204499614186607E-2</v>
      </c>
      <c r="S139" s="67">
        <f t="shared" si="23"/>
        <v>6.3220875870033269E-4</v>
      </c>
      <c r="U139" s="59">
        <f t="shared" si="42"/>
        <v>63</v>
      </c>
      <c r="V139" s="60">
        <f t="shared" si="43"/>
        <v>2.3766666666666669</v>
      </c>
      <c r="W139" s="61">
        <f t="shared" si="44"/>
        <v>8.1445278152470976E-2</v>
      </c>
      <c r="X139" s="62">
        <f t="shared" si="45"/>
        <v>436</v>
      </c>
      <c r="Y139" s="63">
        <f t="shared" si="46"/>
        <v>18.734993995195193</v>
      </c>
      <c r="Z139" s="64">
        <f t="shared" si="57"/>
        <v>1.0341937999999999</v>
      </c>
      <c r="AA139" s="64">
        <f t="shared" si="58"/>
        <v>0.39363100670359347</v>
      </c>
      <c r="AB139" s="64">
        <f t="shared" si="59"/>
        <v>1.4166865999999996</v>
      </c>
      <c r="AC139" s="64">
        <f t="shared" si="60"/>
        <v>0.41706260807268353</v>
      </c>
      <c r="AD139" s="65">
        <f t="shared" si="61"/>
        <v>6.197088549618323E-3</v>
      </c>
      <c r="AE139" s="65">
        <f t="shared" si="62"/>
        <v>4.6574209923664111E-3</v>
      </c>
      <c r="AF139" s="66">
        <f t="shared" si="63"/>
        <v>5.3670927480916038E-3</v>
      </c>
      <c r="AG139" s="65">
        <f t="shared" si="31"/>
        <v>5.407200763358779E-3</v>
      </c>
      <c r="AH139" s="65">
        <f t="shared" si="32"/>
        <v>7.7061698422758724E-4</v>
      </c>
      <c r="AI139" s="60">
        <f t="shared" si="64"/>
        <v>48.972404999999988</v>
      </c>
      <c r="AJ139" s="60">
        <f t="shared" si="65"/>
        <v>6.6196435322839378</v>
      </c>
      <c r="AK139" s="60">
        <f>(AVERAGE((Z64-'1. Water + Acid'!F64),(AI64-'1. Water + Acid'!F64),(AR64-'1. Water + Acid'!F64)))+AK138</f>
        <v>11.573261000000002</v>
      </c>
      <c r="AL139" s="60">
        <f>STDEV((Z64-'1. Water + Acid'!F64),(AI64-'1. Water + Acid'!F64),(AR64-'1. Water + Acid'!F64))</f>
        <v>2.8790795566175857E-2</v>
      </c>
      <c r="AM139" s="65">
        <f>((Z64-'1. Water + Acid'!F64)/$B$72)+AM138</f>
        <v>1.9185817465823863E-2</v>
      </c>
      <c r="AN139" s="65">
        <f>((AI64-'1. Water + Acid'!F64)/$B$72)+AN138</f>
        <v>2.39023136191997E-2</v>
      </c>
      <c r="AO139" s="65">
        <f>((AR64-'1. Water + Acid'!F64)/$B$72)+AO138</f>
        <v>1.8123515492045023E-2</v>
      </c>
      <c r="AP139" s="66">
        <f t="shared" si="35"/>
        <v>2.0403882192356195E-2</v>
      </c>
      <c r="AQ139" s="67">
        <f t="shared" si="36"/>
        <v>3.0759369641002584E-3</v>
      </c>
    </row>
  </sheetData>
  <mergeCells count="38">
    <mergeCell ref="AB1:AI1"/>
    <mergeCell ref="AK1:AR1"/>
    <mergeCell ref="A75:S75"/>
    <mergeCell ref="U75:AQ75"/>
    <mergeCell ref="A67:C67"/>
    <mergeCell ref="E67:F67"/>
    <mergeCell ref="A1:H1"/>
    <mergeCell ref="J1:Q1"/>
    <mergeCell ref="S1:Z1"/>
    <mergeCell ref="J76:M76"/>
    <mergeCell ref="P76:S76"/>
    <mergeCell ref="A76:A77"/>
    <mergeCell ref="B76:B77"/>
    <mergeCell ref="C76:C77"/>
    <mergeCell ref="D76:D77"/>
    <mergeCell ref="E76:E77"/>
    <mergeCell ref="F76:F77"/>
    <mergeCell ref="G76:G77"/>
    <mergeCell ref="H76:H77"/>
    <mergeCell ref="I76:I77"/>
    <mergeCell ref="N76:N77"/>
    <mergeCell ref="O76:O77"/>
    <mergeCell ref="AD76:AH76"/>
    <mergeCell ref="AM76:AQ76"/>
    <mergeCell ref="A66:F66"/>
    <mergeCell ref="AI76:AI77"/>
    <mergeCell ref="AJ76:AJ77"/>
    <mergeCell ref="AL76:AL77"/>
    <mergeCell ref="AK76:AK77"/>
    <mergeCell ref="Z76:Z77"/>
    <mergeCell ref="AA76:AA77"/>
    <mergeCell ref="AB76:AB77"/>
    <mergeCell ref="AC76:AC77"/>
    <mergeCell ref="U76:U77"/>
    <mergeCell ref="V76:V77"/>
    <mergeCell ref="W76:W77"/>
    <mergeCell ref="X76:X77"/>
    <mergeCell ref="Y76:Y77"/>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D25AD8-98C9-4BA9-9492-FCB11D14BD9E}">
  <dimension ref="A1:AP139"/>
  <sheetViews>
    <sheetView topLeftCell="A74" zoomScale="69" zoomScaleNormal="69" workbookViewId="0">
      <selection activeCell="A65" sqref="A65"/>
    </sheetView>
  </sheetViews>
  <sheetFormatPr baseColWidth="10" defaultColWidth="9.1640625" defaultRowHeight="15"/>
  <cols>
    <col min="1" max="1" width="18.1640625" style="29" bestFit="1" customWidth="1"/>
    <col min="2" max="2" width="9.1640625" style="29"/>
    <col min="3" max="3" width="18.5" style="29" customWidth="1"/>
    <col min="4" max="4" width="14.6640625" style="29" bestFit="1" customWidth="1"/>
    <col min="5" max="5" width="9.1640625" style="29"/>
    <col min="6" max="6" width="12" style="29" bestFit="1" customWidth="1"/>
    <col min="7" max="7" width="11.5" style="29" bestFit="1" customWidth="1"/>
    <col min="8" max="8" width="13.1640625" style="29" bestFit="1" customWidth="1"/>
    <col min="9" max="11" width="9.1640625" style="29"/>
    <col min="12" max="12" width="12.1640625" style="29" bestFit="1" customWidth="1"/>
    <col min="13" max="13" width="9.1640625" style="29"/>
    <col min="14" max="14" width="13" style="29" bestFit="1" customWidth="1"/>
    <col min="15" max="15" width="9.1640625" style="29"/>
    <col min="16" max="16" width="12.5" style="29" bestFit="1" customWidth="1"/>
    <col min="17" max="23" width="9.1640625" style="29"/>
    <col min="24" max="24" width="14.6640625" style="29" bestFit="1" customWidth="1"/>
    <col min="25" max="25" width="12.5" style="29" bestFit="1" customWidth="1"/>
    <col min="26" max="26" width="12" style="29" bestFit="1" customWidth="1"/>
    <col min="27" max="27" width="9.1640625" style="29"/>
    <col min="28" max="28" width="13.1640625" style="29" bestFit="1" customWidth="1"/>
    <col min="29" max="32" width="9.1640625" style="29"/>
    <col min="33" max="33" width="10.33203125" style="29" bestFit="1" customWidth="1"/>
    <col min="34" max="34" width="12.5" style="29" bestFit="1" customWidth="1"/>
    <col min="35" max="35" width="13" style="29" bestFit="1" customWidth="1"/>
    <col min="36" max="16384" width="9.1640625" style="29"/>
  </cols>
  <sheetData>
    <row r="1" spans="1:35" s="30" customFormat="1" ht="22" thickBot="1">
      <c r="A1" s="110" t="s">
        <v>3</v>
      </c>
      <c r="B1" s="111"/>
      <c r="C1" s="111"/>
      <c r="D1" s="111"/>
      <c r="E1" s="111"/>
      <c r="F1" s="111"/>
      <c r="G1" s="111"/>
      <c r="H1" s="112"/>
      <c r="J1" s="110" t="s">
        <v>4</v>
      </c>
      <c r="K1" s="111"/>
      <c r="L1" s="111"/>
      <c r="M1" s="111"/>
      <c r="N1" s="111"/>
      <c r="O1" s="111"/>
      <c r="P1" s="111"/>
      <c r="Q1" s="112"/>
      <c r="S1" s="110" t="s">
        <v>5</v>
      </c>
      <c r="T1" s="111"/>
      <c r="U1" s="111"/>
      <c r="V1" s="111"/>
      <c r="W1" s="111"/>
      <c r="X1" s="111"/>
      <c r="Y1" s="111"/>
      <c r="Z1" s="112"/>
      <c r="AB1" s="110" t="s">
        <v>6</v>
      </c>
      <c r="AC1" s="111"/>
      <c r="AD1" s="111"/>
      <c r="AE1" s="111"/>
      <c r="AF1" s="111"/>
      <c r="AG1" s="111"/>
      <c r="AH1" s="111"/>
      <c r="AI1" s="112"/>
    </row>
    <row r="2" spans="1:35" s="37" customFormat="1" ht="47.25" customHeight="1" thickBot="1">
      <c r="A2" s="31" t="s">
        <v>0</v>
      </c>
      <c r="B2" s="32" t="s">
        <v>25</v>
      </c>
      <c r="C2" s="33" t="s">
        <v>26</v>
      </c>
      <c r="D2" s="34" t="s">
        <v>1</v>
      </c>
      <c r="E2" s="32" t="s">
        <v>2</v>
      </c>
      <c r="F2" s="35" t="s">
        <v>28</v>
      </c>
      <c r="G2" s="32" t="s">
        <v>27</v>
      </c>
      <c r="H2" s="36" t="s">
        <v>29</v>
      </c>
      <c r="J2" s="31" t="s">
        <v>0</v>
      </c>
      <c r="K2" s="32" t="s">
        <v>25</v>
      </c>
      <c r="L2" s="33" t="s">
        <v>26</v>
      </c>
      <c r="M2" s="34" t="s">
        <v>1</v>
      </c>
      <c r="N2" s="32" t="s">
        <v>2</v>
      </c>
      <c r="O2" s="35" t="s">
        <v>28</v>
      </c>
      <c r="P2" s="32" t="s">
        <v>27</v>
      </c>
      <c r="Q2" s="36" t="s">
        <v>29</v>
      </c>
      <c r="S2" s="31" t="s">
        <v>0</v>
      </c>
      <c r="T2" s="32" t="s">
        <v>25</v>
      </c>
      <c r="U2" s="33" t="s">
        <v>26</v>
      </c>
      <c r="V2" s="34" t="s">
        <v>1</v>
      </c>
      <c r="W2" s="32" t="s">
        <v>2</v>
      </c>
      <c r="X2" s="35" t="s">
        <v>28</v>
      </c>
      <c r="Y2" s="32" t="s">
        <v>27</v>
      </c>
      <c r="Z2" s="36" t="s">
        <v>29</v>
      </c>
      <c r="AB2" s="31" t="s">
        <v>0</v>
      </c>
      <c r="AC2" s="32" t="s">
        <v>25</v>
      </c>
      <c r="AD2" s="33" t="s">
        <v>26</v>
      </c>
      <c r="AE2" s="34" t="s">
        <v>1</v>
      </c>
      <c r="AF2" s="32" t="s">
        <v>2</v>
      </c>
      <c r="AG2" s="35" t="s">
        <v>28</v>
      </c>
      <c r="AH2" s="32" t="s">
        <v>27</v>
      </c>
      <c r="AI2" s="36" t="s">
        <v>29</v>
      </c>
    </row>
    <row r="3" spans="1:35">
      <c r="A3" s="38">
        <v>0</v>
      </c>
      <c r="B3" s="39">
        <v>500.28</v>
      </c>
      <c r="C3" s="41">
        <v>351.81</v>
      </c>
      <c r="D3" s="40">
        <v>7.67</v>
      </c>
      <c r="E3" s="28">
        <v>169</v>
      </c>
      <c r="F3" s="52">
        <v>1.3980000000000001E-4</v>
      </c>
      <c r="G3" s="53">
        <v>1.2581999999999999E-3</v>
      </c>
      <c r="H3" s="52">
        <v>3.0627999999999996E-2</v>
      </c>
      <c r="J3" s="38">
        <v>0</v>
      </c>
      <c r="K3" s="39">
        <v>501.55</v>
      </c>
      <c r="L3" s="41">
        <v>363.56</v>
      </c>
      <c r="M3" s="40">
        <v>7.79</v>
      </c>
      <c r="N3" s="28">
        <v>201</v>
      </c>
      <c r="O3" s="52">
        <v>1.3980000000000001E-4</v>
      </c>
      <c r="P3" s="53">
        <v>1.3980000000000001E-4</v>
      </c>
      <c r="Q3" s="52">
        <v>2.0615000000000001E-2</v>
      </c>
      <c r="S3" s="38">
        <v>0</v>
      </c>
      <c r="T3" s="39">
        <v>502.38</v>
      </c>
      <c r="U3" s="41">
        <v>365.96999999999997</v>
      </c>
      <c r="V3" s="40">
        <v>6.84</v>
      </c>
      <c r="W3" s="28">
        <v>651</v>
      </c>
      <c r="X3" s="52">
        <v>3.9610000000000001E-3</v>
      </c>
      <c r="Y3" s="53">
        <v>4.7066000000000009E-3</v>
      </c>
      <c r="Z3" s="52">
        <v>0.68029499999999987</v>
      </c>
      <c r="AB3" s="38">
        <v>0</v>
      </c>
      <c r="AC3" s="39">
        <v>500.56</v>
      </c>
      <c r="AD3" s="41">
        <v>363.42</v>
      </c>
      <c r="AE3" s="40">
        <v>7.04</v>
      </c>
      <c r="AF3" s="28">
        <v>147</v>
      </c>
      <c r="AG3" s="52">
        <v>2.7493999999999999E-3</v>
      </c>
      <c r="AH3" s="53">
        <v>3.6581000000000001E-3</v>
      </c>
      <c r="AI3" s="52">
        <v>0.65143400000000007</v>
      </c>
    </row>
    <row r="4" spans="1:35">
      <c r="A4" s="38">
        <v>1</v>
      </c>
      <c r="B4" s="39">
        <v>500.5</v>
      </c>
      <c r="C4" s="41">
        <v>353.27000000000004</v>
      </c>
      <c r="D4" s="40">
        <v>7.72</v>
      </c>
      <c r="E4" s="28">
        <v>263</v>
      </c>
      <c r="F4" s="52">
        <v>0</v>
      </c>
      <c r="G4" s="53">
        <v>0</v>
      </c>
      <c r="H4" s="52">
        <v>3.5339999999999998E-3</v>
      </c>
      <c r="J4" s="38">
        <v>1</v>
      </c>
      <c r="K4" s="39">
        <v>502.1</v>
      </c>
      <c r="L4" s="41">
        <v>381.58</v>
      </c>
      <c r="M4" s="40">
        <v>7.94</v>
      </c>
      <c r="N4" s="28">
        <v>274</v>
      </c>
      <c r="O4" s="52">
        <v>4.6600000000000001E-5</v>
      </c>
      <c r="P4" s="53">
        <v>9.3200000000000002E-5</v>
      </c>
      <c r="Q4" s="52">
        <v>7.0679999999999996E-3</v>
      </c>
      <c r="S4" s="38">
        <v>1</v>
      </c>
      <c r="T4" s="39">
        <v>500.2</v>
      </c>
      <c r="U4" s="41">
        <v>365.41999999999996</v>
      </c>
      <c r="V4" s="40">
        <v>6.11</v>
      </c>
      <c r="W4" s="28">
        <v>264</v>
      </c>
      <c r="X4" s="52">
        <v>2.1669000000000002E-3</v>
      </c>
      <c r="Y4" s="53">
        <v>2.3766E-3</v>
      </c>
      <c r="Z4" s="52">
        <v>0.50418399999999997</v>
      </c>
      <c r="AB4" s="38">
        <v>1</v>
      </c>
      <c r="AC4" s="39">
        <v>502.7</v>
      </c>
      <c r="AD4" s="41">
        <v>370.58</v>
      </c>
      <c r="AE4" s="40">
        <v>6.32</v>
      </c>
      <c r="AF4" s="28">
        <v>149</v>
      </c>
      <c r="AG4" s="52">
        <v>2.0969999999999999E-3</v>
      </c>
      <c r="AH4" s="53">
        <v>3.3085999999999996E-3</v>
      </c>
      <c r="AI4" s="52">
        <v>0.64907800000000015</v>
      </c>
    </row>
    <row r="5" spans="1:35">
      <c r="A5" s="38">
        <v>2</v>
      </c>
      <c r="B5" s="39">
        <v>500.95</v>
      </c>
      <c r="C5" s="41">
        <v>388.55</v>
      </c>
      <c r="D5" s="40">
        <v>7.89</v>
      </c>
      <c r="E5" s="28">
        <v>280</v>
      </c>
      <c r="F5" s="52">
        <v>4.6600000000000001E-5</v>
      </c>
      <c r="G5" s="53">
        <v>9.3200000000000002E-5</v>
      </c>
      <c r="H5" s="52">
        <v>1.1780000000000001E-2</v>
      </c>
      <c r="J5" s="38">
        <v>2</v>
      </c>
      <c r="K5" s="39">
        <v>502.3</v>
      </c>
      <c r="L5" s="41">
        <v>420.77000000000004</v>
      </c>
      <c r="M5" s="40">
        <v>7.8</v>
      </c>
      <c r="N5" s="28">
        <v>282</v>
      </c>
      <c r="O5" s="52">
        <v>2.3300000000000001E-5</v>
      </c>
      <c r="P5" s="53">
        <v>4.6600000000000001E-5</v>
      </c>
      <c r="Q5" s="52">
        <v>1.4135999999999999E-2</v>
      </c>
      <c r="S5" s="38">
        <v>2</v>
      </c>
      <c r="T5" s="39">
        <v>502.06</v>
      </c>
      <c r="U5" s="41">
        <v>406.72999999999996</v>
      </c>
      <c r="V5" s="40">
        <v>3.5</v>
      </c>
      <c r="W5" s="28">
        <v>404</v>
      </c>
      <c r="X5" s="52">
        <v>6.8967999999999998E-3</v>
      </c>
      <c r="Y5" s="53">
        <v>7.2696000000000002E-3</v>
      </c>
      <c r="Z5" s="52">
        <v>0.78925999999999996</v>
      </c>
      <c r="AB5" s="38">
        <v>2</v>
      </c>
      <c r="AC5" s="39">
        <v>501.82</v>
      </c>
      <c r="AD5" s="41">
        <v>389.7</v>
      </c>
      <c r="AE5" s="40">
        <v>4.84</v>
      </c>
      <c r="AF5" s="28">
        <v>334</v>
      </c>
      <c r="AG5" s="52">
        <v>6.5705999999999994E-3</v>
      </c>
      <c r="AH5" s="53">
        <v>6.9200999999999993E-3</v>
      </c>
      <c r="AI5" s="52">
        <v>0.65261200000000008</v>
      </c>
    </row>
    <row r="6" spans="1:35">
      <c r="A6" s="38">
        <v>3</v>
      </c>
      <c r="B6" s="39">
        <v>500</v>
      </c>
      <c r="C6" s="41">
        <v>368.74</v>
      </c>
      <c r="D6" s="40">
        <v>7.8</v>
      </c>
      <c r="E6" s="28">
        <v>302</v>
      </c>
      <c r="F6" s="52">
        <v>1.6310000000000001E-4</v>
      </c>
      <c r="G6" s="53">
        <v>1.6310000000000001E-4</v>
      </c>
      <c r="H6" s="52">
        <v>3.5339999999999998E-3</v>
      </c>
      <c r="J6" s="38">
        <v>3</v>
      </c>
      <c r="K6" s="39">
        <v>500</v>
      </c>
      <c r="L6" s="41">
        <v>386.77000000000004</v>
      </c>
      <c r="M6" s="40">
        <v>7.81</v>
      </c>
      <c r="N6" s="28">
        <v>279</v>
      </c>
      <c r="O6" s="52">
        <v>2.3300000000000001E-5</v>
      </c>
      <c r="P6" s="53">
        <v>2.3300000000000001E-5</v>
      </c>
      <c r="Q6" s="52">
        <v>7.0679999999999996E-3</v>
      </c>
      <c r="S6" s="38">
        <v>3</v>
      </c>
      <c r="T6" s="39">
        <v>500</v>
      </c>
      <c r="U6" s="41">
        <v>368.06</v>
      </c>
      <c r="V6" s="40">
        <v>6.07</v>
      </c>
      <c r="W6" s="28">
        <v>248</v>
      </c>
      <c r="X6" s="52">
        <v>6.4075000000000009E-3</v>
      </c>
      <c r="Y6" s="53">
        <v>6.5705999999999994E-3</v>
      </c>
      <c r="Z6" s="52">
        <v>0.93061999999999989</v>
      </c>
      <c r="AB6" s="38">
        <v>3</v>
      </c>
      <c r="AC6" s="39">
        <v>500</v>
      </c>
      <c r="AD6" s="41">
        <v>378.56</v>
      </c>
      <c r="AE6" s="40">
        <v>3.44</v>
      </c>
      <c r="AF6" s="28">
        <v>380</v>
      </c>
      <c r="AG6" s="52">
        <v>9.3433000000000006E-3</v>
      </c>
      <c r="AH6" s="53">
        <v>9.9724000000000011E-3</v>
      </c>
      <c r="AI6" s="52">
        <v>0.87054199999999993</v>
      </c>
    </row>
    <row r="7" spans="1:35">
      <c r="A7" s="38">
        <v>4</v>
      </c>
      <c r="B7" s="39">
        <v>503.22</v>
      </c>
      <c r="C7" s="41">
        <v>405.67</v>
      </c>
      <c r="D7" s="40">
        <v>7.93</v>
      </c>
      <c r="E7" s="28">
        <v>266</v>
      </c>
      <c r="F7" s="52">
        <v>0</v>
      </c>
      <c r="G7" s="53">
        <v>0</v>
      </c>
      <c r="H7" s="52">
        <v>1.0601999999999999E-2</v>
      </c>
      <c r="J7" s="38">
        <v>4</v>
      </c>
      <c r="K7" s="39">
        <v>500.84</v>
      </c>
      <c r="L7" s="41">
        <v>413.59000000000003</v>
      </c>
      <c r="M7" s="40">
        <v>8.07</v>
      </c>
      <c r="N7" s="28">
        <v>259</v>
      </c>
      <c r="O7" s="52">
        <v>0</v>
      </c>
      <c r="P7" s="53">
        <v>0</v>
      </c>
      <c r="Q7" s="52">
        <v>1.1780000000000001E-2</v>
      </c>
      <c r="S7" s="38">
        <v>4</v>
      </c>
      <c r="T7" s="39">
        <v>504.72</v>
      </c>
      <c r="U7" s="41">
        <v>408.01</v>
      </c>
      <c r="V7" s="40">
        <v>2.73</v>
      </c>
      <c r="W7" s="28">
        <v>415</v>
      </c>
      <c r="X7" s="52">
        <v>8.7375000000000005E-3</v>
      </c>
      <c r="Y7" s="53">
        <v>9.5762999999999994E-3</v>
      </c>
      <c r="Z7" s="52">
        <v>0.64554400000000001</v>
      </c>
      <c r="AB7" s="38">
        <v>4</v>
      </c>
      <c r="AC7" s="39">
        <v>501.74</v>
      </c>
      <c r="AD7" s="41">
        <v>405.02</v>
      </c>
      <c r="AE7" s="40">
        <v>2.96</v>
      </c>
      <c r="AF7" s="28">
        <v>403</v>
      </c>
      <c r="AG7" s="52">
        <v>7.6424000000000006E-3</v>
      </c>
      <c r="AH7" s="53">
        <v>8.1782999999999995E-3</v>
      </c>
      <c r="AI7" s="52">
        <v>0.67852799999999991</v>
      </c>
    </row>
    <row r="8" spans="1:35">
      <c r="A8" s="38">
        <v>5</v>
      </c>
      <c r="B8" s="39">
        <v>500.19</v>
      </c>
      <c r="C8" s="41">
        <v>385.96000000000004</v>
      </c>
      <c r="D8" s="40">
        <v>8.24</v>
      </c>
      <c r="E8" s="28">
        <v>226</v>
      </c>
      <c r="F8" s="52">
        <v>0</v>
      </c>
      <c r="G8" s="53">
        <v>0</v>
      </c>
      <c r="H8" s="52">
        <v>1.8848E-2</v>
      </c>
      <c r="J8" s="38">
        <v>5</v>
      </c>
      <c r="K8" s="39">
        <v>505.28</v>
      </c>
      <c r="L8" s="41">
        <v>406.67</v>
      </c>
      <c r="M8" s="40">
        <v>8.06</v>
      </c>
      <c r="N8" s="28">
        <v>269</v>
      </c>
      <c r="O8" s="52">
        <v>0</v>
      </c>
      <c r="P8" s="53">
        <v>0</v>
      </c>
      <c r="Q8" s="52">
        <v>2.1203999999999997E-2</v>
      </c>
      <c r="S8" s="38">
        <v>5</v>
      </c>
      <c r="T8" s="39">
        <v>500.09</v>
      </c>
      <c r="U8" s="41">
        <v>389.81</v>
      </c>
      <c r="V8" s="40">
        <v>4.6900000000000004</v>
      </c>
      <c r="W8" s="28">
        <v>289</v>
      </c>
      <c r="X8" s="52">
        <v>6.757E-3</v>
      </c>
      <c r="Y8" s="53">
        <v>7.1530999999999999E-3</v>
      </c>
      <c r="Z8" s="52">
        <v>0.6997319999999998</v>
      </c>
      <c r="AB8" s="38">
        <v>5</v>
      </c>
      <c r="AC8" s="39">
        <v>501.04</v>
      </c>
      <c r="AD8" s="41">
        <v>388.01</v>
      </c>
      <c r="AE8" s="40">
        <v>2.75</v>
      </c>
      <c r="AF8" s="28">
        <v>416</v>
      </c>
      <c r="AG8" s="52">
        <v>7.4793000000000004E-3</v>
      </c>
      <c r="AH8" s="53">
        <v>8.5744000000000011E-3</v>
      </c>
      <c r="AI8" s="52">
        <v>0.67381599999999986</v>
      </c>
    </row>
    <row r="9" spans="1:35">
      <c r="A9" s="38">
        <v>6</v>
      </c>
      <c r="B9" s="39">
        <v>504.26</v>
      </c>
      <c r="C9" s="41">
        <v>385.18</v>
      </c>
      <c r="D9" s="40">
        <v>8.0399999999999991</v>
      </c>
      <c r="E9" s="28">
        <v>275</v>
      </c>
      <c r="F9" s="52">
        <v>4.194E-4</v>
      </c>
      <c r="G9" s="53">
        <v>4.6600000000000005E-4</v>
      </c>
      <c r="H9" s="52">
        <v>2.8271999999999999E-2</v>
      </c>
      <c r="J9" s="38">
        <v>6</v>
      </c>
      <c r="K9" s="39">
        <v>502.86</v>
      </c>
      <c r="L9" s="41">
        <v>390.15000000000003</v>
      </c>
      <c r="M9" s="40">
        <v>8.1999999999999993</v>
      </c>
      <c r="N9" s="28">
        <v>287</v>
      </c>
      <c r="O9" s="52">
        <v>3.0289999999999999E-4</v>
      </c>
      <c r="P9" s="53">
        <v>3.2620000000000001E-4</v>
      </c>
      <c r="Q9" s="52"/>
      <c r="S9" s="38">
        <v>6</v>
      </c>
      <c r="T9" s="39">
        <v>500.14</v>
      </c>
      <c r="U9" s="41">
        <v>387.78999999999996</v>
      </c>
      <c r="V9" s="40">
        <v>2.61</v>
      </c>
      <c r="W9" s="28">
        <v>440</v>
      </c>
      <c r="X9" s="52">
        <v>8.8772999999999994E-3</v>
      </c>
      <c r="Y9" s="53">
        <v>9.9724000000000011E-3</v>
      </c>
      <c r="Z9" s="52">
        <v>0.77983599999999997</v>
      </c>
      <c r="AB9" s="38">
        <v>6</v>
      </c>
      <c r="AC9" s="39">
        <v>504.06</v>
      </c>
      <c r="AD9" s="41">
        <v>394.88</v>
      </c>
      <c r="AE9" s="40">
        <v>2.54</v>
      </c>
      <c r="AF9" s="28">
        <v>440</v>
      </c>
      <c r="AG9" s="52">
        <v>8.5976999999999998E-3</v>
      </c>
      <c r="AH9" s="53">
        <v>1.0205400000000002E-2</v>
      </c>
      <c r="AI9" s="52">
        <v>0.85758400000000001</v>
      </c>
    </row>
    <row r="10" spans="1:35">
      <c r="A10" s="38">
        <v>7</v>
      </c>
      <c r="B10" s="39">
        <v>501.7</v>
      </c>
      <c r="C10" s="41">
        <v>402.66</v>
      </c>
      <c r="D10" s="40">
        <v>7.55</v>
      </c>
      <c r="E10" s="28">
        <v>299</v>
      </c>
      <c r="F10" s="52">
        <v>4.4269999999999997E-4</v>
      </c>
      <c r="G10" s="53">
        <v>4.4269999999999997E-4</v>
      </c>
      <c r="H10" s="52"/>
      <c r="J10" s="38">
        <v>7</v>
      </c>
      <c r="K10" s="39">
        <v>501.77</v>
      </c>
      <c r="L10" s="41">
        <v>419.94</v>
      </c>
      <c r="M10" s="40">
        <v>7.76</v>
      </c>
      <c r="N10" s="28">
        <v>291</v>
      </c>
      <c r="O10" s="52">
        <v>0</v>
      </c>
      <c r="P10" s="53">
        <v>0</v>
      </c>
      <c r="Q10" s="52"/>
      <c r="S10" s="38">
        <v>7</v>
      </c>
      <c r="T10" s="39">
        <v>506.31</v>
      </c>
      <c r="U10" s="41">
        <v>402.84</v>
      </c>
      <c r="V10" s="40">
        <v>2.62</v>
      </c>
      <c r="W10" s="28">
        <v>446</v>
      </c>
      <c r="X10" s="52">
        <v>8.7142000000000001E-3</v>
      </c>
      <c r="Y10" s="53">
        <v>1.0321900000000002E-2</v>
      </c>
      <c r="Z10" s="52">
        <v>0.58899999999999997</v>
      </c>
      <c r="AB10" s="38">
        <v>7</v>
      </c>
      <c r="AC10" s="39">
        <v>502.3</v>
      </c>
      <c r="AD10" s="41">
        <v>396.87</v>
      </c>
      <c r="AE10" s="40">
        <v>2.67</v>
      </c>
      <c r="AF10" s="28">
        <v>442</v>
      </c>
      <c r="AG10" s="52">
        <v>1.10908E-2</v>
      </c>
      <c r="AH10" s="53">
        <v>1.20228E-2</v>
      </c>
      <c r="AI10" s="52">
        <v>0.58899999999999997</v>
      </c>
    </row>
    <row r="11" spans="1:35">
      <c r="A11" s="38">
        <v>8</v>
      </c>
      <c r="B11" s="39">
        <v>503.51</v>
      </c>
      <c r="C11" s="41">
        <v>377.29</v>
      </c>
      <c r="D11" s="40">
        <v>8.02</v>
      </c>
      <c r="E11" s="28">
        <v>281</v>
      </c>
      <c r="F11" s="52">
        <v>0</v>
      </c>
      <c r="G11" s="53">
        <v>1.1650000000000001E-4</v>
      </c>
      <c r="H11" s="52">
        <v>4.1230000000000003E-2</v>
      </c>
      <c r="J11" s="38">
        <v>8</v>
      </c>
      <c r="K11" s="39">
        <v>507</v>
      </c>
      <c r="L11" s="41">
        <v>395.71000000000004</v>
      </c>
      <c r="M11" s="40">
        <v>8.0299999999999994</v>
      </c>
      <c r="N11" s="28">
        <v>297</v>
      </c>
      <c r="O11" s="52">
        <v>0</v>
      </c>
      <c r="P11" s="53">
        <v>4.6600000000000001E-5</v>
      </c>
      <c r="Q11" s="52">
        <v>1.6492E-2</v>
      </c>
      <c r="S11" s="38">
        <v>8</v>
      </c>
      <c r="T11" s="39">
        <v>501.91</v>
      </c>
      <c r="U11" s="41">
        <v>387.46999999999997</v>
      </c>
      <c r="V11" s="40">
        <v>2.63</v>
      </c>
      <c r="W11" s="28">
        <v>438</v>
      </c>
      <c r="X11" s="52">
        <v>1.0182099999999999E-2</v>
      </c>
      <c r="Y11" s="53">
        <v>1.1999500000000001E-2</v>
      </c>
      <c r="Z11" s="52">
        <v>0.72800399999999998</v>
      </c>
      <c r="AB11" s="38">
        <v>8</v>
      </c>
      <c r="AC11" s="39">
        <v>505.58</v>
      </c>
      <c r="AD11" s="41">
        <v>388.93</v>
      </c>
      <c r="AE11" s="40">
        <v>2.4900000000000002</v>
      </c>
      <c r="AF11" s="28">
        <v>444</v>
      </c>
      <c r="AG11" s="52">
        <v>1.0694700000000001E-2</v>
      </c>
      <c r="AH11" s="53">
        <v>1.3048000000000002E-2</v>
      </c>
      <c r="AI11" s="52">
        <v>0.64790000000000003</v>
      </c>
    </row>
    <row r="12" spans="1:35">
      <c r="A12" s="38">
        <v>9</v>
      </c>
      <c r="B12" s="39">
        <v>503.81</v>
      </c>
      <c r="C12" s="41">
        <v>372.91</v>
      </c>
      <c r="D12" s="40">
        <v>7.72</v>
      </c>
      <c r="E12" s="28">
        <v>269</v>
      </c>
      <c r="F12" s="52">
        <v>0</v>
      </c>
      <c r="G12" s="53">
        <v>0</v>
      </c>
      <c r="H12" s="52"/>
      <c r="J12" s="38">
        <v>9</v>
      </c>
      <c r="K12" s="39">
        <v>503.08</v>
      </c>
      <c r="L12" s="41">
        <v>385.44</v>
      </c>
      <c r="M12" s="40">
        <v>7.61</v>
      </c>
      <c r="N12" s="28">
        <v>266</v>
      </c>
      <c r="O12" s="52">
        <v>0</v>
      </c>
      <c r="P12" s="53">
        <v>0</v>
      </c>
      <c r="Q12" s="52"/>
      <c r="S12" s="38">
        <v>9</v>
      </c>
      <c r="T12" s="39">
        <v>502.65</v>
      </c>
      <c r="U12" s="41">
        <v>378.09</v>
      </c>
      <c r="V12" s="40">
        <v>2.86</v>
      </c>
      <c r="W12" s="28">
        <v>433</v>
      </c>
      <c r="X12" s="52">
        <v>0</v>
      </c>
      <c r="Y12" s="53">
        <v>0</v>
      </c>
      <c r="Z12" s="52">
        <v>0</v>
      </c>
      <c r="AB12" s="38">
        <v>9</v>
      </c>
      <c r="AC12" s="39">
        <v>506.05</v>
      </c>
      <c r="AD12" s="41">
        <v>379.67</v>
      </c>
      <c r="AE12" s="40">
        <v>2.54</v>
      </c>
      <c r="AF12" s="28">
        <v>442</v>
      </c>
      <c r="AG12" s="52">
        <v>0</v>
      </c>
      <c r="AH12" s="53">
        <v>0</v>
      </c>
      <c r="AI12" s="52">
        <v>0</v>
      </c>
    </row>
    <row r="13" spans="1:35">
      <c r="A13" s="38">
        <v>10</v>
      </c>
      <c r="B13" s="39">
        <v>502.15</v>
      </c>
      <c r="C13" s="41">
        <v>378.76</v>
      </c>
      <c r="D13" s="40">
        <v>8.09</v>
      </c>
      <c r="E13" s="28">
        <v>272</v>
      </c>
      <c r="F13" s="52">
        <v>9.3200000000000002E-5</v>
      </c>
      <c r="G13" s="53">
        <v>2.097E-4</v>
      </c>
      <c r="H13" s="52"/>
      <c r="J13" s="38">
        <v>10</v>
      </c>
      <c r="K13" s="39">
        <v>502.94</v>
      </c>
      <c r="L13" s="41">
        <v>401.32</v>
      </c>
      <c r="M13" s="40">
        <v>8.07</v>
      </c>
      <c r="N13" s="28">
        <v>271</v>
      </c>
      <c r="O13" s="52">
        <v>3.0289999999999999E-4</v>
      </c>
      <c r="P13" s="53">
        <v>0</v>
      </c>
      <c r="Q13" s="52"/>
      <c r="S13" s="38">
        <v>10</v>
      </c>
      <c r="T13" s="39">
        <v>501.4</v>
      </c>
      <c r="U13" s="41">
        <v>386.19</v>
      </c>
      <c r="V13" s="40">
        <v>2.71</v>
      </c>
      <c r="W13" s="28">
        <v>436</v>
      </c>
      <c r="X13" s="52">
        <v>1.17898E-2</v>
      </c>
      <c r="Y13" s="53">
        <v>1.41198E-2</v>
      </c>
      <c r="Z13" s="52">
        <v>0</v>
      </c>
      <c r="AB13" s="38">
        <v>10</v>
      </c>
      <c r="AC13" s="39">
        <v>502.24</v>
      </c>
      <c r="AD13" s="41">
        <v>384.68</v>
      </c>
      <c r="AE13" s="40">
        <v>2.4500000000000002</v>
      </c>
      <c r="AF13" s="28">
        <v>447</v>
      </c>
      <c r="AG13" s="52">
        <v>1.04384E-2</v>
      </c>
      <c r="AH13" s="53">
        <v>1.31878E-2</v>
      </c>
      <c r="AI13" s="52">
        <v>0</v>
      </c>
    </row>
    <row r="14" spans="1:35">
      <c r="A14" s="38">
        <v>11</v>
      </c>
      <c r="B14" s="39">
        <v>502.47</v>
      </c>
      <c r="C14" s="41">
        <v>402.66</v>
      </c>
      <c r="D14" s="40">
        <v>7.83</v>
      </c>
      <c r="E14" s="28">
        <v>286</v>
      </c>
      <c r="F14" s="52">
        <v>6.9900000000000005E-5</v>
      </c>
      <c r="G14" s="53">
        <v>6.9900000000000005E-5</v>
      </c>
      <c r="H14" s="52">
        <v>5.8900000000000003E-3</v>
      </c>
      <c r="J14" s="38">
        <v>11</v>
      </c>
      <c r="K14" s="39">
        <v>500.95</v>
      </c>
      <c r="L14" s="41">
        <v>419.94</v>
      </c>
      <c r="M14" s="40">
        <v>7.88</v>
      </c>
      <c r="N14" s="28">
        <v>279</v>
      </c>
      <c r="O14" s="52">
        <v>4.6600000000000001E-5</v>
      </c>
      <c r="P14" s="53">
        <v>4.6600000000000001E-5</v>
      </c>
      <c r="Q14" s="52">
        <v>1.2957999999999999E-2</v>
      </c>
      <c r="S14" s="38">
        <v>11</v>
      </c>
      <c r="T14" s="39">
        <v>502.83</v>
      </c>
      <c r="U14" s="41">
        <v>402.84</v>
      </c>
      <c r="V14" s="40">
        <v>2.54</v>
      </c>
      <c r="W14" s="28">
        <v>536</v>
      </c>
      <c r="X14" s="52">
        <v>1.4446000000000001E-3</v>
      </c>
      <c r="Y14" s="53">
        <v>1.6729399999999998E-2</v>
      </c>
      <c r="Z14" s="52">
        <v>0.85994000000000004</v>
      </c>
      <c r="AB14" s="38">
        <v>11</v>
      </c>
      <c r="AC14" s="39">
        <v>502.75</v>
      </c>
      <c r="AD14" s="41">
        <v>396.87</v>
      </c>
      <c r="AE14" s="40">
        <v>2.29</v>
      </c>
      <c r="AF14" s="28">
        <v>449</v>
      </c>
      <c r="AG14" s="52">
        <v>1.0857800000000001E-2</v>
      </c>
      <c r="AH14" s="53">
        <v>1.3886799999999999E-2</v>
      </c>
      <c r="AI14" s="52">
        <v>0.8787879999999999</v>
      </c>
    </row>
    <row r="15" spans="1:35">
      <c r="A15" s="38">
        <v>12</v>
      </c>
      <c r="B15" s="39">
        <v>503.68</v>
      </c>
      <c r="C15" s="41">
        <v>376.07</v>
      </c>
      <c r="D15" s="40">
        <v>8.1300000000000008</v>
      </c>
      <c r="E15" s="28">
        <v>295</v>
      </c>
      <c r="F15" s="52">
        <v>0</v>
      </c>
      <c r="G15" s="53">
        <v>0</v>
      </c>
      <c r="H15" s="52">
        <v>1.5903E-2</v>
      </c>
      <c r="J15" s="38">
        <v>12</v>
      </c>
      <c r="K15" s="39">
        <v>502.81</v>
      </c>
      <c r="L15" s="41">
        <v>425.13</v>
      </c>
      <c r="M15" s="40">
        <v>7.94</v>
      </c>
      <c r="N15" s="28">
        <v>309</v>
      </c>
      <c r="O15" s="52">
        <v>2.3300000000000001E-5</v>
      </c>
      <c r="P15" s="53">
        <v>0</v>
      </c>
      <c r="Q15" s="52">
        <v>9.4240000000000001E-3</v>
      </c>
      <c r="S15" s="38">
        <v>12</v>
      </c>
      <c r="T15" s="39">
        <v>502.25</v>
      </c>
      <c r="U15" s="41">
        <v>398.06</v>
      </c>
      <c r="V15" s="40">
        <v>2.52</v>
      </c>
      <c r="W15" s="28">
        <v>434</v>
      </c>
      <c r="X15" s="52">
        <v>1.2325700000000002E-2</v>
      </c>
      <c r="Y15" s="53">
        <v>1.4585800000000001E-2</v>
      </c>
      <c r="Z15" s="52">
        <v>0.58428799999999992</v>
      </c>
      <c r="AB15" s="38">
        <v>12</v>
      </c>
      <c r="AC15" s="39">
        <v>506.67</v>
      </c>
      <c r="AD15" s="41">
        <v>404.37</v>
      </c>
      <c r="AE15" s="40">
        <v>2.41</v>
      </c>
      <c r="AF15" s="28">
        <v>446</v>
      </c>
      <c r="AG15" s="52">
        <v>1.2349000000000001E-2</v>
      </c>
      <c r="AH15" s="53">
        <v>1.5075100000000001E-2</v>
      </c>
      <c r="AI15" s="52">
        <v>0.70208800000000005</v>
      </c>
    </row>
    <row r="16" spans="1:35">
      <c r="A16" s="38">
        <v>13</v>
      </c>
      <c r="B16" s="39">
        <v>505.79</v>
      </c>
      <c r="C16" s="41">
        <v>411.74</v>
      </c>
      <c r="D16" s="40">
        <v>7.32</v>
      </c>
      <c r="E16" s="28">
        <v>268</v>
      </c>
      <c r="F16" s="52">
        <v>1.2815000000000001E-3</v>
      </c>
      <c r="G16" s="53">
        <v>1.2815000000000001E-3</v>
      </c>
      <c r="H16" s="52">
        <v>8.2459999999999999E-3</v>
      </c>
      <c r="J16" s="38">
        <v>13</v>
      </c>
      <c r="K16" s="39">
        <v>506.35</v>
      </c>
      <c r="L16" s="41">
        <v>472.37000000000006</v>
      </c>
      <c r="M16" s="40">
        <v>7.61</v>
      </c>
      <c r="N16" s="28">
        <v>260</v>
      </c>
      <c r="O16" s="52">
        <v>1.864E-4</v>
      </c>
      <c r="P16" s="53">
        <v>3.7280000000000001E-4</v>
      </c>
      <c r="Q16" s="52">
        <v>1.178E-3</v>
      </c>
      <c r="S16" s="38">
        <v>13</v>
      </c>
      <c r="T16" s="39">
        <v>504.26</v>
      </c>
      <c r="U16" s="41">
        <v>437.91999999999996</v>
      </c>
      <c r="V16" s="40">
        <v>2.42</v>
      </c>
      <c r="W16" s="28">
        <v>587</v>
      </c>
      <c r="X16" s="52">
        <v>4.6600000000000005E-4</v>
      </c>
      <c r="Y16" s="53">
        <v>1.6356599999999999E-2</v>
      </c>
      <c r="Z16" s="52">
        <v>0.67381599999999986</v>
      </c>
      <c r="AB16" s="38">
        <v>13</v>
      </c>
      <c r="AC16" s="39">
        <v>501.1</v>
      </c>
      <c r="AD16" s="41">
        <v>418.51</v>
      </c>
      <c r="AE16" s="40">
        <v>2.37</v>
      </c>
      <c r="AF16" s="28">
        <v>448</v>
      </c>
      <c r="AG16" s="52">
        <v>1.1766500000000001E-2</v>
      </c>
      <c r="AH16" s="53">
        <v>1.4912000000000002E-2</v>
      </c>
      <c r="AI16" s="52">
        <v>0.73742799999999997</v>
      </c>
    </row>
    <row r="17" spans="1:35">
      <c r="A17" s="38">
        <v>14</v>
      </c>
      <c r="B17" s="39">
        <v>504.08</v>
      </c>
      <c r="C17" s="41">
        <v>386.8</v>
      </c>
      <c r="D17" s="40">
        <v>7.71</v>
      </c>
      <c r="E17" s="28">
        <v>270</v>
      </c>
      <c r="F17" s="52">
        <v>4.6600000000000001E-5</v>
      </c>
      <c r="G17" s="53">
        <v>9.3200000000000002E-5</v>
      </c>
      <c r="H17" s="52">
        <v>2.9450000000000001E-3</v>
      </c>
      <c r="J17" s="38">
        <v>14</v>
      </c>
      <c r="K17" s="39">
        <v>502.42</v>
      </c>
      <c r="L17" s="41">
        <v>428.90000000000003</v>
      </c>
      <c r="M17" s="40">
        <v>7.81</v>
      </c>
      <c r="N17" s="28">
        <v>257</v>
      </c>
      <c r="O17" s="52">
        <v>1.3980000000000001E-4</v>
      </c>
      <c r="P17" s="53">
        <v>0</v>
      </c>
      <c r="Q17" s="52">
        <v>7.0679999999999996E-3</v>
      </c>
      <c r="S17" s="38">
        <v>14</v>
      </c>
      <c r="T17" s="39">
        <v>506.29</v>
      </c>
      <c r="U17" s="41">
        <v>405.08</v>
      </c>
      <c r="V17" s="40">
        <v>2.48</v>
      </c>
      <c r="W17" s="28">
        <v>598</v>
      </c>
      <c r="X17" s="52">
        <v>4.5901000000000006E-3</v>
      </c>
      <c r="Y17" s="53">
        <v>1.5704200000000001E-2</v>
      </c>
      <c r="Z17" s="52">
        <v>0.67381599999999986</v>
      </c>
      <c r="AB17" s="38">
        <v>14</v>
      </c>
      <c r="AC17" s="39">
        <v>507.83</v>
      </c>
      <c r="AD17" s="41">
        <v>402.79</v>
      </c>
      <c r="AE17" s="40">
        <v>2.36</v>
      </c>
      <c r="AF17" s="28">
        <v>446</v>
      </c>
      <c r="AG17" s="52">
        <v>1.1253899999999999E-2</v>
      </c>
      <c r="AH17" s="53">
        <v>1.4166399999999999E-2</v>
      </c>
      <c r="AI17" s="52">
        <v>0.67852799999999991</v>
      </c>
    </row>
    <row r="18" spans="1:35">
      <c r="A18" s="38">
        <v>15</v>
      </c>
      <c r="B18" s="39">
        <v>506.81</v>
      </c>
      <c r="C18" s="41">
        <v>396.45</v>
      </c>
      <c r="D18" s="40">
        <v>8.0399999999999991</v>
      </c>
      <c r="E18" s="28">
        <v>261</v>
      </c>
      <c r="F18" s="52">
        <v>9.3200000000000002E-5</v>
      </c>
      <c r="G18" s="53">
        <v>4.8930000000000002E-4</v>
      </c>
      <c r="H18" s="52">
        <v>7.0679999999999996E-3</v>
      </c>
      <c r="J18" s="38">
        <v>15</v>
      </c>
      <c r="K18" s="39">
        <v>503.82</v>
      </c>
      <c r="L18" s="41">
        <v>438.45</v>
      </c>
      <c r="M18" s="40">
        <v>8.07</v>
      </c>
      <c r="N18" s="28">
        <v>257</v>
      </c>
      <c r="O18" s="52">
        <v>4.6600000000000001E-5</v>
      </c>
      <c r="P18" s="53">
        <v>0</v>
      </c>
      <c r="Q18" s="52">
        <v>2.356E-3</v>
      </c>
      <c r="S18" s="38">
        <v>15</v>
      </c>
      <c r="T18" s="39">
        <v>500.6</v>
      </c>
      <c r="U18" s="41">
        <v>405.73999999999995</v>
      </c>
      <c r="V18" s="40">
        <v>2.56</v>
      </c>
      <c r="W18" s="28">
        <v>428</v>
      </c>
      <c r="X18" s="52">
        <v>1.37936E-2</v>
      </c>
      <c r="Y18" s="53">
        <v>1.5587700000000001E-2</v>
      </c>
      <c r="Z18" s="52">
        <v>0.51125200000000004</v>
      </c>
      <c r="AB18" s="38">
        <v>15</v>
      </c>
      <c r="AC18" s="39">
        <v>506.5</v>
      </c>
      <c r="AD18" s="41">
        <v>410.44</v>
      </c>
      <c r="AE18" s="40">
        <v>2.39</v>
      </c>
      <c r="AF18" s="28">
        <v>430</v>
      </c>
      <c r="AG18" s="52">
        <v>1.18364E-2</v>
      </c>
      <c r="AH18" s="53">
        <v>1.3514E-2</v>
      </c>
      <c r="AI18" s="52">
        <v>0.48533599999999999</v>
      </c>
    </row>
    <row r="19" spans="1:35">
      <c r="A19" s="38">
        <v>16</v>
      </c>
      <c r="B19" s="39">
        <v>503.85</v>
      </c>
      <c r="C19" s="41">
        <v>383.22</v>
      </c>
      <c r="D19" s="40">
        <v>7.71</v>
      </c>
      <c r="E19" s="28">
        <v>325</v>
      </c>
      <c r="F19" s="52">
        <v>0</v>
      </c>
      <c r="G19" s="53">
        <v>0</v>
      </c>
      <c r="H19" s="52">
        <v>1.0013000000000001E-2</v>
      </c>
      <c r="J19" s="38">
        <v>16</v>
      </c>
      <c r="K19" s="39">
        <v>506.04</v>
      </c>
      <c r="L19" s="41">
        <v>415.34000000000003</v>
      </c>
      <c r="M19" s="40">
        <v>7.7</v>
      </c>
      <c r="N19" s="28">
        <v>316</v>
      </c>
      <c r="O19" s="52">
        <v>6.9900000000000005E-5</v>
      </c>
      <c r="P19" s="53">
        <v>6.9900000000000005E-5</v>
      </c>
      <c r="Q19" s="52">
        <v>1.08965E-2</v>
      </c>
      <c r="S19" s="38">
        <v>16</v>
      </c>
      <c r="T19" s="39">
        <v>502.99</v>
      </c>
      <c r="U19" s="41">
        <v>391.9</v>
      </c>
      <c r="V19" s="40">
        <v>2.38</v>
      </c>
      <c r="W19" s="28">
        <v>436</v>
      </c>
      <c r="X19" s="52">
        <v>1.5191600000000001E-2</v>
      </c>
      <c r="Y19" s="53">
        <v>1.8127400000000002E-2</v>
      </c>
      <c r="Z19" s="52">
        <v>0.98951999999999996</v>
      </c>
      <c r="AB19" s="38">
        <v>16</v>
      </c>
      <c r="AC19" s="39">
        <v>504.02</v>
      </c>
      <c r="AD19" s="41">
        <v>391.14</v>
      </c>
      <c r="AE19" s="40">
        <v>2.3199999999999998</v>
      </c>
      <c r="AF19" s="28">
        <v>435</v>
      </c>
      <c r="AG19" s="52">
        <v>1.4958600000000001E-2</v>
      </c>
      <c r="AH19" s="53">
        <v>1.76148E-2</v>
      </c>
      <c r="AI19" s="52">
        <v>0.91648399999999985</v>
      </c>
    </row>
    <row r="20" spans="1:35">
      <c r="A20" s="38">
        <v>17</v>
      </c>
      <c r="B20" s="39">
        <v>502.31</v>
      </c>
      <c r="C20" s="41">
        <v>383.04</v>
      </c>
      <c r="D20" s="40">
        <v>7.89</v>
      </c>
      <c r="E20" s="28">
        <v>277</v>
      </c>
      <c r="F20" s="52">
        <v>0</v>
      </c>
      <c r="G20" s="53">
        <v>0</v>
      </c>
      <c r="H20" s="52">
        <v>1.1387333333333333E-2</v>
      </c>
      <c r="J20" s="38">
        <v>17</v>
      </c>
      <c r="K20" s="39">
        <v>503.3</v>
      </c>
      <c r="L20" s="41">
        <v>425.08</v>
      </c>
      <c r="M20" s="40">
        <v>7.87</v>
      </c>
      <c r="N20" s="28">
        <v>276</v>
      </c>
      <c r="O20" s="52">
        <v>9.3200000000000002E-5</v>
      </c>
      <c r="P20" s="53">
        <v>2.097E-4</v>
      </c>
      <c r="Q20" s="52">
        <v>9.0313333333333339E-3</v>
      </c>
      <c r="S20" s="38">
        <v>17</v>
      </c>
      <c r="T20" s="39">
        <v>503.82</v>
      </c>
      <c r="U20" s="41">
        <v>398.03</v>
      </c>
      <c r="V20" s="40">
        <v>2.36</v>
      </c>
      <c r="W20" s="28">
        <v>432</v>
      </c>
      <c r="X20" s="52">
        <v>9.6462000000000006E-3</v>
      </c>
      <c r="Y20" s="53">
        <v>1.40033E-2</v>
      </c>
      <c r="Z20" s="52">
        <v>0.73036000000000001</v>
      </c>
      <c r="AB20" s="38">
        <v>17</v>
      </c>
      <c r="AC20" s="39">
        <v>507.38</v>
      </c>
      <c r="AD20" s="41">
        <v>395.09000000000003</v>
      </c>
      <c r="AE20" s="40">
        <v>2.4300000000000002</v>
      </c>
      <c r="AF20" s="28">
        <v>424</v>
      </c>
      <c r="AG20" s="52">
        <v>1.1976200000000001E-2</v>
      </c>
      <c r="AH20" s="53">
        <v>1.5214900000000002E-2</v>
      </c>
      <c r="AI20" s="52">
        <v>0.70208800000000005</v>
      </c>
    </row>
    <row r="21" spans="1:35">
      <c r="A21" s="38">
        <v>18</v>
      </c>
      <c r="B21" s="39">
        <v>502.86</v>
      </c>
      <c r="C21" s="41">
        <v>395.21000000000004</v>
      </c>
      <c r="D21" s="40">
        <v>7.98</v>
      </c>
      <c r="E21" s="28">
        <v>296</v>
      </c>
      <c r="F21" s="52">
        <v>6.9900000000000005E-5</v>
      </c>
      <c r="G21" s="53">
        <v>6.9900000000000005E-5</v>
      </c>
      <c r="H21" s="52">
        <v>1.1191000000000001E-2</v>
      </c>
      <c r="J21" s="38">
        <v>18</v>
      </c>
      <c r="K21" s="39">
        <v>500.72</v>
      </c>
      <c r="L21" s="41">
        <v>431.81</v>
      </c>
      <c r="M21" s="40">
        <v>8.07</v>
      </c>
      <c r="N21" s="28">
        <v>291</v>
      </c>
      <c r="O21" s="52">
        <v>6.9900000000000005E-5</v>
      </c>
      <c r="P21" s="53">
        <v>1.864E-4</v>
      </c>
      <c r="Q21" s="52">
        <v>1.1387333333333333E-2</v>
      </c>
      <c r="S21" s="38">
        <v>18</v>
      </c>
      <c r="T21" s="39">
        <v>503.95</v>
      </c>
      <c r="U21" s="41">
        <v>404.38</v>
      </c>
      <c r="V21" s="40">
        <v>2.37</v>
      </c>
      <c r="W21" s="28">
        <v>432</v>
      </c>
      <c r="X21" s="52">
        <v>1.18364E-2</v>
      </c>
      <c r="Y21" s="53">
        <v>1.3280999999999999E-2</v>
      </c>
      <c r="Z21" s="52">
        <v>0.64318800000000009</v>
      </c>
      <c r="AB21" s="38">
        <v>18</v>
      </c>
      <c r="AC21" s="39">
        <v>505.41</v>
      </c>
      <c r="AD21" s="41">
        <v>399.58</v>
      </c>
      <c r="AE21" s="40">
        <v>2.39</v>
      </c>
      <c r="AF21" s="28">
        <v>430</v>
      </c>
      <c r="AG21" s="52">
        <v>1.2745100000000001E-2</v>
      </c>
      <c r="AH21" s="53">
        <v>1.4282899999999999E-2</v>
      </c>
      <c r="AI21" s="52">
        <v>0.68559599999999987</v>
      </c>
    </row>
    <row r="22" spans="1:35">
      <c r="A22" s="38">
        <v>19</v>
      </c>
      <c r="B22" s="39">
        <v>500.05</v>
      </c>
      <c r="C22" s="41">
        <v>431.62</v>
      </c>
      <c r="D22" s="40">
        <v>7.68</v>
      </c>
      <c r="E22" s="28">
        <v>263</v>
      </c>
      <c r="F22" s="52">
        <v>0</v>
      </c>
      <c r="G22" s="53">
        <v>2.7960000000000002E-4</v>
      </c>
      <c r="H22" s="52">
        <v>1.7277333333333332E-2</v>
      </c>
      <c r="J22" s="38">
        <v>19</v>
      </c>
      <c r="K22" s="39">
        <v>500.05</v>
      </c>
      <c r="L22" s="41">
        <v>462.15000000000003</v>
      </c>
      <c r="M22" s="40">
        <v>7.76</v>
      </c>
      <c r="N22" s="28">
        <v>252</v>
      </c>
      <c r="O22" s="52">
        <v>0</v>
      </c>
      <c r="P22" s="53">
        <v>9.3200000000000002E-5</v>
      </c>
      <c r="Q22" s="52">
        <v>1.5706666666666667E-2</v>
      </c>
      <c r="S22" s="38">
        <v>19</v>
      </c>
      <c r="T22" s="39">
        <v>500.04</v>
      </c>
      <c r="U22" s="41">
        <v>446.75</v>
      </c>
      <c r="V22" s="40">
        <v>2.5</v>
      </c>
      <c r="W22" s="28">
        <v>564</v>
      </c>
      <c r="X22" s="52">
        <v>8.1550000000000014E-4</v>
      </c>
      <c r="Y22" s="53">
        <v>1.8407E-2</v>
      </c>
      <c r="Z22" s="52">
        <v>0.84344799999999998</v>
      </c>
      <c r="AB22" s="38">
        <v>19</v>
      </c>
      <c r="AC22" s="39">
        <v>499.98</v>
      </c>
      <c r="AD22" s="41">
        <v>434.77</v>
      </c>
      <c r="AE22" s="40">
        <v>2.39</v>
      </c>
      <c r="AF22" s="28">
        <v>555</v>
      </c>
      <c r="AG22" s="52">
        <v>6.7570000000000011E-4</v>
      </c>
      <c r="AH22" s="53">
        <v>1.5867300000000001E-2</v>
      </c>
      <c r="AI22" s="52">
        <v>0.83402399999999999</v>
      </c>
    </row>
    <row r="23" spans="1:35">
      <c r="A23" s="38">
        <v>20</v>
      </c>
      <c r="B23" s="39">
        <v>500.04</v>
      </c>
      <c r="C23" s="41">
        <v>447.10805555555555</v>
      </c>
      <c r="D23" s="40">
        <v>7.78</v>
      </c>
      <c r="E23" s="28">
        <v>301</v>
      </c>
      <c r="F23" s="52">
        <v>0</v>
      </c>
      <c r="G23" s="53">
        <v>0</v>
      </c>
      <c r="H23" s="52">
        <v>1.9437000000000003E-2</v>
      </c>
      <c r="J23" s="38">
        <v>20</v>
      </c>
      <c r="K23" s="39">
        <v>499.99</v>
      </c>
      <c r="L23" s="41">
        <v>485.25922222222221</v>
      </c>
      <c r="M23" s="40">
        <v>7.83</v>
      </c>
      <c r="N23" s="28">
        <v>284</v>
      </c>
      <c r="O23" s="52">
        <v>0</v>
      </c>
      <c r="P23" s="53">
        <v>0</v>
      </c>
      <c r="Q23" s="52">
        <v>9.6203333333333332E-3</v>
      </c>
      <c r="S23" s="38">
        <v>20</v>
      </c>
      <c r="T23" s="39">
        <v>499.99</v>
      </c>
      <c r="U23" s="41">
        <v>461.46038888888893</v>
      </c>
      <c r="V23" s="40">
        <v>2.5</v>
      </c>
      <c r="W23" s="28">
        <v>571</v>
      </c>
      <c r="X23" s="52">
        <v>6.5240000000000003E-4</v>
      </c>
      <c r="Y23" s="53">
        <v>1.6309999999999998E-2</v>
      </c>
      <c r="Z23" s="52">
        <v>0.79632800000000004</v>
      </c>
      <c r="AB23" s="38">
        <v>20</v>
      </c>
      <c r="AC23" s="39">
        <v>500.03</v>
      </c>
      <c r="AD23" s="41">
        <v>449.55155555555558</v>
      </c>
      <c r="AE23" s="40">
        <v>2.61</v>
      </c>
      <c r="AF23" s="28">
        <v>539</v>
      </c>
      <c r="AG23" s="52">
        <v>1.2581999999999999E-3</v>
      </c>
      <c r="AH23" s="53">
        <v>1.45159E-2</v>
      </c>
      <c r="AI23" s="52">
        <v>0.74685199999999996</v>
      </c>
    </row>
    <row r="24" spans="1:35">
      <c r="A24" s="38">
        <v>21</v>
      </c>
      <c r="B24" s="39">
        <v>504.74</v>
      </c>
      <c r="C24" s="41">
        <v>512.13855555555563</v>
      </c>
      <c r="D24" s="40">
        <v>7.69</v>
      </c>
      <c r="E24" s="28">
        <v>285</v>
      </c>
      <c r="F24" s="52">
        <v>3.7280000000000001E-4</v>
      </c>
      <c r="G24" s="53">
        <v>4.8930000000000002E-4</v>
      </c>
      <c r="H24" s="52">
        <v>7.8533333333333337E-3</v>
      </c>
      <c r="J24" s="38">
        <v>21</v>
      </c>
      <c r="K24" s="39">
        <v>504.98</v>
      </c>
      <c r="L24" s="41">
        <v>557.90972222222217</v>
      </c>
      <c r="M24" s="40">
        <v>7.84</v>
      </c>
      <c r="N24" s="28">
        <v>287</v>
      </c>
      <c r="O24" s="52">
        <v>4.8930000000000002E-4</v>
      </c>
      <c r="P24" s="53">
        <v>4.8930000000000002E-4</v>
      </c>
      <c r="Q24" s="52">
        <v>6.0863333333333334E-3</v>
      </c>
      <c r="S24" s="38">
        <v>21</v>
      </c>
      <c r="T24" s="39">
        <v>502.03</v>
      </c>
      <c r="U24" s="41">
        <v>468.99088888888895</v>
      </c>
      <c r="V24" s="40">
        <v>2.4700000000000002</v>
      </c>
      <c r="W24" s="28">
        <v>568</v>
      </c>
      <c r="X24" s="52">
        <v>1.0950999999999999E-3</v>
      </c>
      <c r="Y24" s="53">
        <v>1.74051E-2</v>
      </c>
      <c r="Z24" s="52">
        <v>0.63847600000000004</v>
      </c>
      <c r="AB24" s="38">
        <v>21</v>
      </c>
      <c r="AC24" s="39">
        <v>504.33</v>
      </c>
      <c r="AD24" s="41">
        <v>486.74205555555557</v>
      </c>
      <c r="AE24" s="40">
        <v>2.5099999999999998</v>
      </c>
      <c r="AF24" s="28">
        <v>558</v>
      </c>
      <c r="AG24" s="52">
        <v>5.1259999999999999E-4</v>
      </c>
      <c r="AH24" s="53">
        <v>1.4935300000000002E-2</v>
      </c>
      <c r="AI24" s="52">
        <v>0.65261200000000008</v>
      </c>
    </row>
    <row r="25" spans="1:35">
      <c r="A25" s="38">
        <v>22</v>
      </c>
      <c r="B25" s="39">
        <v>504.77</v>
      </c>
      <c r="C25" s="41">
        <v>467.16905555555559</v>
      </c>
      <c r="D25" s="40">
        <v>7.86</v>
      </c>
      <c r="E25" s="28">
        <v>310</v>
      </c>
      <c r="F25" s="52">
        <v>6.9900000000000005E-5</v>
      </c>
      <c r="G25" s="53">
        <v>5.1259999999999999E-4</v>
      </c>
      <c r="H25" s="52">
        <v>5.6936666666666663E-3</v>
      </c>
      <c r="J25" s="38">
        <v>22</v>
      </c>
      <c r="K25" s="39">
        <v>503.86</v>
      </c>
      <c r="L25" s="41">
        <v>492.47022222222216</v>
      </c>
      <c r="M25" s="40">
        <v>7.94</v>
      </c>
      <c r="N25" s="28">
        <v>305</v>
      </c>
      <c r="O25" s="52">
        <v>1.864E-4</v>
      </c>
      <c r="P25" s="53">
        <v>8.1550000000000014E-4</v>
      </c>
      <c r="Q25" s="52">
        <v>8.638666666666666E-3</v>
      </c>
      <c r="S25" s="38">
        <v>22</v>
      </c>
      <c r="T25" s="39">
        <v>502.15</v>
      </c>
      <c r="U25" s="41">
        <v>464.01138888888886</v>
      </c>
      <c r="V25" s="40">
        <v>2.4700000000000002</v>
      </c>
      <c r="W25" s="28">
        <v>576</v>
      </c>
      <c r="X25" s="52">
        <v>9.0870000000000002E-4</v>
      </c>
      <c r="Y25" s="53">
        <v>2.1692300000000005E-2</v>
      </c>
      <c r="Z25" s="52">
        <v>0.81988799999999995</v>
      </c>
      <c r="AB25" s="38">
        <v>22</v>
      </c>
      <c r="AC25" s="39">
        <v>501.39</v>
      </c>
      <c r="AD25" s="41">
        <v>455.0725555555556</v>
      </c>
      <c r="AE25" s="40">
        <v>2.44</v>
      </c>
      <c r="AF25" s="28">
        <v>568</v>
      </c>
      <c r="AG25" s="52">
        <v>6.7570000000000011E-4</v>
      </c>
      <c r="AH25" s="53">
        <v>2.0480700000000001E-2</v>
      </c>
      <c r="AI25" s="52">
        <v>0.73507199999999995</v>
      </c>
    </row>
    <row r="26" spans="1:35">
      <c r="A26" s="38">
        <v>23</v>
      </c>
      <c r="B26" s="39">
        <v>502.97</v>
      </c>
      <c r="C26" s="41">
        <v>467.44955555555498</v>
      </c>
      <c r="D26" s="40">
        <v>7.86</v>
      </c>
      <c r="E26" s="28">
        <v>303</v>
      </c>
      <c r="F26" s="52">
        <v>0</v>
      </c>
      <c r="G26" s="53">
        <v>0</v>
      </c>
      <c r="H26" s="52">
        <v>9.227666666666667E-3</v>
      </c>
      <c r="J26" s="38">
        <v>23</v>
      </c>
      <c r="K26" s="39">
        <v>503.29</v>
      </c>
      <c r="L26" s="41">
        <v>492.75072222222155</v>
      </c>
      <c r="M26" s="40">
        <v>7.81</v>
      </c>
      <c r="N26" s="28">
        <v>294</v>
      </c>
      <c r="O26" s="52">
        <v>0</v>
      </c>
      <c r="P26" s="53">
        <v>0</v>
      </c>
      <c r="Q26" s="52">
        <v>1.0798333333333335E-2</v>
      </c>
      <c r="S26" s="38">
        <v>23</v>
      </c>
      <c r="T26" s="39">
        <v>502.15</v>
      </c>
      <c r="U26" s="41">
        <v>464.29188888888814</v>
      </c>
      <c r="V26" s="40">
        <v>2.41</v>
      </c>
      <c r="W26" s="28">
        <v>590</v>
      </c>
      <c r="X26" s="52">
        <v>6.5240000000000003E-4</v>
      </c>
      <c r="Y26" s="53">
        <v>2.4861100000000001E-2</v>
      </c>
      <c r="Z26" s="52">
        <v>0.76805600000000007</v>
      </c>
      <c r="AB26" s="38">
        <v>23</v>
      </c>
      <c r="AC26" s="39">
        <v>501.59</v>
      </c>
      <c r="AD26" s="41">
        <v>455.35305555555476</v>
      </c>
      <c r="AE26" s="40">
        <v>2.46</v>
      </c>
      <c r="AF26" s="28">
        <v>589</v>
      </c>
      <c r="AG26" s="52">
        <v>6.7570000000000011E-4</v>
      </c>
      <c r="AH26" s="53">
        <v>2.1342800000000002E-2</v>
      </c>
      <c r="AI26" s="52">
        <v>0.75156400000000001</v>
      </c>
    </row>
    <row r="27" spans="1:35">
      <c r="A27" s="38">
        <v>24</v>
      </c>
      <c r="B27" s="39">
        <v>500.81</v>
      </c>
      <c r="C27" s="41">
        <v>454.87005555555442</v>
      </c>
      <c r="D27" s="40">
        <v>7.7</v>
      </c>
      <c r="E27" s="28">
        <v>337</v>
      </c>
      <c r="F27" s="52">
        <v>0</v>
      </c>
      <c r="G27" s="53">
        <v>0</v>
      </c>
      <c r="H27" s="52">
        <v>1.1191000000000001E-2</v>
      </c>
      <c r="J27" s="38">
        <v>24</v>
      </c>
      <c r="K27" s="39">
        <v>503</v>
      </c>
      <c r="L27" s="41">
        <v>510.601222222221</v>
      </c>
      <c r="M27" s="40">
        <v>7.54</v>
      </c>
      <c r="N27" s="28">
        <v>274</v>
      </c>
      <c r="O27" s="52">
        <v>0</v>
      </c>
      <c r="P27" s="53">
        <v>0</v>
      </c>
      <c r="Q27" s="52">
        <v>7.8533333333333337E-3</v>
      </c>
      <c r="S27" s="38">
        <v>24</v>
      </c>
      <c r="T27" s="39">
        <v>501.28</v>
      </c>
      <c r="U27" s="41">
        <v>477.61238888888761</v>
      </c>
      <c r="V27" s="40">
        <v>2.4</v>
      </c>
      <c r="W27" s="28">
        <v>571</v>
      </c>
      <c r="X27" s="52">
        <v>2.563E-4</v>
      </c>
      <c r="Y27" s="53">
        <v>2.1459300000000004E-2</v>
      </c>
      <c r="Z27" s="52">
        <v>0.66910399999999992</v>
      </c>
      <c r="AB27" s="38">
        <v>24</v>
      </c>
      <c r="AC27" s="39">
        <v>503.15</v>
      </c>
      <c r="AD27" s="41">
        <v>471.18355555555422</v>
      </c>
      <c r="AE27" s="40">
        <v>2.4</v>
      </c>
      <c r="AF27" s="28">
        <v>572</v>
      </c>
      <c r="AG27" s="52">
        <v>1.2581999999999999E-3</v>
      </c>
      <c r="AH27" s="53">
        <v>2.1319500000000002E-2</v>
      </c>
      <c r="AI27" s="52">
        <v>0.71857999999999989</v>
      </c>
    </row>
    <row r="28" spans="1:35">
      <c r="A28" s="38">
        <v>25</v>
      </c>
      <c r="B28" s="39">
        <v>500.17</v>
      </c>
      <c r="C28" s="41">
        <v>452.34955555555501</v>
      </c>
      <c r="D28" s="40">
        <v>7.75</v>
      </c>
      <c r="E28" s="28">
        <v>283</v>
      </c>
      <c r="F28" s="52">
        <v>9.3200000000000002E-5</v>
      </c>
      <c r="G28" s="53">
        <v>9.3200000000000002E-5</v>
      </c>
      <c r="H28" s="52">
        <v>7.8533333333333337E-3</v>
      </c>
      <c r="J28" s="38">
        <v>25</v>
      </c>
      <c r="K28" s="39">
        <v>504.93</v>
      </c>
      <c r="L28" s="41">
        <v>498.24072222222156</v>
      </c>
      <c r="M28" s="40">
        <v>7.86</v>
      </c>
      <c r="N28" s="28">
        <v>285</v>
      </c>
      <c r="O28" s="52">
        <v>2.563E-4</v>
      </c>
      <c r="P28" s="53">
        <v>2.563E-4</v>
      </c>
      <c r="Q28" s="52">
        <v>3.1413333333333337E-3</v>
      </c>
      <c r="S28" s="38">
        <v>25</v>
      </c>
      <c r="T28" s="39">
        <v>505.66</v>
      </c>
      <c r="U28" s="41">
        <v>470.83188888888822</v>
      </c>
      <c r="V28" s="40">
        <v>2.34</v>
      </c>
      <c r="W28" s="28">
        <v>600</v>
      </c>
      <c r="X28" s="52">
        <v>3.7280000000000001E-4</v>
      </c>
      <c r="Y28" s="53">
        <v>2.6142600000000002E-2</v>
      </c>
      <c r="Z28" s="52">
        <v>0.71622399999999997</v>
      </c>
      <c r="AB28" s="38">
        <v>25</v>
      </c>
      <c r="AC28" s="39">
        <v>502.19</v>
      </c>
      <c r="AD28" s="41">
        <v>520.33305555555489</v>
      </c>
      <c r="AE28" s="40">
        <v>2.39</v>
      </c>
      <c r="AF28" s="28">
        <v>589</v>
      </c>
      <c r="AG28" s="52">
        <v>1.165E-3</v>
      </c>
      <c r="AH28" s="53">
        <v>2.30437E-2</v>
      </c>
      <c r="AI28" s="52">
        <v>0.70679999999999987</v>
      </c>
    </row>
    <row r="29" spans="1:35">
      <c r="A29" s="38">
        <v>26</v>
      </c>
      <c r="B29" s="39">
        <v>500.08</v>
      </c>
      <c r="C29" s="41">
        <v>457.28005555555438</v>
      </c>
      <c r="D29" s="40">
        <v>7.6</v>
      </c>
      <c r="E29" s="28">
        <v>300</v>
      </c>
      <c r="F29" s="52">
        <v>2.097E-4</v>
      </c>
      <c r="G29" s="53">
        <v>2.097E-4</v>
      </c>
      <c r="H29" s="52">
        <v>4.515666666666667E-3</v>
      </c>
      <c r="J29" s="38">
        <v>26</v>
      </c>
      <c r="K29" s="39">
        <v>503.1</v>
      </c>
      <c r="L29" s="41">
        <v>532.911222222221</v>
      </c>
      <c r="M29" s="40">
        <v>6.9</v>
      </c>
      <c r="N29" s="28">
        <v>197</v>
      </c>
      <c r="O29" s="52">
        <v>4.6600000000000001E-5</v>
      </c>
      <c r="P29" s="53">
        <v>4.6600000000000001E-5</v>
      </c>
      <c r="Q29" s="52">
        <v>1.5313999999999999E-2</v>
      </c>
      <c r="S29" s="38">
        <v>26</v>
      </c>
      <c r="T29" s="39">
        <v>500.61</v>
      </c>
      <c r="U29" s="41">
        <v>480.27238888888758</v>
      </c>
      <c r="V29" s="40">
        <v>2.38</v>
      </c>
      <c r="W29" s="28">
        <v>602</v>
      </c>
      <c r="X29" s="52">
        <v>8.6209999999999998E-4</v>
      </c>
      <c r="Y29" s="53">
        <v>2.3300000000000001E-2</v>
      </c>
      <c r="Z29" s="52">
        <v>0.75627600000000006</v>
      </c>
      <c r="AB29" s="38">
        <v>26</v>
      </c>
      <c r="AC29" s="39">
        <v>500.09</v>
      </c>
      <c r="AD29" s="41">
        <v>464.03355555555424</v>
      </c>
      <c r="AE29" s="40">
        <v>2.38</v>
      </c>
      <c r="AF29" s="28">
        <v>590</v>
      </c>
      <c r="AG29" s="52">
        <v>7.6889999999999999E-4</v>
      </c>
      <c r="AH29" s="53">
        <v>2.2670900000000001E-2</v>
      </c>
      <c r="AI29" s="52">
        <v>0.73507199999999995</v>
      </c>
    </row>
    <row r="30" spans="1:35">
      <c r="A30" s="38">
        <v>27</v>
      </c>
      <c r="B30" s="39">
        <v>500.56</v>
      </c>
      <c r="C30" s="41">
        <v>487.799555555555</v>
      </c>
      <c r="D30" s="40">
        <v>7.54</v>
      </c>
      <c r="E30" s="28">
        <v>280</v>
      </c>
      <c r="F30" s="52">
        <v>4.6600000000000001E-5</v>
      </c>
      <c r="G30" s="53">
        <v>4.6600000000000001E-5</v>
      </c>
      <c r="H30" s="52">
        <v>3.3376666666666672E-3</v>
      </c>
      <c r="J30" s="38">
        <v>27</v>
      </c>
      <c r="K30" s="39">
        <v>500.13</v>
      </c>
      <c r="L30" s="41">
        <v>540.73072222222163</v>
      </c>
      <c r="M30" s="40">
        <v>6.95</v>
      </c>
      <c r="N30" s="28">
        <v>284</v>
      </c>
      <c r="O30" s="52">
        <v>2.097E-4</v>
      </c>
      <c r="P30" s="53">
        <v>2.097E-4</v>
      </c>
      <c r="Q30" s="52">
        <v>8.2460000000000016E-3</v>
      </c>
      <c r="S30" s="38">
        <v>27</v>
      </c>
      <c r="T30" s="39">
        <v>501.58</v>
      </c>
      <c r="U30" s="41">
        <v>477.09188888888821</v>
      </c>
      <c r="V30" s="40">
        <v>2.42</v>
      </c>
      <c r="W30" s="28">
        <v>598</v>
      </c>
      <c r="X30" s="52">
        <v>3.2620000000000001E-4</v>
      </c>
      <c r="Y30" s="53">
        <v>2.4255299999999997E-2</v>
      </c>
      <c r="Z30" s="52">
        <v>0.76570000000000016</v>
      </c>
      <c r="AB30" s="38">
        <v>27</v>
      </c>
      <c r="AC30" s="39">
        <v>502.04</v>
      </c>
      <c r="AD30" s="41">
        <v>472.48305555555481</v>
      </c>
      <c r="AE30" s="40">
        <v>2.37</v>
      </c>
      <c r="AF30" s="28">
        <v>560</v>
      </c>
      <c r="AG30" s="52">
        <v>7.9220000000000017E-4</v>
      </c>
      <c r="AH30" s="53">
        <v>2.1459300000000004E-2</v>
      </c>
      <c r="AI30" s="52">
        <v>0.80575200000000013</v>
      </c>
    </row>
    <row r="31" spans="1:35">
      <c r="A31" s="38">
        <v>28</v>
      </c>
      <c r="B31" s="39">
        <v>501.85</v>
      </c>
      <c r="C31" s="41">
        <v>493.63005555555435</v>
      </c>
      <c r="D31" s="40">
        <v>7.83</v>
      </c>
      <c r="E31" s="28">
        <v>239</v>
      </c>
      <c r="F31" s="52">
        <v>0</v>
      </c>
      <c r="G31" s="53">
        <v>0</v>
      </c>
      <c r="H31" s="52">
        <v>4.515666666666667E-3</v>
      </c>
      <c r="J31" s="38">
        <v>28</v>
      </c>
      <c r="K31" s="39">
        <v>500.36</v>
      </c>
      <c r="L31" s="41">
        <v>522.76122222222102</v>
      </c>
      <c r="M31" s="40">
        <v>7.86</v>
      </c>
      <c r="N31" s="28">
        <v>256</v>
      </c>
      <c r="O31" s="52">
        <v>9.3200000000000002E-5</v>
      </c>
      <c r="P31" s="53">
        <v>1.3980000000000001E-4</v>
      </c>
      <c r="Q31" s="52">
        <v>3.5339999999999998E-3</v>
      </c>
      <c r="S31" s="38">
        <v>28</v>
      </c>
      <c r="T31" s="39">
        <v>500.82</v>
      </c>
      <c r="U31" s="41">
        <v>485.15238888888757</v>
      </c>
      <c r="V31" s="40">
        <v>2.41</v>
      </c>
      <c r="W31" s="28">
        <v>469</v>
      </c>
      <c r="X31" s="52">
        <v>6.0579999999999998E-4</v>
      </c>
      <c r="Y31" s="53">
        <v>2.5164000000000002E-2</v>
      </c>
      <c r="Z31" s="52">
        <v>0.75156400000000001</v>
      </c>
      <c r="AB31" s="38">
        <v>28</v>
      </c>
      <c r="AC31" s="39">
        <v>500.41</v>
      </c>
      <c r="AD31" s="41">
        <v>474.52355555555425</v>
      </c>
      <c r="AE31" s="40">
        <v>2.39</v>
      </c>
      <c r="AF31" s="28">
        <v>471</v>
      </c>
      <c r="AG31" s="52">
        <v>3.9610000000000009E-4</v>
      </c>
      <c r="AH31" s="53">
        <v>2.1738900000000002E-2</v>
      </c>
      <c r="AI31" s="52">
        <v>0.60784799999999994</v>
      </c>
    </row>
    <row r="32" spans="1:35">
      <c r="A32" s="38">
        <v>29</v>
      </c>
      <c r="B32" s="39">
        <v>500.58</v>
      </c>
      <c r="C32" s="41">
        <v>436.609555555555</v>
      </c>
      <c r="D32" s="40">
        <v>7.9</v>
      </c>
      <c r="E32" s="28">
        <v>301</v>
      </c>
      <c r="F32" s="52">
        <v>0</v>
      </c>
      <c r="G32" s="53">
        <v>0</v>
      </c>
      <c r="H32" s="52">
        <v>4.908333333333334E-3</v>
      </c>
      <c r="J32" s="38">
        <v>29</v>
      </c>
      <c r="K32" s="39">
        <v>500.73</v>
      </c>
      <c r="L32" s="41">
        <v>445.2007222222216</v>
      </c>
      <c r="M32" s="40">
        <v>7.98</v>
      </c>
      <c r="N32" s="28">
        <v>298</v>
      </c>
      <c r="O32" s="52">
        <v>0</v>
      </c>
      <c r="P32" s="53">
        <v>0</v>
      </c>
      <c r="Q32" s="52">
        <v>7.4606666666666675E-3</v>
      </c>
      <c r="S32" s="38">
        <v>29</v>
      </c>
      <c r="T32" s="39">
        <v>501.68</v>
      </c>
      <c r="U32" s="41">
        <v>431.45188888888816</v>
      </c>
      <c r="V32" s="40">
        <v>1.91</v>
      </c>
      <c r="W32" s="28">
        <v>445</v>
      </c>
      <c r="X32" s="52">
        <v>0</v>
      </c>
      <c r="Y32" s="53">
        <v>5.8995600000000002E-2</v>
      </c>
      <c r="Z32" s="52">
        <v>1.2745960000000001</v>
      </c>
      <c r="AB32" s="38">
        <v>29</v>
      </c>
      <c r="AC32" s="39">
        <v>500.87</v>
      </c>
      <c r="AD32" s="41">
        <v>424.08305555555478</v>
      </c>
      <c r="AE32" s="40">
        <v>1.86</v>
      </c>
      <c r="AF32" s="28">
        <v>451</v>
      </c>
      <c r="AG32" s="52">
        <v>0</v>
      </c>
      <c r="AH32" s="53">
        <v>4.2872E-2</v>
      </c>
      <c r="AI32" s="52">
        <v>1.2392559999999999</v>
      </c>
    </row>
    <row r="33" spans="1:35">
      <c r="A33" s="38">
        <v>30</v>
      </c>
      <c r="B33" s="39">
        <v>500.53</v>
      </c>
      <c r="C33" s="41">
        <v>493.23005555555437</v>
      </c>
      <c r="D33" s="40">
        <v>7.71</v>
      </c>
      <c r="E33" s="28">
        <v>262</v>
      </c>
      <c r="F33" s="52">
        <v>0</v>
      </c>
      <c r="G33" s="53">
        <v>0</v>
      </c>
      <c r="H33" s="52">
        <v>1.8258999999999997E-2</v>
      </c>
      <c r="J33" s="38">
        <v>30</v>
      </c>
      <c r="K33" s="39">
        <v>500.62</v>
      </c>
      <c r="L33" s="41">
        <v>514.69122222222109</v>
      </c>
      <c r="M33" s="40">
        <v>7.96</v>
      </c>
      <c r="N33" s="28">
        <v>263</v>
      </c>
      <c r="O33" s="52">
        <v>0</v>
      </c>
      <c r="P33" s="53">
        <v>0</v>
      </c>
      <c r="Q33" s="52">
        <v>1.9240666666666666E-2</v>
      </c>
      <c r="S33" s="38">
        <v>30</v>
      </c>
      <c r="T33" s="39">
        <v>501.39</v>
      </c>
      <c r="U33" s="41">
        <v>482.42238888888755</v>
      </c>
      <c r="V33" s="40">
        <v>2.35</v>
      </c>
      <c r="W33" s="28">
        <v>435</v>
      </c>
      <c r="X33" s="52">
        <v>1.91992E-2</v>
      </c>
      <c r="Y33" s="53">
        <v>2.7587199999999999E-2</v>
      </c>
      <c r="Z33" s="52">
        <v>0.77512399999999992</v>
      </c>
      <c r="AB33" s="38">
        <v>30</v>
      </c>
      <c r="AC33" s="39">
        <v>501.7</v>
      </c>
      <c r="AD33" s="41">
        <v>472.07355555555421</v>
      </c>
      <c r="AE33" s="40">
        <v>2.33</v>
      </c>
      <c r="AF33" s="28">
        <v>440</v>
      </c>
      <c r="AG33" s="52">
        <v>1.5471200000000001E-2</v>
      </c>
      <c r="AH33" s="53">
        <v>2.7214399999999996E-2</v>
      </c>
      <c r="AI33" s="52">
        <v>0.40051999999999999</v>
      </c>
    </row>
    <row r="34" spans="1:35">
      <c r="A34" s="38">
        <v>31</v>
      </c>
      <c r="B34" s="39">
        <v>500.65</v>
      </c>
      <c r="C34" s="41">
        <v>497.53005555555444</v>
      </c>
      <c r="D34" s="40">
        <v>7.9</v>
      </c>
      <c r="E34" s="28">
        <v>209</v>
      </c>
      <c r="F34" s="52">
        <v>1.864E-4</v>
      </c>
      <c r="G34" s="53">
        <v>9.0870000000000002E-4</v>
      </c>
      <c r="H34" s="52">
        <v>9.0313333333333339E-3</v>
      </c>
      <c r="J34" s="38">
        <v>31</v>
      </c>
      <c r="K34" s="39">
        <v>500.54</v>
      </c>
      <c r="L34" s="41">
        <v>510.101222222221</v>
      </c>
      <c r="M34" s="40">
        <v>8</v>
      </c>
      <c r="N34" s="28">
        <v>234</v>
      </c>
      <c r="O34" s="52">
        <v>6.5240000000000003E-4</v>
      </c>
      <c r="P34" s="53">
        <v>3.4949999999999998E-4</v>
      </c>
      <c r="Q34" s="52">
        <v>1.3743333333333333E-2</v>
      </c>
      <c r="S34" s="38">
        <v>31</v>
      </c>
      <c r="T34" s="39">
        <v>500.57</v>
      </c>
      <c r="U34" s="41">
        <v>480.64238888888758</v>
      </c>
      <c r="V34" s="40">
        <v>2.33</v>
      </c>
      <c r="W34" s="28">
        <v>432</v>
      </c>
      <c r="X34" s="52">
        <v>2.5443600000000004E-2</v>
      </c>
      <c r="Y34" s="53">
        <v>3.24336E-2</v>
      </c>
      <c r="Z34" s="52">
        <v>0.32512800000000003</v>
      </c>
      <c r="AB34" s="38">
        <v>31</v>
      </c>
      <c r="AC34" s="39">
        <v>502.2</v>
      </c>
      <c r="AD34" s="41">
        <v>470.18355555555422</v>
      </c>
      <c r="AE34" s="40">
        <v>2.34</v>
      </c>
      <c r="AF34" s="28">
        <v>434</v>
      </c>
      <c r="AG34" s="52">
        <v>2.0783599999999999E-2</v>
      </c>
      <c r="AH34" s="53">
        <v>2.6375599999999999E-2</v>
      </c>
      <c r="AI34" s="52">
        <v>0.66439199999999987</v>
      </c>
    </row>
    <row r="35" spans="1:35">
      <c r="A35" s="38">
        <v>32</v>
      </c>
      <c r="B35" s="39">
        <v>502.22</v>
      </c>
      <c r="C35" s="41">
        <v>491.19005555555441</v>
      </c>
      <c r="D35" s="40">
        <v>7.88</v>
      </c>
      <c r="E35" s="28">
        <v>294</v>
      </c>
      <c r="F35" s="52">
        <v>4.6600000000000001E-5</v>
      </c>
      <c r="G35" s="53">
        <v>0</v>
      </c>
      <c r="H35" s="52">
        <v>1.1780000000000001E-2</v>
      </c>
      <c r="J35" s="38">
        <v>32</v>
      </c>
      <c r="K35" s="39">
        <v>501.61</v>
      </c>
      <c r="L35" s="41">
        <v>539.85122222222105</v>
      </c>
      <c r="M35" s="40">
        <v>8.06</v>
      </c>
      <c r="N35" s="28">
        <v>263</v>
      </c>
      <c r="O35" s="52">
        <v>0</v>
      </c>
      <c r="P35" s="53">
        <v>9.3200000000000002E-5</v>
      </c>
      <c r="Q35" s="52">
        <v>1.3939666666666666E-2</v>
      </c>
      <c r="S35" s="38">
        <v>32</v>
      </c>
      <c r="T35" s="39">
        <v>500.93</v>
      </c>
      <c r="U35" s="41">
        <v>494.52238888888758</v>
      </c>
      <c r="V35" s="40">
        <v>2.33</v>
      </c>
      <c r="W35" s="28">
        <v>428</v>
      </c>
      <c r="X35" s="52">
        <v>1.9105999999999998E-2</v>
      </c>
      <c r="Y35" s="53">
        <v>2.6655199999999997E-2</v>
      </c>
      <c r="Z35" s="52">
        <v>0.62905199999999994</v>
      </c>
      <c r="AB35" s="38">
        <v>32</v>
      </c>
      <c r="AC35" s="39">
        <v>501.24</v>
      </c>
      <c r="AD35" s="41">
        <v>473.93355555555422</v>
      </c>
      <c r="AE35" s="40">
        <v>2.34</v>
      </c>
      <c r="AF35" s="28">
        <v>432</v>
      </c>
      <c r="AG35" s="52">
        <v>1.8453600000000001E-2</v>
      </c>
      <c r="AH35" s="53">
        <v>2.3113600000000002E-2</v>
      </c>
      <c r="AI35" s="52">
        <v>0.61491600000000002</v>
      </c>
    </row>
    <row r="36" spans="1:35">
      <c r="A36" s="38">
        <v>33</v>
      </c>
      <c r="B36" s="39">
        <v>502.87</v>
      </c>
      <c r="C36" s="41">
        <v>553.88005555555435</v>
      </c>
      <c r="D36" s="40">
        <v>7.65</v>
      </c>
      <c r="E36" s="28">
        <v>305</v>
      </c>
      <c r="F36" s="52">
        <v>0</v>
      </c>
      <c r="G36" s="53">
        <v>4.6600000000000001E-5</v>
      </c>
      <c r="H36" s="52">
        <v>8.638666666666666E-3</v>
      </c>
      <c r="J36" s="38">
        <v>33</v>
      </c>
      <c r="K36" s="39">
        <v>502.92</v>
      </c>
      <c r="L36" s="41">
        <v>496.11122222222099</v>
      </c>
      <c r="M36" s="40">
        <v>7.89</v>
      </c>
      <c r="N36" s="28">
        <v>285</v>
      </c>
      <c r="O36" s="52">
        <v>0</v>
      </c>
      <c r="P36" s="53">
        <v>0</v>
      </c>
      <c r="Q36" s="52">
        <v>1.1191000000000001E-2</v>
      </c>
      <c r="S36" s="38">
        <v>33</v>
      </c>
      <c r="T36" s="39">
        <v>501.21</v>
      </c>
      <c r="U36" s="41">
        <v>533.36238888888761</v>
      </c>
      <c r="V36" s="40">
        <v>2.44</v>
      </c>
      <c r="W36" s="28">
        <v>592</v>
      </c>
      <c r="X36" s="52">
        <v>0</v>
      </c>
      <c r="Y36" s="53">
        <v>2.2834E-2</v>
      </c>
      <c r="Z36" s="52">
        <v>0.45706400000000003</v>
      </c>
      <c r="AB36" s="38">
        <v>33</v>
      </c>
      <c r="AC36" s="39">
        <v>501.31</v>
      </c>
      <c r="AD36" s="41">
        <v>494.47355555555419</v>
      </c>
      <c r="AE36" s="40">
        <v>2.35</v>
      </c>
      <c r="AF36" s="28">
        <v>588</v>
      </c>
      <c r="AG36" s="52">
        <v>0</v>
      </c>
      <c r="AH36" s="53">
        <v>2.1808800000000003E-2</v>
      </c>
      <c r="AI36" s="52">
        <v>0.5300999999999999</v>
      </c>
    </row>
    <row r="37" spans="1:35">
      <c r="A37" s="38">
        <v>34</v>
      </c>
      <c r="B37" s="39">
        <v>502.35</v>
      </c>
      <c r="C37" s="41">
        <v>476.15005555555445</v>
      </c>
      <c r="D37" s="40">
        <v>7.79</v>
      </c>
      <c r="E37" s="28">
        <v>265</v>
      </c>
      <c r="F37" s="52">
        <v>0</v>
      </c>
      <c r="G37" s="53">
        <v>2.3300000000000001E-5</v>
      </c>
      <c r="H37" s="52">
        <v>6.4790000000000004E-3</v>
      </c>
      <c r="J37" s="38">
        <v>34</v>
      </c>
      <c r="K37" s="39">
        <v>502.49</v>
      </c>
      <c r="L37" s="41">
        <v>534.34122222222106</v>
      </c>
      <c r="M37" s="40">
        <v>7.93</v>
      </c>
      <c r="N37" s="28">
        <v>269</v>
      </c>
      <c r="O37" s="52">
        <v>0</v>
      </c>
      <c r="P37" s="53">
        <v>0</v>
      </c>
      <c r="Q37" s="52">
        <v>8.0496666666666668E-3</v>
      </c>
      <c r="S37" s="38">
        <v>34</v>
      </c>
      <c r="T37" s="39">
        <v>500.56</v>
      </c>
      <c r="U37" s="41">
        <v>514.38238888888759</v>
      </c>
      <c r="V37" s="40">
        <v>2.31</v>
      </c>
      <c r="W37" s="28">
        <v>428</v>
      </c>
      <c r="X37" s="52">
        <v>2.12496E-2</v>
      </c>
      <c r="Y37" s="53">
        <v>2.5070800000000001E-2</v>
      </c>
      <c r="Z37" s="52">
        <v>0.57721999999999996</v>
      </c>
      <c r="AB37" s="38">
        <v>34</v>
      </c>
      <c r="AC37" s="39">
        <v>501.39</v>
      </c>
      <c r="AD37" s="41">
        <v>525.80355555555423</v>
      </c>
      <c r="AE37" s="40">
        <v>2.34</v>
      </c>
      <c r="AF37" s="28">
        <v>429</v>
      </c>
      <c r="AG37" s="52">
        <v>1.7055600000000001E-2</v>
      </c>
      <c r="AH37" s="53">
        <v>2.3113600000000002E-2</v>
      </c>
      <c r="AI37" s="52">
        <v>0.52303199999999994</v>
      </c>
    </row>
    <row r="38" spans="1:35">
      <c r="A38" s="38">
        <v>35</v>
      </c>
      <c r="B38" s="39">
        <v>501.36</v>
      </c>
      <c r="C38" s="41">
        <v>477.67005555555443</v>
      </c>
      <c r="D38" s="40">
        <v>7.94</v>
      </c>
      <c r="E38" s="28">
        <v>283</v>
      </c>
      <c r="F38" s="52">
        <v>1.1650000000000001E-4</v>
      </c>
      <c r="G38" s="53">
        <v>5.3590000000000007E-4</v>
      </c>
      <c r="H38" s="52">
        <v>1.8651666666666671E-2</v>
      </c>
      <c r="J38" s="38">
        <v>35</v>
      </c>
      <c r="K38" s="39">
        <v>503.08</v>
      </c>
      <c r="L38" s="41">
        <v>500.63122222222097</v>
      </c>
      <c r="M38" s="40">
        <v>7.94</v>
      </c>
      <c r="N38" s="28">
        <v>276</v>
      </c>
      <c r="O38" s="52">
        <v>9.3200000000000002E-5</v>
      </c>
      <c r="P38" s="53">
        <v>5.5920000000000004E-4</v>
      </c>
      <c r="Q38" s="52">
        <v>1.8062666666666668E-2</v>
      </c>
      <c r="S38" s="38">
        <v>35</v>
      </c>
      <c r="T38" s="39">
        <v>502.52</v>
      </c>
      <c r="U38" s="41">
        <v>485.51238888888759</v>
      </c>
      <c r="V38" s="40">
        <v>2.2400000000000002</v>
      </c>
      <c r="W38" s="28">
        <v>429</v>
      </c>
      <c r="X38" s="52">
        <v>2.4325200000000002E-2</v>
      </c>
      <c r="Y38" s="53">
        <v>2.9544399999999998E-2</v>
      </c>
      <c r="Z38" s="52">
        <v>0.66203600000000018</v>
      </c>
      <c r="AB38" s="38">
        <v>35</v>
      </c>
      <c r="AC38" s="39">
        <v>500.68</v>
      </c>
      <c r="AD38" s="41">
        <v>458.72355555555419</v>
      </c>
      <c r="AE38" s="40">
        <v>2.2400000000000002</v>
      </c>
      <c r="AF38" s="28">
        <v>435</v>
      </c>
      <c r="AG38" s="52">
        <v>1.9385599999999999E-2</v>
      </c>
      <c r="AH38" s="53">
        <v>2.3766000000000002E-2</v>
      </c>
      <c r="AI38" s="52">
        <v>0.81046399999999985</v>
      </c>
    </row>
    <row r="39" spans="1:35">
      <c r="A39" s="38">
        <v>36</v>
      </c>
      <c r="B39" s="39">
        <v>501.11</v>
      </c>
      <c r="C39" s="41">
        <v>502.5800555555544</v>
      </c>
      <c r="D39" s="40">
        <v>7.91</v>
      </c>
      <c r="E39" s="28">
        <v>269</v>
      </c>
      <c r="F39" s="52">
        <v>0</v>
      </c>
      <c r="G39" s="53">
        <v>2.097E-4</v>
      </c>
      <c r="H39" s="52">
        <v>1.7866333333333335E-2</v>
      </c>
      <c r="J39" s="38">
        <v>36</v>
      </c>
      <c r="K39" s="39">
        <v>501.67</v>
      </c>
      <c r="L39" s="41">
        <v>506.78122222222095</v>
      </c>
      <c r="M39" s="40">
        <v>7.98</v>
      </c>
      <c r="N39" s="28">
        <v>277</v>
      </c>
      <c r="O39" s="52">
        <v>0</v>
      </c>
      <c r="P39" s="53">
        <v>2.7960000000000002E-4</v>
      </c>
      <c r="Q39" s="52">
        <v>2.0811333333333334E-2</v>
      </c>
      <c r="S39" s="38">
        <v>36</v>
      </c>
      <c r="T39" s="39">
        <v>500.46</v>
      </c>
      <c r="U39" s="41">
        <v>487.68238888888754</v>
      </c>
      <c r="V39" s="40">
        <v>2.34</v>
      </c>
      <c r="W39" s="28">
        <v>418</v>
      </c>
      <c r="X39" s="52">
        <v>2.4791200000000003E-2</v>
      </c>
      <c r="Y39" s="53">
        <v>3.1035600000000003E-2</v>
      </c>
      <c r="Z39" s="52">
        <v>0.63612000000000002</v>
      </c>
      <c r="AB39" s="38">
        <v>36</v>
      </c>
      <c r="AC39" s="39">
        <v>503.55</v>
      </c>
      <c r="AD39" s="41">
        <v>464.21355555555419</v>
      </c>
      <c r="AE39" s="40">
        <v>2.3199999999999998</v>
      </c>
      <c r="AF39" s="28">
        <v>429</v>
      </c>
      <c r="AG39" s="52">
        <v>1.864E-2</v>
      </c>
      <c r="AH39" s="53">
        <v>2.5443600000000004E-2</v>
      </c>
      <c r="AI39" s="52">
        <v>0.58899999999999997</v>
      </c>
    </row>
    <row r="40" spans="1:35">
      <c r="A40" s="38">
        <v>37</v>
      </c>
      <c r="B40" s="39">
        <v>500.21</v>
      </c>
      <c r="C40" s="41">
        <v>473.68005555555442</v>
      </c>
      <c r="D40" s="40">
        <v>7.53</v>
      </c>
      <c r="E40" s="28">
        <v>327</v>
      </c>
      <c r="F40" s="52">
        <v>0</v>
      </c>
      <c r="G40" s="53">
        <v>0</v>
      </c>
      <c r="H40" s="52">
        <v>1.3939666666666666E-2</v>
      </c>
      <c r="J40" s="38">
        <v>37</v>
      </c>
      <c r="K40" s="39">
        <v>502.72</v>
      </c>
      <c r="L40" s="41">
        <v>514.68122222222109</v>
      </c>
      <c r="M40" s="40">
        <v>7.55</v>
      </c>
      <c r="N40" s="28">
        <v>330</v>
      </c>
      <c r="O40" s="52">
        <v>0</v>
      </c>
      <c r="P40" s="53">
        <v>6.9900000000000005E-5</v>
      </c>
      <c r="Q40" s="52">
        <v>1.4921333333333335E-2</v>
      </c>
      <c r="S40" s="38">
        <v>37</v>
      </c>
      <c r="T40" s="39">
        <v>500.68</v>
      </c>
      <c r="U40" s="41">
        <v>494.50238888888759</v>
      </c>
      <c r="V40" s="40">
        <v>2.37</v>
      </c>
      <c r="W40" s="28">
        <v>487</v>
      </c>
      <c r="X40" s="52">
        <v>1.4352800000000001E-2</v>
      </c>
      <c r="Y40" s="53">
        <v>3.5136400000000005E-2</v>
      </c>
      <c r="Z40" s="52">
        <v>0.66439199999999987</v>
      </c>
      <c r="AB40" s="38">
        <v>37</v>
      </c>
      <c r="AC40" s="39">
        <v>500.93</v>
      </c>
      <c r="AD40" s="41">
        <v>461.89355555555426</v>
      </c>
      <c r="AE40" s="40">
        <v>2.4</v>
      </c>
      <c r="AF40" s="28">
        <v>452</v>
      </c>
      <c r="AG40" s="52">
        <v>7.8288000000000003E-3</v>
      </c>
      <c r="AH40" s="53">
        <v>2.7307600000000001E-2</v>
      </c>
      <c r="AI40" s="52">
        <v>0.84815999999999991</v>
      </c>
    </row>
    <row r="41" spans="1:35">
      <c r="A41" s="38">
        <v>38</v>
      </c>
      <c r="B41" s="39">
        <v>501.65</v>
      </c>
      <c r="C41" s="41">
        <v>480.38005555555435</v>
      </c>
      <c r="D41" s="40">
        <v>7.81</v>
      </c>
      <c r="E41" s="28">
        <v>337</v>
      </c>
      <c r="F41" s="52">
        <v>0</v>
      </c>
      <c r="G41" s="53">
        <v>1.6310000000000001E-4</v>
      </c>
      <c r="H41" s="52">
        <v>2.1007666666666664E-2</v>
      </c>
      <c r="J41" s="38">
        <v>38</v>
      </c>
      <c r="K41" s="39">
        <v>501.99</v>
      </c>
      <c r="L41" s="41">
        <v>491.59122222222101</v>
      </c>
      <c r="M41" s="40">
        <v>7.91</v>
      </c>
      <c r="N41" s="28">
        <v>341</v>
      </c>
      <c r="O41" s="52">
        <v>0</v>
      </c>
      <c r="P41" s="53">
        <v>0</v>
      </c>
      <c r="Q41" s="52">
        <v>2.3756333333333334E-2</v>
      </c>
      <c r="S41" s="38">
        <v>38</v>
      </c>
      <c r="T41" s="39">
        <v>500.28</v>
      </c>
      <c r="U41" s="41">
        <v>479.94238888888754</v>
      </c>
      <c r="V41" s="40">
        <v>2.27</v>
      </c>
      <c r="W41" s="28">
        <v>417</v>
      </c>
      <c r="X41" s="52">
        <v>2.8985200000000003E-2</v>
      </c>
      <c r="Y41" s="53">
        <v>3.7000400000000003E-2</v>
      </c>
      <c r="Z41" s="52">
        <v>0.86936400000000003</v>
      </c>
      <c r="AB41" s="38">
        <v>38</v>
      </c>
      <c r="AC41" s="39">
        <v>501.55</v>
      </c>
      <c r="AD41" s="41">
        <v>453.72355555555419</v>
      </c>
      <c r="AE41" s="40">
        <v>2.2599999999999998</v>
      </c>
      <c r="AF41" s="28">
        <v>446</v>
      </c>
      <c r="AG41" s="52">
        <v>2.0970000000000003E-2</v>
      </c>
      <c r="AH41" s="53">
        <v>2.6934799999999998E-2</v>
      </c>
      <c r="AI41" s="52">
        <v>0.81046399999999985</v>
      </c>
    </row>
    <row r="42" spans="1:35">
      <c r="A42" s="38">
        <v>39</v>
      </c>
      <c r="B42" s="39">
        <v>500.08</v>
      </c>
      <c r="C42" s="41">
        <v>505.21005555555439</v>
      </c>
      <c r="D42" s="40">
        <v>7.78</v>
      </c>
      <c r="E42" s="28">
        <v>346</v>
      </c>
      <c r="F42" s="52">
        <v>0</v>
      </c>
      <c r="G42" s="53">
        <v>5.8250000000000001E-4</v>
      </c>
      <c r="H42" s="52">
        <v>2.6505000000000001E-2</v>
      </c>
      <c r="J42" s="38">
        <v>39</v>
      </c>
      <c r="K42" s="39">
        <v>501.39</v>
      </c>
      <c r="L42" s="41">
        <v>586.57122222222108</v>
      </c>
      <c r="M42" s="40">
        <v>7.75</v>
      </c>
      <c r="N42" s="28">
        <v>337</v>
      </c>
      <c r="O42" s="52">
        <v>0</v>
      </c>
      <c r="P42" s="53">
        <v>2.3300000000000003E-4</v>
      </c>
      <c r="Q42" s="52">
        <v>1.9633333333333336E-2</v>
      </c>
      <c r="S42" s="38">
        <v>39</v>
      </c>
      <c r="T42" s="39">
        <v>501.45</v>
      </c>
      <c r="U42" s="41">
        <v>564.28238888888757</v>
      </c>
      <c r="V42" s="40">
        <v>2.36</v>
      </c>
      <c r="W42" s="28">
        <v>439</v>
      </c>
      <c r="X42" s="52">
        <v>1.7055600000000001E-2</v>
      </c>
      <c r="Y42" s="53">
        <v>2.2927199999999998E-2</v>
      </c>
      <c r="Z42" s="52">
        <v>0.60784799999999994</v>
      </c>
      <c r="AB42" s="38">
        <v>39</v>
      </c>
      <c r="AC42" s="39">
        <v>501.4</v>
      </c>
      <c r="AD42" s="41">
        <v>500.97355555555419</v>
      </c>
      <c r="AE42" s="40">
        <v>2.3199999999999998</v>
      </c>
      <c r="AF42" s="28">
        <v>441</v>
      </c>
      <c r="AG42" s="52">
        <v>1.3514E-2</v>
      </c>
      <c r="AH42" s="53">
        <v>1.9292400000000001E-2</v>
      </c>
      <c r="AI42" s="52">
        <v>0.62669600000000003</v>
      </c>
    </row>
    <row r="43" spans="1:35">
      <c r="A43" s="38">
        <v>40</v>
      </c>
      <c r="B43" s="39">
        <v>500</v>
      </c>
      <c r="C43" s="41">
        <v>609.08000000000004</v>
      </c>
      <c r="D43" s="40">
        <v>7.81</v>
      </c>
      <c r="E43" s="28">
        <v>331</v>
      </c>
      <c r="F43" s="52">
        <v>2.097E-4</v>
      </c>
      <c r="G43" s="53">
        <v>5.3590000000000007E-4</v>
      </c>
      <c r="H43" s="52">
        <v>1.4724999999999999E-2</v>
      </c>
      <c r="J43" s="38">
        <v>40</v>
      </c>
      <c r="K43" s="39">
        <v>501.97</v>
      </c>
      <c r="L43" s="41">
        <v>609.63</v>
      </c>
      <c r="M43" s="40">
        <v>7.97</v>
      </c>
      <c r="N43" s="28">
        <v>335</v>
      </c>
      <c r="O43" s="52">
        <v>9.3200000000000002E-5</v>
      </c>
      <c r="P43" s="53">
        <v>2.7960000000000002E-4</v>
      </c>
      <c r="Q43" s="52">
        <v>2.159666666666667E-2</v>
      </c>
      <c r="S43" s="38">
        <v>40</v>
      </c>
      <c r="T43" s="39">
        <v>500.95</v>
      </c>
      <c r="U43" s="41">
        <v>560.45000000000005</v>
      </c>
      <c r="V43" s="40">
        <v>2.3199999999999998</v>
      </c>
      <c r="W43" s="28">
        <v>518</v>
      </c>
      <c r="X43" s="52">
        <v>1.6776E-3</v>
      </c>
      <c r="Y43" s="53">
        <v>3.2713199999999998E-2</v>
      </c>
      <c r="Z43" s="52">
        <v>0.76805600000000007</v>
      </c>
      <c r="AB43" s="38">
        <v>40</v>
      </c>
      <c r="AC43" s="39">
        <v>501.09</v>
      </c>
      <c r="AD43" s="41">
        <v>552.64</v>
      </c>
      <c r="AE43" s="40">
        <v>2.31</v>
      </c>
      <c r="AF43" s="28">
        <v>591</v>
      </c>
      <c r="AG43" s="52">
        <v>3.7280000000000001E-4</v>
      </c>
      <c r="AH43" s="53">
        <v>2.5816400000000003E-2</v>
      </c>
      <c r="AI43" s="52">
        <v>0.782192</v>
      </c>
    </row>
    <row r="44" spans="1:35">
      <c r="A44" s="38">
        <v>41</v>
      </c>
      <c r="B44" s="39">
        <v>501.23</v>
      </c>
      <c r="C44" s="41">
        <v>565.32000000000005</v>
      </c>
      <c r="D44" s="40">
        <v>7.7</v>
      </c>
      <c r="E44" s="28">
        <v>346</v>
      </c>
      <c r="F44" s="52">
        <v>2.3300000000000001E-5</v>
      </c>
      <c r="G44" s="53">
        <v>1.3980000000000001E-4</v>
      </c>
      <c r="H44" s="52">
        <v>1.8258999999999997E-2</v>
      </c>
      <c r="J44" s="38">
        <v>41</v>
      </c>
      <c r="K44" s="39">
        <v>501.11</v>
      </c>
      <c r="L44" s="41">
        <v>604.02</v>
      </c>
      <c r="M44" s="40">
        <v>7.83</v>
      </c>
      <c r="N44" s="28">
        <v>346</v>
      </c>
      <c r="O44" s="52">
        <v>3.4949999999999998E-4</v>
      </c>
      <c r="P44" s="53">
        <v>6.9900000000000005E-5</v>
      </c>
      <c r="Q44" s="52">
        <v>2.1007666666666664E-2</v>
      </c>
      <c r="S44" s="38">
        <v>41</v>
      </c>
      <c r="T44" s="39">
        <v>500.67</v>
      </c>
      <c r="U44" s="41">
        <v>580.13</v>
      </c>
      <c r="V44" s="40">
        <v>2.29</v>
      </c>
      <c r="W44" s="28">
        <v>439</v>
      </c>
      <c r="X44" s="52">
        <v>2.7680399999999997E-2</v>
      </c>
      <c r="Y44" s="53">
        <v>3.4484000000000001E-2</v>
      </c>
      <c r="Z44" s="52">
        <v>0.92590799999999995</v>
      </c>
      <c r="AB44" s="38">
        <v>41</v>
      </c>
      <c r="AC44" s="39">
        <v>500.65</v>
      </c>
      <c r="AD44" s="41">
        <v>549.84</v>
      </c>
      <c r="AE44" s="40">
        <v>2.3199999999999998</v>
      </c>
      <c r="AF44" s="28">
        <v>343</v>
      </c>
      <c r="AG44" s="52">
        <v>2.3300000000000001E-2</v>
      </c>
      <c r="AH44" s="53">
        <v>2.7680399999999997E-2</v>
      </c>
      <c r="AI44" s="52">
        <v>0.82931199999999994</v>
      </c>
    </row>
    <row r="45" spans="1:35">
      <c r="A45" s="38">
        <v>42</v>
      </c>
      <c r="B45" s="39">
        <v>500.16</v>
      </c>
      <c r="C45" s="41">
        <v>533.82000000000005</v>
      </c>
      <c r="D45" s="40">
        <v>8.07</v>
      </c>
      <c r="E45" s="28">
        <v>294</v>
      </c>
      <c r="F45" s="52">
        <v>0</v>
      </c>
      <c r="G45" s="53">
        <v>4.6600000000000005E-4</v>
      </c>
      <c r="H45" s="52">
        <v>1.8258999999999997E-2</v>
      </c>
      <c r="J45" s="38">
        <v>42</v>
      </c>
      <c r="K45" s="39">
        <v>500.4</v>
      </c>
      <c r="L45" s="41">
        <v>627.9</v>
      </c>
      <c r="M45" s="40">
        <v>8.1</v>
      </c>
      <c r="N45" s="28">
        <v>284</v>
      </c>
      <c r="O45" s="52">
        <v>0</v>
      </c>
      <c r="P45" s="53">
        <v>6.0579999999999998E-4</v>
      </c>
      <c r="Q45" s="52">
        <v>1.7669999999999998E-2</v>
      </c>
      <c r="S45" s="38">
        <v>42</v>
      </c>
      <c r="T45" s="39">
        <v>500.9</v>
      </c>
      <c r="U45" s="41">
        <v>520.88</v>
      </c>
      <c r="V45" s="40">
        <v>2.2400000000000002</v>
      </c>
      <c r="W45" s="28">
        <v>443</v>
      </c>
      <c r="X45" s="52">
        <v>2.4138799999999998E-2</v>
      </c>
      <c r="Y45" s="53">
        <v>3.0383200000000003E-2</v>
      </c>
      <c r="Z45" s="52">
        <v>0.73036000000000001</v>
      </c>
      <c r="AB45" s="38">
        <v>42</v>
      </c>
      <c r="AC45" s="39">
        <v>500.44</v>
      </c>
      <c r="AD45" s="41">
        <v>512.22</v>
      </c>
      <c r="AE45" s="40">
        <v>2.2400000000000002</v>
      </c>
      <c r="AF45" s="28">
        <v>438</v>
      </c>
      <c r="AG45" s="52">
        <v>1.7801200000000003E-2</v>
      </c>
      <c r="AH45" s="53">
        <v>2.5164000000000002E-2</v>
      </c>
      <c r="AI45" s="52">
        <v>0.62434000000000001</v>
      </c>
    </row>
    <row r="46" spans="1:35">
      <c r="A46" s="38">
        <v>43</v>
      </c>
      <c r="B46" s="39">
        <v>500.18</v>
      </c>
      <c r="C46" s="41">
        <v>559.30999999999995</v>
      </c>
      <c r="D46" s="40">
        <v>8.0399999999999991</v>
      </c>
      <c r="E46" s="28">
        <v>273</v>
      </c>
      <c r="F46" s="52">
        <v>0</v>
      </c>
      <c r="G46" s="53">
        <v>0</v>
      </c>
      <c r="H46" s="52">
        <v>1.7081000000000002E-2</v>
      </c>
      <c r="J46" s="38">
        <v>43</v>
      </c>
      <c r="K46" s="39">
        <v>501.23</v>
      </c>
      <c r="L46" s="41">
        <v>584.77</v>
      </c>
      <c r="M46" s="40">
        <v>8.0299999999999994</v>
      </c>
      <c r="N46" s="28">
        <v>274</v>
      </c>
      <c r="O46" s="52">
        <v>6.9900000000000005E-5</v>
      </c>
      <c r="P46" s="53">
        <v>0</v>
      </c>
      <c r="Q46" s="52">
        <v>1.2761666666666666E-2</v>
      </c>
      <c r="S46" s="38">
        <v>43</v>
      </c>
      <c r="T46" s="39">
        <v>500.49</v>
      </c>
      <c r="U46" s="41">
        <v>542.75</v>
      </c>
      <c r="V46" s="40">
        <v>2.2999999999999998</v>
      </c>
      <c r="W46" s="28">
        <v>440</v>
      </c>
      <c r="X46" s="52">
        <v>2.6282399999999997E-2</v>
      </c>
      <c r="Y46" s="53">
        <v>3.2526800000000002E-2</v>
      </c>
      <c r="Z46" s="52">
        <v>0.60784799999999994</v>
      </c>
      <c r="AB46" s="38">
        <v>43</v>
      </c>
      <c r="AC46" s="39">
        <v>500.27</v>
      </c>
      <c r="AD46" s="41">
        <v>524.62</v>
      </c>
      <c r="AE46" s="40">
        <v>2.2799999999999998</v>
      </c>
      <c r="AF46" s="28">
        <v>444</v>
      </c>
      <c r="AG46" s="52">
        <v>1.8360400000000002E-2</v>
      </c>
      <c r="AH46" s="53">
        <v>2.3300000000000001E-2</v>
      </c>
      <c r="AI46" s="52">
        <v>0.38402800000000004</v>
      </c>
    </row>
    <row r="47" spans="1:35">
      <c r="A47" s="38">
        <v>44</v>
      </c>
      <c r="B47" s="39">
        <v>500.78</v>
      </c>
      <c r="C47" s="41">
        <v>539.38</v>
      </c>
      <c r="D47" s="40">
        <v>7.97</v>
      </c>
      <c r="E47" s="28">
        <v>325</v>
      </c>
      <c r="F47" s="52">
        <v>2.097E-4</v>
      </c>
      <c r="G47" s="53">
        <v>2.097E-4</v>
      </c>
      <c r="H47" s="52">
        <v>1.9044333333333333E-2</v>
      </c>
      <c r="J47" s="38">
        <v>44</v>
      </c>
      <c r="K47" s="39">
        <v>500.42</v>
      </c>
      <c r="L47" s="41">
        <v>549.91</v>
      </c>
      <c r="M47" s="40">
        <v>8.0500000000000007</v>
      </c>
      <c r="N47" s="28">
        <v>331</v>
      </c>
      <c r="O47" s="52">
        <v>0</v>
      </c>
      <c r="P47" s="53">
        <v>0</v>
      </c>
      <c r="Q47" s="52">
        <v>2.6701333333333337E-2</v>
      </c>
      <c r="S47" s="38">
        <v>44</v>
      </c>
      <c r="T47" s="39">
        <v>500.33</v>
      </c>
      <c r="U47" s="41">
        <v>514.37</v>
      </c>
      <c r="V47" s="40">
        <v>2.1800000000000002</v>
      </c>
      <c r="W47" s="28">
        <v>433</v>
      </c>
      <c r="X47" s="52">
        <v>2.7866800000000001E-2</v>
      </c>
      <c r="Y47" s="53">
        <v>3.5416000000000003E-2</v>
      </c>
      <c r="Z47" s="52">
        <v>0.61255999999999999</v>
      </c>
      <c r="AB47" s="38">
        <v>44</v>
      </c>
      <c r="AC47" s="39">
        <v>500.23</v>
      </c>
      <c r="AD47" s="41">
        <v>507.48</v>
      </c>
      <c r="AE47" s="40">
        <v>2.16</v>
      </c>
      <c r="AF47" s="28">
        <v>434</v>
      </c>
      <c r="AG47" s="52">
        <v>2.1995199999999999E-2</v>
      </c>
      <c r="AH47" s="53">
        <v>2.4884400000000004E-2</v>
      </c>
      <c r="AI47" s="52">
        <v>0.8363799999999999</v>
      </c>
    </row>
    <row r="48" spans="1:35">
      <c r="A48" s="38">
        <v>45</v>
      </c>
      <c r="B48" s="39">
        <v>500.46</v>
      </c>
      <c r="C48" s="41">
        <v>535.54999999999995</v>
      </c>
      <c r="D48" s="40">
        <v>7.87</v>
      </c>
      <c r="E48" s="28">
        <v>336</v>
      </c>
      <c r="F48" s="52">
        <v>1.6310000000000001E-4</v>
      </c>
      <c r="G48" s="53">
        <v>3.4949999999999998E-4</v>
      </c>
      <c r="H48" s="52">
        <v>2.3167333333333335E-2</v>
      </c>
      <c r="J48" s="38">
        <v>45</v>
      </c>
      <c r="K48" s="39">
        <v>500.16</v>
      </c>
      <c r="L48" s="41">
        <v>543.70000000000005</v>
      </c>
      <c r="M48" s="40">
        <v>8.02</v>
      </c>
      <c r="N48" s="28">
        <v>336</v>
      </c>
      <c r="O48" s="52">
        <v>0</v>
      </c>
      <c r="P48" s="53">
        <v>0</v>
      </c>
      <c r="Q48" s="52">
        <v>2.2382000000000003E-2</v>
      </c>
      <c r="S48" s="38">
        <v>45</v>
      </c>
      <c r="T48" s="39">
        <v>500.35</v>
      </c>
      <c r="U48" s="41">
        <v>525.70000000000005</v>
      </c>
      <c r="V48" s="40">
        <v>2.2599999999999998</v>
      </c>
      <c r="W48" s="28">
        <v>435</v>
      </c>
      <c r="X48" s="52">
        <v>2.6561999999999999E-2</v>
      </c>
      <c r="Y48" s="53">
        <v>3.2899600000000001E-2</v>
      </c>
      <c r="Z48" s="52">
        <v>0.70208800000000005</v>
      </c>
      <c r="AB48" s="38">
        <v>45</v>
      </c>
      <c r="AC48" s="39">
        <v>500.27</v>
      </c>
      <c r="AD48" s="41">
        <v>510.19</v>
      </c>
      <c r="AE48" s="40">
        <v>2.2400000000000002</v>
      </c>
      <c r="AF48" s="28">
        <v>434</v>
      </c>
      <c r="AG48" s="52">
        <v>2.0410800000000003E-2</v>
      </c>
      <c r="AH48" s="53">
        <v>2.26476E-2</v>
      </c>
      <c r="AI48" s="52">
        <v>0.67145999999999983</v>
      </c>
    </row>
    <row r="49" spans="1:35">
      <c r="A49" s="38">
        <v>46</v>
      </c>
      <c r="B49" s="39">
        <v>500.22</v>
      </c>
      <c r="C49" s="41">
        <v>531.15</v>
      </c>
      <c r="D49" s="40">
        <v>7.84</v>
      </c>
      <c r="E49" s="28">
        <v>336</v>
      </c>
      <c r="F49" s="52">
        <v>0</v>
      </c>
      <c r="G49" s="53">
        <v>3.0289999999999999E-4</v>
      </c>
      <c r="H49" s="52">
        <v>2.7486666666666666E-2</v>
      </c>
      <c r="J49" s="38">
        <v>46</v>
      </c>
      <c r="K49" s="39">
        <v>500.2</v>
      </c>
      <c r="L49" s="41">
        <v>573.1</v>
      </c>
      <c r="M49" s="40">
        <v>8.0399999999999991</v>
      </c>
      <c r="N49" s="28">
        <v>348</v>
      </c>
      <c r="O49" s="52">
        <v>0</v>
      </c>
      <c r="P49" s="53">
        <v>4.6600000000000001E-5</v>
      </c>
      <c r="Q49" s="52">
        <v>1.9240666666666666E-2</v>
      </c>
      <c r="S49" s="38">
        <v>46</v>
      </c>
      <c r="T49" s="39">
        <v>500.4</v>
      </c>
      <c r="U49" s="41">
        <v>521.15</v>
      </c>
      <c r="V49" s="40">
        <v>2.2400000000000002</v>
      </c>
      <c r="W49" s="28">
        <v>429</v>
      </c>
      <c r="X49" s="52">
        <v>2.7121199999999998E-2</v>
      </c>
      <c r="Y49" s="53">
        <v>3.4763600000000006E-2</v>
      </c>
      <c r="Z49" s="52">
        <v>0.69501999999999997</v>
      </c>
      <c r="AB49" s="38">
        <v>46</v>
      </c>
      <c r="AC49" s="39">
        <v>500.34</v>
      </c>
      <c r="AD49" s="41">
        <v>515.02</v>
      </c>
      <c r="AE49" s="40">
        <v>2.34</v>
      </c>
      <c r="AF49" s="28">
        <v>430</v>
      </c>
      <c r="AG49" s="52">
        <v>2.1902000000000001E-2</v>
      </c>
      <c r="AH49" s="53">
        <v>2.9264800000000001E-2</v>
      </c>
      <c r="AI49" s="52">
        <v>0.84344799999999998</v>
      </c>
    </row>
    <row r="50" spans="1:35">
      <c r="A50" s="38">
        <v>47</v>
      </c>
      <c r="B50" s="39">
        <v>500.16</v>
      </c>
      <c r="C50" s="41">
        <v>505.44</v>
      </c>
      <c r="D50" s="40">
        <v>8.01</v>
      </c>
      <c r="E50" s="28">
        <v>333</v>
      </c>
      <c r="F50" s="52">
        <v>0</v>
      </c>
      <c r="G50" s="53">
        <v>1.864E-4</v>
      </c>
      <c r="H50" s="52">
        <v>2.3363666666666665E-2</v>
      </c>
      <c r="J50" s="38">
        <v>47</v>
      </c>
      <c r="K50" s="39">
        <v>500.51</v>
      </c>
      <c r="L50" s="41">
        <v>502.68</v>
      </c>
      <c r="M50" s="40">
        <v>8.17</v>
      </c>
      <c r="N50" s="28">
        <v>320</v>
      </c>
      <c r="O50" s="52">
        <v>0</v>
      </c>
      <c r="P50" s="53">
        <v>2.097E-4</v>
      </c>
      <c r="Q50" s="52">
        <v>2.2971000000000002E-2</v>
      </c>
      <c r="S50" s="38">
        <v>47</v>
      </c>
      <c r="T50" s="39">
        <v>500.04</v>
      </c>
      <c r="U50" s="41">
        <v>487.19</v>
      </c>
      <c r="V50" s="40">
        <v>2.21</v>
      </c>
      <c r="W50" s="28">
        <v>439</v>
      </c>
      <c r="X50" s="52">
        <v>3.1688000000000001E-2</v>
      </c>
      <c r="Y50" s="53">
        <v>4.2499200000000001E-2</v>
      </c>
      <c r="Z50" s="52">
        <v>0.71857999999999989</v>
      </c>
      <c r="AB50" s="38">
        <v>47</v>
      </c>
      <c r="AC50" s="39">
        <v>500.86</v>
      </c>
      <c r="AD50" s="41">
        <v>495.88</v>
      </c>
      <c r="AE50" s="40">
        <v>2.2799999999999998</v>
      </c>
      <c r="AF50" s="28">
        <v>432</v>
      </c>
      <c r="AG50" s="52">
        <v>2.05972E-2</v>
      </c>
      <c r="AH50" s="53">
        <v>2.8519200000000001E-2</v>
      </c>
      <c r="AI50" s="52">
        <v>0.75392000000000003</v>
      </c>
    </row>
    <row r="51" spans="1:35">
      <c r="A51" s="38">
        <v>48</v>
      </c>
      <c r="B51" s="39">
        <v>500.54</v>
      </c>
      <c r="C51" s="41">
        <v>515.25</v>
      </c>
      <c r="D51" s="40">
        <v>7.93</v>
      </c>
      <c r="E51" s="28">
        <v>345</v>
      </c>
      <c r="F51" s="52">
        <v>2.563E-4</v>
      </c>
      <c r="G51" s="53">
        <v>2.563E-4</v>
      </c>
      <c r="H51" s="52">
        <v>1.1780000000000001E-2</v>
      </c>
      <c r="J51" s="38">
        <v>48</v>
      </c>
      <c r="K51" s="39">
        <v>500.44</v>
      </c>
      <c r="L51" s="41">
        <v>542.99</v>
      </c>
      <c r="M51" s="40">
        <v>7.93</v>
      </c>
      <c r="N51" s="28">
        <v>355</v>
      </c>
      <c r="O51" s="52">
        <v>6.0579999999999998E-4</v>
      </c>
      <c r="P51" s="53">
        <v>0</v>
      </c>
      <c r="Q51" s="52">
        <v>2.7486666666666666E-2</v>
      </c>
      <c r="S51" s="38">
        <v>48</v>
      </c>
      <c r="T51" s="39">
        <v>500.28</v>
      </c>
      <c r="U51" s="41">
        <v>351.86</v>
      </c>
      <c r="V51" s="40">
        <v>2.0699999999999998</v>
      </c>
      <c r="W51" s="28">
        <v>451</v>
      </c>
      <c r="X51" s="52">
        <v>1.4073199999999999E-2</v>
      </c>
      <c r="Y51" s="53">
        <v>1.9478800000000001E-2</v>
      </c>
      <c r="Z51" s="52">
        <v>0.62434000000000001</v>
      </c>
      <c r="AB51" s="38">
        <v>48</v>
      </c>
      <c r="AC51" s="39">
        <v>500.32</v>
      </c>
      <c r="AD51" s="41">
        <v>496.39</v>
      </c>
      <c r="AE51" s="40">
        <v>2.29</v>
      </c>
      <c r="AF51" s="28">
        <v>431</v>
      </c>
      <c r="AG51" s="52">
        <v>2.1808800000000003E-2</v>
      </c>
      <c r="AH51" s="53">
        <v>2.6934799999999998E-2</v>
      </c>
      <c r="AI51" s="52">
        <v>0.65496800000000011</v>
      </c>
    </row>
    <row r="52" spans="1:35">
      <c r="A52" s="38">
        <v>49</v>
      </c>
      <c r="B52" s="39">
        <v>500.34</v>
      </c>
      <c r="C52" s="41">
        <v>521.24</v>
      </c>
      <c r="D52" s="40">
        <v>7.81</v>
      </c>
      <c r="E52" s="28">
        <v>363</v>
      </c>
      <c r="F52" s="52">
        <v>0</v>
      </c>
      <c r="G52" s="53">
        <v>0</v>
      </c>
      <c r="H52" s="52">
        <v>1.5117666666666665E-2</v>
      </c>
      <c r="J52" s="38">
        <v>49</v>
      </c>
      <c r="K52" s="39">
        <v>500.33</v>
      </c>
      <c r="L52" s="41">
        <v>525.77</v>
      </c>
      <c r="M52" s="40">
        <v>8.0299999999999994</v>
      </c>
      <c r="N52" s="28">
        <v>354</v>
      </c>
      <c r="O52" s="52">
        <v>0</v>
      </c>
      <c r="P52" s="53">
        <v>0</v>
      </c>
      <c r="Q52" s="52">
        <v>2.5719666666666668E-2</v>
      </c>
      <c r="S52" s="38">
        <v>49</v>
      </c>
      <c r="T52" s="39">
        <v>500.64</v>
      </c>
      <c r="U52" s="41">
        <v>511.78</v>
      </c>
      <c r="V52" s="40">
        <v>2.2000000000000002</v>
      </c>
      <c r="W52" s="28">
        <v>443</v>
      </c>
      <c r="X52" s="52">
        <v>2.8892000000000001E-2</v>
      </c>
      <c r="Y52" s="53">
        <v>3.0383200000000003E-2</v>
      </c>
      <c r="Z52" s="52">
        <v>0.739784</v>
      </c>
      <c r="AB52" s="38">
        <v>49</v>
      </c>
      <c r="AC52" s="39">
        <v>500.91</v>
      </c>
      <c r="AD52" s="41">
        <v>498.93</v>
      </c>
      <c r="AE52" s="40">
        <v>2.2400000000000002</v>
      </c>
      <c r="AF52" s="28">
        <v>436</v>
      </c>
      <c r="AG52" s="52">
        <v>2.4232000000000004E-2</v>
      </c>
      <c r="AH52" s="53">
        <v>2.4977600000000003E-2</v>
      </c>
      <c r="AI52" s="52">
        <v>0.78454800000000002</v>
      </c>
    </row>
    <row r="53" spans="1:35">
      <c r="A53" s="38">
        <v>50</v>
      </c>
      <c r="B53" s="39">
        <v>501.71</v>
      </c>
      <c r="C53" s="41">
        <v>483.7</v>
      </c>
      <c r="D53" s="40">
        <v>7.9</v>
      </c>
      <c r="E53" s="28">
        <v>350</v>
      </c>
      <c r="F53" s="52">
        <v>0</v>
      </c>
      <c r="G53" s="53">
        <v>0</v>
      </c>
      <c r="H53" s="52">
        <v>1.9437000000000003E-2</v>
      </c>
      <c r="J53" s="38">
        <v>50</v>
      </c>
      <c r="K53" s="39">
        <v>500.19</v>
      </c>
      <c r="L53" s="41">
        <v>503.57</v>
      </c>
      <c r="M53" s="40">
        <v>8.0299999999999994</v>
      </c>
      <c r="N53" s="28">
        <v>346</v>
      </c>
      <c r="O53" s="52">
        <v>0</v>
      </c>
      <c r="P53" s="53">
        <v>0</v>
      </c>
      <c r="Q53" s="52">
        <v>2.0615000000000001E-2</v>
      </c>
      <c r="S53" s="38">
        <v>50</v>
      </c>
      <c r="T53" s="39">
        <v>500.35</v>
      </c>
      <c r="U53" s="41">
        <v>492.07</v>
      </c>
      <c r="V53" s="40">
        <v>2.2200000000000002</v>
      </c>
      <c r="W53" s="28">
        <v>442</v>
      </c>
      <c r="X53" s="52">
        <v>3.0383200000000003E-2</v>
      </c>
      <c r="Y53" s="53">
        <v>3.8771199999999999E-2</v>
      </c>
      <c r="Z53" s="52">
        <v>0.91177200000000003</v>
      </c>
      <c r="AB53" s="38">
        <v>50</v>
      </c>
      <c r="AC53" s="39">
        <v>500.39</v>
      </c>
      <c r="AD53" s="41">
        <v>489.98</v>
      </c>
      <c r="AE53" s="40">
        <v>2.2599999999999998</v>
      </c>
      <c r="AF53" s="28">
        <v>436</v>
      </c>
      <c r="AG53" s="52">
        <v>2.4418400000000003E-2</v>
      </c>
      <c r="AH53" s="53">
        <v>2.8146399999999999E-2</v>
      </c>
      <c r="AI53" s="52">
        <v>0.50182799999999994</v>
      </c>
    </row>
    <row r="54" spans="1:35">
      <c r="A54" s="38">
        <v>52</v>
      </c>
      <c r="B54" s="39">
        <v>500.86</v>
      </c>
      <c r="C54" s="41">
        <v>472.13</v>
      </c>
      <c r="D54" s="40">
        <v>7.52</v>
      </c>
      <c r="E54" s="28">
        <v>341</v>
      </c>
      <c r="F54" s="52">
        <v>0</v>
      </c>
      <c r="G54" s="53">
        <v>0</v>
      </c>
      <c r="H54" s="52">
        <v>1.9829666666666669E-2</v>
      </c>
      <c r="J54" s="38">
        <v>52</v>
      </c>
      <c r="K54" s="39">
        <v>500.51</v>
      </c>
      <c r="L54" s="41">
        <v>488.51</v>
      </c>
      <c r="M54" s="40">
        <v>7.65</v>
      </c>
      <c r="N54" s="28">
        <v>338</v>
      </c>
      <c r="O54" s="52">
        <v>0</v>
      </c>
      <c r="P54" s="53">
        <v>0</v>
      </c>
      <c r="Q54" s="52">
        <v>3.1413333333333335E-2</v>
      </c>
      <c r="S54" s="38">
        <v>52</v>
      </c>
      <c r="T54" s="39">
        <v>500.26</v>
      </c>
      <c r="U54" s="41">
        <v>479.71</v>
      </c>
      <c r="V54" s="40">
        <v>2.25</v>
      </c>
      <c r="W54" s="28">
        <v>434</v>
      </c>
      <c r="X54" s="52">
        <v>4.6600000000000005E-4</v>
      </c>
      <c r="Y54" s="53">
        <v>4.8370800000000005E-2</v>
      </c>
      <c r="Z54" s="52">
        <v>0.85522799999999999</v>
      </c>
      <c r="AB54" s="38">
        <v>52</v>
      </c>
      <c r="AC54" s="39">
        <v>500.16</v>
      </c>
      <c r="AD54" s="41">
        <v>475.09</v>
      </c>
      <c r="AE54" s="40">
        <v>2.2799999999999998</v>
      </c>
      <c r="AF54" s="28">
        <v>429</v>
      </c>
      <c r="AG54" s="52">
        <v>4.0000000000000001E-3</v>
      </c>
      <c r="AH54" s="53">
        <v>4.3244800000000007E-2</v>
      </c>
      <c r="AI54" s="52">
        <v>0.75156400000000001</v>
      </c>
    </row>
    <row r="55" spans="1:35">
      <c r="A55" s="38">
        <v>53</v>
      </c>
      <c r="B55" s="39">
        <v>500.4</v>
      </c>
      <c r="C55" s="41">
        <v>467.32</v>
      </c>
      <c r="D55" s="40">
        <v>7.71</v>
      </c>
      <c r="E55" s="28">
        <v>333</v>
      </c>
      <c r="F55" s="52">
        <v>0</v>
      </c>
      <c r="G55" s="53">
        <v>0</v>
      </c>
      <c r="H55" s="52">
        <v>2.5916000000000002E-2</v>
      </c>
      <c r="J55" s="38">
        <v>53</v>
      </c>
      <c r="K55" s="39">
        <v>500.31</v>
      </c>
      <c r="L55" s="41">
        <v>483.69</v>
      </c>
      <c r="M55" s="40">
        <v>7.76</v>
      </c>
      <c r="N55" s="28">
        <v>358</v>
      </c>
      <c r="O55" s="52">
        <v>0</v>
      </c>
      <c r="P55" s="53">
        <v>0</v>
      </c>
      <c r="Q55" s="52">
        <v>3.494733333333333E-2</v>
      </c>
      <c r="S55" s="38">
        <v>53</v>
      </c>
      <c r="T55" s="39">
        <v>500.65</v>
      </c>
      <c r="U55" s="41">
        <v>474.58</v>
      </c>
      <c r="V55" s="40">
        <v>2.23</v>
      </c>
      <c r="W55" s="28">
        <v>419</v>
      </c>
      <c r="X55" s="52">
        <v>4.0542000000000002E-2</v>
      </c>
      <c r="Y55" s="53">
        <v>4.4083599999999994E-2</v>
      </c>
      <c r="Z55" s="52">
        <v>0.44764000000000004</v>
      </c>
      <c r="AB55" s="38">
        <v>53</v>
      </c>
      <c r="AC55" s="39">
        <v>500.82</v>
      </c>
      <c r="AD55" s="41">
        <v>467.48</v>
      </c>
      <c r="AE55" s="40">
        <v>2.2400000000000002</v>
      </c>
      <c r="AF55" s="28">
        <v>413</v>
      </c>
      <c r="AG55" s="52">
        <v>2.7307600000000001E-2</v>
      </c>
      <c r="AH55" s="53">
        <v>3.0476400000000001E-2</v>
      </c>
      <c r="AI55" s="52">
        <v>0.65025600000000006</v>
      </c>
    </row>
    <row r="56" spans="1:35">
      <c r="A56" s="38">
        <v>54</v>
      </c>
      <c r="B56" s="39">
        <v>500.29</v>
      </c>
      <c r="C56" s="41">
        <v>508.69</v>
      </c>
      <c r="D56" s="40">
        <v>7.93</v>
      </c>
      <c r="E56" s="28">
        <v>344</v>
      </c>
      <c r="F56" s="52">
        <v>0</v>
      </c>
      <c r="G56" s="53">
        <v>0</v>
      </c>
      <c r="H56" s="52">
        <v>1.9829666666666669E-2</v>
      </c>
      <c r="J56" s="38">
        <v>54</v>
      </c>
      <c r="K56" s="39">
        <v>500.23</v>
      </c>
      <c r="L56" s="41">
        <v>512.26</v>
      </c>
      <c r="M56" s="40">
        <v>7.87</v>
      </c>
      <c r="N56" s="28">
        <v>345</v>
      </c>
      <c r="O56" s="52">
        <v>0</v>
      </c>
      <c r="P56" s="53">
        <v>2.7960000000000002E-4</v>
      </c>
      <c r="Q56" s="52">
        <v>3.7303333333333341E-2</v>
      </c>
      <c r="S56" s="38">
        <v>54</v>
      </c>
      <c r="T56" s="39">
        <v>500.24</v>
      </c>
      <c r="U56" s="41">
        <v>500.87</v>
      </c>
      <c r="V56" s="40">
        <v>2.23</v>
      </c>
      <c r="W56" s="28">
        <v>428</v>
      </c>
      <c r="X56" s="52">
        <v>2.6002800000000003E-2</v>
      </c>
      <c r="Y56" s="53">
        <v>3.2247199999999997E-2</v>
      </c>
      <c r="Z56" s="52">
        <v>0.98951999999999996</v>
      </c>
      <c r="AB56" s="38">
        <v>54</v>
      </c>
      <c r="AC56" s="39">
        <v>500.29</v>
      </c>
      <c r="AD56" s="41">
        <v>482.24</v>
      </c>
      <c r="AE56" s="40">
        <v>2.2400000000000002</v>
      </c>
      <c r="AF56" s="28">
        <v>423</v>
      </c>
      <c r="AG56" s="52">
        <v>2.1529200000000002E-2</v>
      </c>
      <c r="AH56" s="53">
        <v>2.5164000000000002E-2</v>
      </c>
      <c r="AI56" s="52">
        <v>0.89528000000000008</v>
      </c>
    </row>
    <row r="57" spans="1:35">
      <c r="A57" s="38">
        <v>55</v>
      </c>
      <c r="B57" s="39">
        <v>500.18</v>
      </c>
      <c r="C57" s="41">
        <v>491.1</v>
      </c>
      <c r="D57" s="40">
        <v>7.88</v>
      </c>
      <c r="E57" s="28">
        <v>346</v>
      </c>
      <c r="F57" s="52">
        <v>0</v>
      </c>
      <c r="G57" s="53">
        <v>1.1650000000000001E-4</v>
      </c>
      <c r="H57" s="52">
        <v>3.2591333333333333E-2</v>
      </c>
      <c r="J57" s="38">
        <v>55</v>
      </c>
      <c r="K57" s="39">
        <v>500.36</v>
      </c>
      <c r="L57" s="41">
        <v>505.85</v>
      </c>
      <c r="M57" s="40">
        <v>7.91</v>
      </c>
      <c r="N57" s="28">
        <v>351</v>
      </c>
      <c r="O57" s="52">
        <v>0</v>
      </c>
      <c r="P57" s="53">
        <v>5.8250000000000001E-4</v>
      </c>
      <c r="Q57" s="52">
        <v>5.0654000000000005E-2</v>
      </c>
      <c r="S57" s="38">
        <v>55</v>
      </c>
      <c r="T57" s="39">
        <v>500.58</v>
      </c>
      <c r="U57" s="41">
        <v>493.28</v>
      </c>
      <c r="V57" s="40">
        <v>2.27</v>
      </c>
      <c r="W57" s="28">
        <v>424</v>
      </c>
      <c r="X57" s="52">
        <v>3.0756000000000002E-2</v>
      </c>
      <c r="Y57" s="53">
        <v>3.4111200000000001E-2</v>
      </c>
      <c r="Z57" s="52">
        <v>0.86229599999999995</v>
      </c>
      <c r="AB57" s="38">
        <v>55</v>
      </c>
      <c r="AC57" s="39">
        <v>500.18</v>
      </c>
      <c r="AD57" s="41">
        <v>481.98</v>
      </c>
      <c r="AE57" s="40">
        <v>2.27</v>
      </c>
      <c r="AF57" s="28">
        <v>415</v>
      </c>
      <c r="AG57" s="52">
        <v>2.2367999999999999E-2</v>
      </c>
      <c r="AH57" s="53">
        <v>2.5816400000000003E-2</v>
      </c>
      <c r="AI57" s="52">
        <v>0.63376399999999999</v>
      </c>
    </row>
    <row r="58" spans="1:35">
      <c r="A58" s="38">
        <v>56</v>
      </c>
      <c r="B58" s="39">
        <v>501.86</v>
      </c>
      <c r="C58" s="41">
        <v>595.28</v>
      </c>
      <c r="D58" s="40">
        <v>8</v>
      </c>
      <c r="E58" s="28">
        <v>370</v>
      </c>
      <c r="F58" s="52">
        <v>0</v>
      </c>
      <c r="G58" s="53">
        <v>5.3590000000000007E-4</v>
      </c>
      <c r="H58" s="52">
        <v>3.4358333333333331E-2</v>
      </c>
      <c r="J58" s="38">
        <v>56</v>
      </c>
      <c r="K58" s="39">
        <v>500.47</v>
      </c>
      <c r="L58" s="41">
        <v>621.84</v>
      </c>
      <c r="M58" s="40">
        <v>8.08</v>
      </c>
      <c r="N58" s="28">
        <v>364</v>
      </c>
      <c r="O58" s="52">
        <v>0</v>
      </c>
      <c r="P58" s="53">
        <v>1.3980000000000001E-4</v>
      </c>
      <c r="Q58" s="52">
        <v>3.0627999999999999E-2</v>
      </c>
      <c r="S58" s="38">
        <v>56</v>
      </c>
      <c r="T58" s="39">
        <v>500.14</v>
      </c>
      <c r="U58" s="41">
        <v>564.5</v>
      </c>
      <c r="V58" s="40">
        <v>2.25</v>
      </c>
      <c r="W58" s="28">
        <v>434</v>
      </c>
      <c r="X58" s="52">
        <v>2.0876800000000001E-2</v>
      </c>
      <c r="Y58" s="53">
        <v>2.7587199999999999E-2</v>
      </c>
      <c r="Z58" s="52">
        <v>1.0931839999999999</v>
      </c>
      <c r="AB58" s="38">
        <v>56</v>
      </c>
      <c r="AC58" s="39">
        <v>500.3</v>
      </c>
      <c r="AD58" s="41">
        <v>533.27</v>
      </c>
      <c r="AE58" s="40">
        <v>2.2599999999999998</v>
      </c>
      <c r="AF58" s="28">
        <v>432</v>
      </c>
      <c r="AG58" s="52">
        <v>1.6309999999999998E-2</v>
      </c>
      <c r="AH58" s="53">
        <v>2.0876800000000001E-2</v>
      </c>
      <c r="AI58" s="52">
        <v>0.98009599999999986</v>
      </c>
    </row>
    <row r="59" spans="1:35">
      <c r="A59" s="38">
        <v>57</v>
      </c>
      <c r="B59" s="39">
        <v>501.32</v>
      </c>
      <c r="C59" s="41">
        <v>527.30999999999995</v>
      </c>
      <c r="D59" s="40">
        <v>7.73</v>
      </c>
      <c r="E59" s="28">
        <v>333</v>
      </c>
      <c r="F59" s="52">
        <v>6.9900000000000005E-5</v>
      </c>
      <c r="G59" s="53">
        <v>6.2909999999999995E-4</v>
      </c>
      <c r="H59" s="52">
        <v>2.0615000000000001E-2</v>
      </c>
      <c r="J59" s="38">
        <v>57</v>
      </c>
      <c r="K59" s="39">
        <v>501.56</v>
      </c>
      <c r="L59" s="41">
        <v>555.05999999999995</v>
      </c>
      <c r="M59" s="40">
        <v>7.99</v>
      </c>
      <c r="N59" s="28">
        <v>335</v>
      </c>
      <c r="O59" s="52">
        <v>1.6310000000000001E-4</v>
      </c>
      <c r="P59" s="53">
        <v>9.320000000000001E-4</v>
      </c>
      <c r="Q59" s="52">
        <v>2.4345333333333333E-2</v>
      </c>
      <c r="S59" s="38">
        <v>57</v>
      </c>
      <c r="T59" s="39">
        <v>500.2</v>
      </c>
      <c r="U59" s="41">
        <v>528.87</v>
      </c>
      <c r="V59" s="40">
        <v>2.27</v>
      </c>
      <c r="W59" s="28">
        <v>580</v>
      </c>
      <c r="X59" s="52">
        <v>1.0252E-3</v>
      </c>
      <c r="Y59" s="53">
        <v>2.4232000000000004E-2</v>
      </c>
      <c r="Z59" s="52">
        <v>0.80575200000000013</v>
      </c>
      <c r="AB59" s="38">
        <v>57</v>
      </c>
      <c r="AC59" s="39">
        <v>500.64</v>
      </c>
      <c r="AD59" s="41">
        <v>499.01</v>
      </c>
      <c r="AE59" s="40">
        <v>2.27</v>
      </c>
      <c r="AF59" s="28">
        <v>517</v>
      </c>
      <c r="AG59" s="52">
        <v>2.8892000000000002E-3</v>
      </c>
      <c r="AH59" s="53">
        <v>2.3486400000000001E-2</v>
      </c>
      <c r="AI59" s="52">
        <v>0.845804</v>
      </c>
    </row>
    <row r="60" spans="1:35">
      <c r="A60" s="38">
        <v>58</v>
      </c>
      <c r="B60" s="39">
        <v>500.42</v>
      </c>
      <c r="C60" s="41">
        <v>589.61</v>
      </c>
      <c r="D60" s="40">
        <v>8.1199999999999992</v>
      </c>
      <c r="E60" s="28">
        <v>355</v>
      </c>
      <c r="F60" s="52">
        <v>0</v>
      </c>
      <c r="G60" s="53">
        <v>9.3200000000000002E-5</v>
      </c>
      <c r="H60" s="52">
        <v>3.0039E-2</v>
      </c>
      <c r="J60" s="38">
        <v>58</v>
      </c>
      <c r="K60" s="39">
        <v>500.47</v>
      </c>
      <c r="L60" s="41">
        <v>558.03</v>
      </c>
      <c r="M60" s="40">
        <v>8.1300000000000008</v>
      </c>
      <c r="N60" s="28">
        <v>356</v>
      </c>
      <c r="O60" s="52">
        <v>0</v>
      </c>
      <c r="P60" s="53">
        <v>1.3980000000000001E-4</v>
      </c>
      <c r="Q60" s="52">
        <v>2.9057333333333334E-2</v>
      </c>
      <c r="S60" s="38">
        <v>58</v>
      </c>
      <c r="T60" s="39">
        <v>500.13</v>
      </c>
      <c r="U60" s="41">
        <v>506.04</v>
      </c>
      <c r="V60" s="40">
        <v>2.25</v>
      </c>
      <c r="W60" s="28">
        <v>427</v>
      </c>
      <c r="X60" s="52">
        <v>2.9544399999999998E-2</v>
      </c>
      <c r="Y60" s="53">
        <v>3.7559600000000005E-2</v>
      </c>
      <c r="Z60" s="52">
        <v>0.91177200000000003</v>
      </c>
      <c r="AB60" s="38">
        <v>58</v>
      </c>
      <c r="AC60" s="39">
        <v>500.37</v>
      </c>
      <c r="AD60" s="41">
        <v>488.24</v>
      </c>
      <c r="AE60" s="40">
        <v>2.25</v>
      </c>
      <c r="AF60" s="28">
        <v>426</v>
      </c>
      <c r="AG60" s="52">
        <v>2.1808800000000003E-2</v>
      </c>
      <c r="AH60" s="53">
        <v>2.94512E-2</v>
      </c>
      <c r="AI60" s="52">
        <v>0.77512399999999992</v>
      </c>
    </row>
    <row r="61" spans="1:35">
      <c r="A61" s="38">
        <v>59</v>
      </c>
      <c r="B61" s="39">
        <v>500.28</v>
      </c>
      <c r="C61" s="41">
        <v>498.46</v>
      </c>
      <c r="D61" s="40">
        <v>7.95</v>
      </c>
      <c r="E61" s="28">
        <v>344</v>
      </c>
      <c r="F61" s="52">
        <v>0</v>
      </c>
      <c r="G61" s="53">
        <v>1.6310000000000001E-4</v>
      </c>
      <c r="H61" s="52">
        <v>3.0627999999999999E-2</v>
      </c>
      <c r="J61" s="38">
        <v>59</v>
      </c>
      <c r="K61" s="39">
        <v>500.22</v>
      </c>
      <c r="L61" s="41">
        <v>512.64</v>
      </c>
      <c r="M61" s="40">
        <v>8.01</v>
      </c>
      <c r="N61" s="28">
        <v>348</v>
      </c>
      <c r="O61" s="52">
        <v>3.2620000000000001E-4</v>
      </c>
      <c r="P61" s="53">
        <v>5.1259999999999999E-4</v>
      </c>
      <c r="Q61" s="52">
        <v>2.1793E-2</v>
      </c>
      <c r="S61" s="38">
        <v>59</v>
      </c>
      <c r="T61" s="39">
        <v>500.47</v>
      </c>
      <c r="U61" s="41">
        <v>504.46</v>
      </c>
      <c r="V61" s="40">
        <v>2.2599999999999998</v>
      </c>
      <c r="W61" s="28">
        <v>435</v>
      </c>
      <c r="X61" s="52">
        <v>2.4511600000000001E-2</v>
      </c>
      <c r="Y61" s="53">
        <v>3.1222E-2</v>
      </c>
      <c r="Z61" s="52">
        <v>0.89763599999999999</v>
      </c>
      <c r="AB61" s="38">
        <v>59</v>
      </c>
      <c r="AC61" s="39">
        <v>501.33</v>
      </c>
      <c r="AD61" s="41">
        <v>495.64</v>
      </c>
      <c r="AE61" s="40">
        <v>2.2599999999999998</v>
      </c>
      <c r="AF61" s="28">
        <v>435</v>
      </c>
      <c r="AG61" s="52">
        <v>1.7148800000000002E-2</v>
      </c>
      <c r="AH61" s="53">
        <v>2.1063200000000001E-2</v>
      </c>
      <c r="AI61" s="52">
        <v>0.90706000000000009</v>
      </c>
    </row>
    <row r="62" spans="1:35">
      <c r="A62" s="38">
        <v>60</v>
      </c>
      <c r="B62" s="39">
        <v>500.11</v>
      </c>
      <c r="C62" s="41">
        <v>429</v>
      </c>
      <c r="D62" s="40">
        <v>7.93</v>
      </c>
      <c r="E62" s="28">
        <v>378</v>
      </c>
      <c r="F62" s="52">
        <v>0</v>
      </c>
      <c r="G62" s="53">
        <v>2.3300000000000001E-5</v>
      </c>
      <c r="H62" s="52">
        <v>2.8075666666666662E-2</v>
      </c>
      <c r="J62" s="38">
        <v>60</v>
      </c>
      <c r="K62" s="39">
        <v>500.29</v>
      </c>
      <c r="L62" s="41">
        <v>481.96</v>
      </c>
      <c r="M62" s="40">
        <v>8.0399999999999991</v>
      </c>
      <c r="N62" s="28">
        <v>376</v>
      </c>
      <c r="O62" s="52">
        <v>0</v>
      </c>
      <c r="P62" s="53">
        <v>0</v>
      </c>
      <c r="Q62" s="52">
        <v>2.3560000000000001E-2</v>
      </c>
      <c r="S62" s="38">
        <v>60</v>
      </c>
      <c r="T62" s="39">
        <v>500.23</v>
      </c>
      <c r="U62" s="41">
        <v>416.55</v>
      </c>
      <c r="V62" s="40">
        <v>2.2000000000000002</v>
      </c>
      <c r="W62" s="28">
        <v>431</v>
      </c>
      <c r="X62" s="52">
        <v>3.1874400000000004E-2</v>
      </c>
      <c r="Y62" s="53">
        <v>4.2499200000000001E-2</v>
      </c>
      <c r="Z62" s="52">
        <v>0.92590799999999995</v>
      </c>
      <c r="AB62" s="38">
        <v>60</v>
      </c>
      <c r="AC62" s="39">
        <v>501.38</v>
      </c>
      <c r="AD62" s="41">
        <v>461.67</v>
      </c>
      <c r="AE62" s="40">
        <v>2.2200000000000002</v>
      </c>
      <c r="AF62" s="28">
        <v>430</v>
      </c>
      <c r="AG62" s="52">
        <v>1.9758400000000002E-2</v>
      </c>
      <c r="AH62" s="53">
        <v>2.5723200000000002E-2</v>
      </c>
      <c r="AI62" s="52">
        <v>0.92590799999999995</v>
      </c>
    </row>
    <row r="63" spans="1:35">
      <c r="A63" s="38">
        <v>61</v>
      </c>
      <c r="B63" s="39">
        <v>500.31</v>
      </c>
      <c r="C63" s="41">
        <v>494.3</v>
      </c>
      <c r="D63" s="40">
        <v>7.99</v>
      </c>
      <c r="E63" s="28">
        <v>335</v>
      </c>
      <c r="F63" s="52">
        <v>0</v>
      </c>
      <c r="G63" s="53">
        <v>0</v>
      </c>
      <c r="H63" s="52">
        <v>2.6701333333333337E-2</v>
      </c>
      <c r="J63" s="38">
        <v>61</v>
      </c>
      <c r="K63" s="39">
        <v>500.61</v>
      </c>
      <c r="L63" s="41">
        <v>541.99</v>
      </c>
      <c r="M63" s="40">
        <v>7.98</v>
      </c>
      <c r="N63" s="28">
        <v>345</v>
      </c>
      <c r="O63" s="52">
        <v>0</v>
      </c>
      <c r="P63" s="53">
        <v>0</v>
      </c>
      <c r="Q63" s="52">
        <v>3.5536333333333329E-2</v>
      </c>
      <c r="S63" s="38">
        <v>61</v>
      </c>
      <c r="T63" s="39">
        <v>500.28</v>
      </c>
      <c r="U63" s="41">
        <v>499.8</v>
      </c>
      <c r="V63" s="40">
        <v>2.2000000000000002</v>
      </c>
      <c r="W63" s="28">
        <v>435</v>
      </c>
      <c r="X63" s="52">
        <v>2.7307600000000001E-2</v>
      </c>
      <c r="Y63" s="53">
        <v>3.6068400000000007E-2</v>
      </c>
      <c r="Z63" s="52">
        <v>0.93297600000000003</v>
      </c>
      <c r="AB63" s="38">
        <v>61</v>
      </c>
      <c r="AC63" s="39">
        <v>500.13</v>
      </c>
      <c r="AD63" s="41">
        <v>489.33</v>
      </c>
      <c r="AE63" s="40">
        <v>2.19</v>
      </c>
      <c r="AF63" s="28">
        <v>434</v>
      </c>
      <c r="AG63" s="52">
        <v>1.98516E-2</v>
      </c>
      <c r="AH63" s="53">
        <v>3.5509199999999998E-2</v>
      </c>
      <c r="AI63" s="52">
        <v>0.96595999999999993</v>
      </c>
    </row>
    <row r="64" spans="1:35">
      <c r="A64" s="38">
        <v>63</v>
      </c>
      <c r="B64" s="39">
        <v>500.32</v>
      </c>
      <c r="C64" s="41">
        <v>646.87</v>
      </c>
      <c r="D64" s="40">
        <v>7.84</v>
      </c>
      <c r="E64" s="28">
        <v>335</v>
      </c>
      <c r="F64" s="52">
        <v>0</v>
      </c>
      <c r="G64" s="53">
        <v>4.6600000000000001E-5</v>
      </c>
      <c r="H64" s="52">
        <v>4.8101666666666668E-2</v>
      </c>
      <c r="J64" s="38">
        <v>63</v>
      </c>
      <c r="K64" s="39">
        <v>500.02</v>
      </c>
      <c r="L64" s="41">
        <v>651.15</v>
      </c>
      <c r="M64" s="40">
        <v>8.02</v>
      </c>
      <c r="N64" s="28">
        <v>331</v>
      </c>
      <c r="O64" s="52">
        <v>0</v>
      </c>
      <c r="P64" s="53">
        <v>1.3980000000000001E-4</v>
      </c>
      <c r="Q64" s="52">
        <v>5.5758666666666665E-2</v>
      </c>
      <c r="S64" s="38">
        <v>63</v>
      </c>
      <c r="T64" s="39">
        <v>500.47</v>
      </c>
      <c r="U64" s="41">
        <v>587.28</v>
      </c>
      <c r="V64" s="40">
        <v>2.2799999999999998</v>
      </c>
      <c r="W64" s="28">
        <v>459</v>
      </c>
      <c r="X64" s="52">
        <v>8.0152000000000001E-3</v>
      </c>
      <c r="Y64" s="53">
        <v>1.3327599999999998E-2</v>
      </c>
      <c r="Z64" s="52">
        <v>1.0201479999999998</v>
      </c>
      <c r="AB64" s="38">
        <v>63</v>
      </c>
      <c r="AC64" s="39">
        <v>500.43</v>
      </c>
      <c r="AD64" s="41">
        <v>561.30999999999995</v>
      </c>
      <c r="AE64" s="40">
        <v>2.23</v>
      </c>
      <c r="AF64" s="28">
        <v>462</v>
      </c>
      <c r="AG64" s="52">
        <v>6.3376000000000014E-3</v>
      </c>
      <c r="AH64" s="53">
        <v>1.1370399999999999E-2</v>
      </c>
      <c r="AI64" s="52">
        <v>0.84344799999999998</v>
      </c>
    </row>
    <row r="65" spans="1:42" ht="16" thickBot="1"/>
    <row r="66" spans="1:42">
      <c r="A66" s="101" t="s">
        <v>56</v>
      </c>
      <c r="B66" s="102"/>
      <c r="C66" s="102"/>
      <c r="D66" s="102"/>
      <c r="E66" s="102"/>
      <c r="F66" s="103"/>
    </row>
    <row r="67" spans="1:42">
      <c r="A67" s="108" t="s">
        <v>16</v>
      </c>
      <c r="B67" s="99"/>
      <c r="C67" s="99"/>
      <c r="D67" s="46"/>
      <c r="E67" s="99" t="s">
        <v>17</v>
      </c>
      <c r="F67" s="100"/>
    </row>
    <row r="68" spans="1:42">
      <c r="A68" s="72"/>
      <c r="B68" s="29" t="s">
        <v>18</v>
      </c>
      <c r="F68" s="75"/>
    </row>
    <row r="69" spans="1:42">
      <c r="A69" s="72" t="s">
        <v>13</v>
      </c>
      <c r="B69" s="42">
        <v>9.4666666666666704E-2</v>
      </c>
      <c r="C69" s="43"/>
      <c r="E69" s="44">
        <v>0.13092770000000001</v>
      </c>
      <c r="F69" s="75"/>
    </row>
    <row r="70" spans="1:42">
      <c r="A70" s="72" t="s">
        <v>14</v>
      </c>
      <c r="B70" s="76">
        <v>2.0099999999999996E-2</v>
      </c>
      <c r="E70" s="84">
        <v>0.22500509999999999</v>
      </c>
      <c r="F70" s="75"/>
    </row>
    <row r="71" spans="1:42">
      <c r="A71" s="72"/>
      <c r="F71" s="75"/>
    </row>
    <row r="72" spans="1:42">
      <c r="A72" s="72" t="s">
        <v>13</v>
      </c>
      <c r="B72" s="47">
        <v>567.20877384479468</v>
      </c>
      <c r="C72" s="29" t="s">
        <v>15</v>
      </c>
      <c r="E72" s="29">
        <v>262</v>
      </c>
      <c r="F72" s="75" t="s">
        <v>15</v>
      </c>
    </row>
    <row r="73" spans="1:42" ht="16" thickBot="1">
      <c r="A73" s="78" t="s">
        <v>14</v>
      </c>
      <c r="B73" s="68">
        <v>119.8328395446749</v>
      </c>
      <c r="C73" s="69" t="s">
        <v>15</v>
      </c>
      <c r="D73" s="69"/>
      <c r="E73" s="69">
        <v>450</v>
      </c>
      <c r="F73" s="77" t="s">
        <v>15</v>
      </c>
    </row>
    <row r="74" spans="1:42" ht="16" thickBot="1"/>
    <row r="75" spans="1:42" s="46" customFormat="1">
      <c r="A75" s="101" t="s">
        <v>54</v>
      </c>
      <c r="B75" s="102"/>
      <c r="C75" s="102"/>
      <c r="D75" s="102"/>
      <c r="E75" s="102"/>
      <c r="F75" s="102"/>
      <c r="G75" s="102"/>
      <c r="H75" s="102"/>
      <c r="I75" s="102"/>
      <c r="J75" s="102"/>
      <c r="K75" s="102"/>
      <c r="L75" s="102"/>
      <c r="M75" s="102"/>
      <c r="N75" s="102"/>
      <c r="O75" s="102"/>
      <c r="P75" s="102"/>
      <c r="Q75" s="102"/>
      <c r="R75" s="102"/>
      <c r="S75" s="103"/>
      <c r="U75" s="117" t="s">
        <v>55</v>
      </c>
      <c r="V75" s="118"/>
      <c r="W75" s="118"/>
      <c r="X75" s="118"/>
      <c r="Y75" s="118"/>
      <c r="Z75" s="118"/>
      <c r="AA75" s="118"/>
      <c r="AB75" s="118"/>
      <c r="AC75" s="118"/>
      <c r="AD75" s="118"/>
      <c r="AE75" s="118"/>
      <c r="AF75" s="118"/>
      <c r="AG75" s="118"/>
      <c r="AH75" s="118"/>
      <c r="AI75" s="118"/>
      <c r="AJ75" s="118"/>
      <c r="AK75" s="118"/>
      <c r="AL75" s="118"/>
      <c r="AM75" s="118"/>
      <c r="AN75" s="118"/>
      <c r="AO75" s="118"/>
      <c r="AP75" s="119"/>
    </row>
    <row r="76" spans="1:42" ht="15" customHeight="1">
      <c r="A76" s="108" t="s">
        <v>19</v>
      </c>
      <c r="B76" s="104" t="s">
        <v>30</v>
      </c>
      <c r="C76" s="104" t="s">
        <v>31</v>
      </c>
      <c r="D76" s="104" t="s">
        <v>32</v>
      </c>
      <c r="E76" s="104" t="s">
        <v>33</v>
      </c>
      <c r="F76" s="104" t="s">
        <v>34</v>
      </c>
      <c r="G76" s="104" t="s">
        <v>35</v>
      </c>
      <c r="H76" s="104" t="s">
        <v>36</v>
      </c>
      <c r="I76" s="104" t="s">
        <v>37</v>
      </c>
      <c r="J76" s="99" t="s">
        <v>40</v>
      </c>
      <c r="K76" s="99"/>
      <c r="L76" s="99"/>
      <c r="M76" s="99"/>
      <c r="N76" s="104" t="s">
        <v>38</v>
      </c>
      <c r="O76" s="104" t="s">
        <v>39</v>
      </c>
      <c r="P76" s="99" t="s">
        <v>45</v>
      </c>
      <c r="Q76" s="99"/>
      <c r="R76" s="99"/>
      <c r="S76" s="100"/>
      <c r="U76" s="120" t="s">
        <v>19</v>
      </c>
      <c r="V76" s="113" t="s">
        <v>30</v>
      </c>
      <c r="W76" s="113" t="s">
        <v>31</v>
      </c>
      <c r="X76" s="113" t="s">
        <v>32</v>
      </c>
      <c r="Y76" s="113" t="s">
        <v>33</v>
      </c>
      <c r="Z76" s="113" t="s">
        <v>34</v>
      </c>
      <c r="AA76" s="113" t="s">
        <v>35</v>
      </c>
      <c r="AB76" s="113" t="s">
        <v>36</v>
      </c>
      <c r="AC76" s="113" t="s">
        <v>37</v>
      </c>
      <c r="AD76" s="115" t="s">
        <v>40</v>
      </c>
      <c r="AE76" s="115"/>
      <c r="AF76" s="115"/>
      <c r="AG76" s="115"/>
      <c r="AH76" s="115"/>
      <c r="AI76" s="113" t="s">
        <v>38</v>
      </c>
      <c r="AJ76" s="113" t="s">
        <v>39</v>
      </c>
      <c r="AK76" s="114" t="s">
        <v>51</v>
      </c>
      <c r="AL76" s="113" t="s">
        <v>52</v>
      </c>
      <c r="AM76" s="115" t="s">
        <v>45</v>
      </c>
      <c r="AN76" s="115"/>
      <c r="AO76" s="115"/>
      <c r="AP76" s="116"/>
    </row>
    <row r="77" spans="1:42" s="46" customFormat="1" ht="17">
      <c r="A77" s="109"/>
      <c r="B77" s="105"/>
      <c r="C77" s="105"/>
      <c r="D77" s="105"/>
      <c r="E77" s="105"/>
      <c r="F77" s="105"/>
      <c r="G77" s="105"/>
      <c r="H77" s="105"/>
      <c r="I77" s="105"/>
      <c r="J77" s="56" t="s">
        <v>42</v>
      </c>
      <c r="K77" s="56" t="s">
        <v>43</v>
      </c>
      <c r="L77" s="56" t="s">
        <v>44</v>
      </c>
      <c r="M77" s="70" t="s">
        <v>41</v>
      </c>
      <c r="N77" s="105"/>
      <c r="O77" s="105"/>
      <c r="P77" s="56" t="s">
        <v>46</v>
      </c>
      <c r="Q77" s="56" t="s">
        <v>47</v>
      </c>
      <c r="R77" s="56" t="s">
        <v>48</v>
      </c>
      <c r="S77" s="71" t="s">
        <v>49</v>
      </c>
      <c r="U77" s="109"/>
      <c r="V77" s="105"/>
      <c r="W77" s="105"/>
      <c r="X77" s="105"/>
      <c r="Y77" s="105"/>
      <c r="Z77" s="105"/>
      <c r="AA77" s="105"/>
      <c r="AB77" s="105"/>
      <c r="AC77" s="105"/>
      <c r="AD77" s="56" t="s">
        <v>42</v>
      </c>
      <c r="AE77" s="56" t="s">
        <v>43</v>
      </c>
      <c r="AF77" s="56"/>
      <c r="AG77" s="56" t="s">
        <v>44</v>
      </c>
      <c r="AH77" s="70" t="s">
        <v>41</v>
      </c>
      <c r="AI77" s="105"/>
      <c r="AJ77" s="105"/>
      <c r="AK77" s="107"/>
      <c r="AL77" s="105"/>
      <c r="AM77" s="56" t="s">
        <v>46</v>
      </c>
      <c r="AN77" s="56" t="s">
        <v>47</v>
      </c>
      <c r="AO77" s="56" t="s">
        <v>48</v>
      </c>
      <c r="AP77" s="71" t="s">
        <v>49</v>
      </c>
    </row>
    <row r="78" spans="1:42">
      <c r="A78" s="57">
        <f t="shared" ref="A78:A109" si="0">A3</f>
        <v>0</v>
      </c>
      <c r="B78" s="41">
        <f t="shared" ref="B78:B109" si="1">AVERAGE(D3,M3)</f>
        <v>7.73</v>
      </c>
      <c r="C78" s="51">
        <f t="shared" ref="C78:C109" si="2">STDEV(D3,M3)</f>
        <v>8.4852813742385777E-2</v>
      </c>
      <c r="D78" s="48">
        <f t="shared" ref="D78:D109" si="3">AVERAGE(E3,N3)</f>
        <v>185</v>
      </c>
      <c r="E78" s="55">
        <f t="shared" ref="E78:E109" si="4">STDEV(E3,N3)</f>
        <v>22.627416997969522</v>
      </c>
      <c r="F78" s="54">
        <f>AVERAGE(F3,O3)</f>
        <v>1.3980000000000001E-4</v>
      </c>
      <c r="G78" s="54">
        <f>STDEV(F3,O3)</f>
        <v>0</v>
      </c>
      <c r="H78" s="54">
        <f>AVERAGE(G3,P3)</f>
        <v>6.9899999999999997E-4</v>
      </c>
      <c r="I78" s="54">
        <f>STDEV(G3,P3)</f>
        <v>7.9082822407903466E-4</v>
      </c>
      <c r="J78" s="49">
        <f>G3/$E$73</f>
        <v>2.7959999999999996E-6</v>
      </c>
      <c r="K78" s="49">
        <f>P3/$E$73</f>
        <v>3.106666666666667E-7</v>
      </c>
      <c r="L78" s="50">
        <f>AVERAGE(J78:K78)</f>
        <v>1.5533333333333332E-6</v>
      </c>
      <c r="M78" s="49">
        <f>STDEV(J78:K78)</f>
        <v>1.7573960535089659E-6</v>
      </c>
      <c r="N78" s="54">
        <f>AVERAGE(H3,Q3)</f>
        <v>2.5621499999999998E-2</v>
      </c>
      <c r="O78" s="54">
        <f>STDEV(H3,Q3)</f>
        <v>7.0802602000208928E-3</v>
      </c>
      <c r="P78" s="49">
        <f>H3/$B$73</f>
        <v>2.5558937029595771E-4</v>
      </c>
      <c r="Q78" s="49">
        <f>Q3/$B$73</f>
        <v>1.7203130692997157E-4</v>
      </c>
      <c r="R78" s="50">
        <f>AVERAGE(P78:Q78)</f>
        <v>2.1381033861296464E-4</v>
      </c>
      <c r="S78" s="58">
        <f>STDEV(P78:Q78)</f>
        <v>5.9084473228904033E-5</v>
      </c>
      <c r="U78" s="57">
        <f t="shared" ref="U78:U109" si="5">S3</f>
        <v>0</v>
      </c>
      <c r="V78" s="41">
        <f t="shared" ref="V78:V109" si="6">AVERAGE(V3,AE3)</f>
        <v>6.9399999999999995</v>
      </c>
      <c r="W78" s="47">
        <f t="shared" ref="W78:W109" si="7">STDEV(V3,AE3)</f>
        <v>0.14142135623730964</v>
      </c>
      <c r="X78" s="48">
        <f t="shared" ref="X78:X109" si="8">AVERAGE(W3,AF3)</f>
        <v>399</v>
      </c>
      <c r="Y78" s="29">
        <f t="shared" ref="Y78:Y109" si="9">STDEV(W3,AF3)</f>
        <v>356.38181771801993</v>
      </c>
      <c r="Z78" s="29">
        <f>AVERAGE(X3,AG3)</f>
        <v>3.3552E-3</v>
      </c>
      <c r="AA78" s="29">
        <f>STDEV(X3,AG3)</f>
        <v>8.5673057608562115E-4</v>
      </c>
      <c r="AB78" s="29">
        <f>AVERAGE(Y3,AH3)</f>
        <v>4.1823500000000005E-3</v>
      </c>
      <c r="AC78" s="29">
        <f>STDEV(Y3,AH3)</f>
        <v>7.4140146007409561E-4</v>
      </c>
      <c r="AD78" s="49">
        <f>Y3/$E$73</f>
        <v>1.0459111111111113E-5</v>
      </c>
      <c r="AE78" s="49">
        <f>AH3/$E$73</f>
        <v>8.1291111111111121E-6</v>
      </c>
      <c r="AF78" s="49"/>
      <c r="AG78" s="50">
        <f>AVERAGE(AD78:AE78)</f>
        <v>9.2941111111111119E-6</v>
      </c>
      <c r="AH78" s="49">
        <f>STDEV(AD78:AE78)</f>
        <v>1.6475588001646568E-6</v>
      </c>
      <c r="AI78" s="29">
        <f>AVERAGE(Z3,AI3)</f>
        <v>0.66586449999999997</v>
      </c>
      <c r="AJ78" s="29">
        <f>STDEV(Z3,AI3)</f>
        <v>2.0407808811824808E-2</v>
      </c>
      <c r="AK78" s="29">
        <f>AVERAGE((Z3-'1. Water + Acid'!F3),(AI3-'1. Water + Acid'!F3))</f>
        <v>6.6262500000000002E-2</v>
      </c>
      <c r="AL78" s="29">
        <f>STDEV((Z3-'1. Water + Acid'!F3),(AI3-'1. Water + Acid'!F3))</f>
        <v>2.0407808811824815E-2</v>
      </c>
      <c r="AM78" s="49">
        <f>(Z3-'1. Water + Acid'!F3)/$B$73</f>
        <v>6.7337968712588786E-4</v>
      </c>
      <c r="AN78" s="49">
        <f>(AI3-'1. Water + Acid'!F3)/$B$73</f>
        <v>4.3253585742392933E-4</v>
      </c>
      <c r="AO78" s="50">
        <f t="shared" ref="AO78:AO109" si="10">AVERAGE(AM78:AN78)</f>
        <v>5.529577722749086E-4</v>
      </c>
      <c r="AP78" s="58">
        <f t="shared" ref="AP78:AP109" si="11">STDEV(AM78:AN78)</f>
        <v>1.703023051891929E-4</v>
      </c>
    </row>
    <row r="79" spans="1:42">
      <c r="A79" s="57">
        <f t="shared" si="0"/>
        <v>1</v>
      </c>
      <c r="B79" s="41">
        <f t="shared" si="1"/>
        <v>7.83</v>
      </c>
      <c r="C79" s="51">
        <f t="shared" si="2"/>
        <v>0.1555634918610409</v>
      </c>
      <c r="D79" s="48">
        <f t="shared" si="3"/>
        <v>268.5</v>
      </c>
      <c r="E79" s="55">
        <f t="shared" si="4"/>
        <v>7.7781745930520225</v>
      </c>
      <c r="F79" s="54">
        <f t="shared" ref="F79:F110" si="12">AVERAGE(F4,O4)+F78</f>
        <v>1.6310000000000001E-4</v>
      </c>
      <c r="G79" s="54">
        <f t="shared" ref="G79:G110" si="13">STDEV(F4,O4)+G78</f>
        <v>3.295117600329312E-5</v>
      </c>
      <c r="H79" s="54">
        <f t="shared" ref="H79:H110" si="14">AVERAGE(G4,P4)+(AVERAGE(G3,P3))</f>
        <v>7.4560000000000002E-4</v>
      </c>
      <c r="I79" s="54">
        <f t="shared" ref="I79:I110" si="15">STDEV(G4,P4)+I78</f>
        <v>8.5673057608562093E-4</v>
      </c>
      <c r="J79" s="49">
        <f t="shared" ref="J79:J110" si="16">G4/$E$73+J78</f>
        <v>2.7959999999999996E-6</v>
      </c>
      <c r="K79" s="49">
        <f t="shared" ref="K79:K110" si="17">P4/$E$73+K78</f>
        <v>5.1777777777777784E-7</v>
      </c>
      <c r="L79" s="50">
        <f t="shared" ref="L79:L139" si="18">AVERAGE(J79:K79)</f>
        <v>1.6568888888888888E-6</v>
      </c>
      <c r="M79" s="49">
        <f t="shared" ref="M79:M139" si="19">STDEV(J79:K79)</f>
        <v>1.6109463823832185E-6</v>
      </c>
      <c r="N79" s="54">
        <f t="shared" ref="N79:N84" si="20">AVERAGE(H4,Q4)+N78</f>
        <v>3.0922499999999999E-2</v>
      </c>
      <c r="O79" s="54">
        <f>STDEV(H4,Q4)+O78</f>
        <v>9.5791755647341489E-3</v>
      </c>
      <c r="P79" s="49">
        <f t="shared" ref="P79:P110" si="21">H4/$B$73+P78</f>
        <v>2.8508045148395282E-4</v>
      </c>
      <c r="Q79" s="49">
        <f t="shared" ref="Q79:Q110" si="22">Q4/$B$73+Q78</f>
        <v>2.3101346930596181E-4</v>
      </c>
      <c r="R79" s="50">
        <f t="shared" ref="R79:R139" si="23">AVERAGE(P79:Q79)</f>
        <v>2.580469603949573E-4</v>
      </c>
      <c r="S79" s="58">
        <f t="shared" ref="S79:S139" si="24">STDEV(P79:Q79)</f>
        <v>3.8231129736349648E-5</v>
      </c>
      <c r="U79" s="57">
        <f t="shared" si="5"/>
        <v>1</v>
      </c>
      <c r="V79" s="41">
        <f t="shared" si="6"/>
        <v>6.2149999999999999</v>
      </c>
      <c r="W79" s="51">
        <f t="shared" si="7"/>
        <v>0.14849242404917495</v>
      </c>
      <c r="X79" s="48">
        <f t="shared" si="8"/>
        <v>206.5</v>
      </c>
      <c r="Y79" s="55">
        <f t="shared" si="9"/>
        <v>81.317279836452968</v>
      </c>
      <c r="Z79" s="54">
        <f t="shared" ref="Z79:Z86" si="25">AVERAGE(X4,AG4)+Z78</f>
        <v>5.4871499999999997E-3</v>
      </c>
      <c r="AA79" s="54">
        <f t="shared" ref="AA79:AA86" si="26">STDEV(X4,AG4)+AA78</f>
        <v>9.0615734009056106E-4</v>
      </c>
      <c r="AB79" s="54">
        <f t="shared" ref="AB79:AB110" si="27">AVERAGE(Y4,AH4)+AB78</f>
        <v>7.0249500000000003E-3</v>
      </c>
      <c r="AC79" s="54">
        <f t="shared" ref="AC79:AC110" si="28">STDEV(Y4,AH4)+AC78</f>
        <v>1.4004249801399579E-3</v>
      </c>
      <c r="AD79" s="49">
        <f t="shared" ref="AD79:AD110" si="29">Y4/$E$73+AD78</f>
        <v>1.5740444444444445E-5</v>
      </c>
      <c r="AE79" s="49">
        <f t="shared" ref="AE79:AE110" si="30">AH4/$E$73+AE78</f>
        <v>1.5481555555555555E-5</v>
      </c>
      <c r="AF79" s="50"/>
      <c r="AG79" s="49">
        <f t="shared" ref="AG79:AG139" si="31">AVERAGE(AD79:AE79)</f>
        <v>1.5611E-5</v>
      </c>
      <c r="AH79" s="54">
        <f t="shared" ref="AH79:AH139" si="32">STDEV(AD79:AE79)</f>
        <v>1.8306208890718447E-7</v>
      </c>
      <c r="AI79" s="54">
        <f t="shared" ref="AI79:AI86" si="33">AVERAGE(Z4,AI4)+AI78</f>
        <v>1.2424955</v>
      </c>
      <c r="AJ79" s="49">
        <f t="shared" ref="AJ79:AJ86" si="34">STDEV(Z4,AI4)+AJ78</f>
        <v>0.1228633387650675</v>
      </c>
      <c r="AK79" s="49">
        <f>(AVERAGE((Z4-'1. Water + Acid'!F4),(AI4-'1. Water + Acid'!F4)))+AK78</f>
        <v>9.1294999999999571E-3</v>
      </c>
      <c r="AL79" s="50">
        <f>STDEV((Z4-'1. Water + Acid'!F4),(AI4-'1. Water + Acid'!F4))</f>
        <v>0.10245552995324375</v>
      </c>
      <c r="AM79" s="49">
        <f>((Z4-'1. Water + Acid'!F4)/$B$73)+AM78</f>
        <v>-4.0795995643393449E-4</v>
      </c>
      <c r="AN79" s="29">
        <f>((AI4-'1. Water + Acid'!F4)/$B$73)+AN78</f>
        <v>5.6033054257190857E-4</v>
      </c>
      <c r="AO79" s="41">
        <f t="shared" si="10"/>
        <v>7.6185293068987037E-5</v>
      </c>
      <c r="AP79" s="73">
        <f t="shared" si="11"/>
        <v>6.8468477800553756E-4</v>
      </c>
    </row>
    <row r="80" spans="1:42">
      <c r="A80" s="57">
        <f t="shared" si="0"/>
        <v>2</v>
      </c>
      <c r="B80" s="41">
        <f t="shared" si="1"/>
        <v>7.8449999999999998</v>
      </c>
      <c r="C80" s="51">
        <f t="shared" si="2"/>
        <v>6.3639610306789177E-2</v>
      </c>
      <c r="D80" s="48">
        <f t="shared" si="3"/>
        <v>281</v>
      </c>
      <c r="E80" s="55">
        <f t="shared" si="4"/>
        <v>1.4142135623730951</v>
      </c>
      <c r="F80" s="54">
        <f t="shared" si="12"/>
        <v>1.9805000000000002E-4</v>
      </c>
      <c r="G80" s="54">
        <f t="shared" si="13"/>
        <v>4.9426764004939673E-5</v>
      </c>
      <c r="H80" s="54">
        <f t="shared" si="14"/>
        <v>1.1650000000000001E-4</v>
      </c>
      <c r="I80" s="54">
        <f t="shared" si="15"/>
        <v>8.8968175208891406E-4</v>
      </c>
      <c r="J80" s="49">
        <f t="shared" si="16"/>
        <v>3.0031111111111107E-6</v>
      </c>
      <c r="K80" s="49">
        <f t="shared" si="17"/>
        <v>6.2133333333333339E-7</v>
      </c>
      <c r="L80" s="50">
        <f t="shared" si="18"/>
        <v>1.812222222222222E-6</v>
      </c>
      <c r="M80" s="49">
        <f t="shared" si="19"/>
        <v>1.684171217946092E-6</v>
      </c>
      <c r="N80" s="54">
        <f t="shared" si="20"/>
        <v>4.3880500000000003E-2</v>
      </c>
      <c r="O80" s="54">
        <f>STDEV(H5,Q5)+O79</f>
        <v>1.1245119141209655E-2</v>
      </c>
      <c r="P80" s="49">
        <f t="shared" si="21"/>
        <v>3.8338405544393657E-4</v>
      </c>
      <c r="Q80" s="49">
        <f t="shared" si="22"/>
        <v>3.4897779405794233E-4</v>
      </c>
      <c r="R80" s="50">
        <f t="shared" si="23"/>
        <v>3.6618092475093947E-4</v>
      </c>
      <c r="S80" s="58">
        <f t="shared" si="24"/>
        <v>2.4328900741313386E-5</v>
      </c>
      <c r="U80" s="57">
        <f t="shared" si="5"/>
        <v>2</v>
      </c>
      <c r="V80" s="41">
        <f t="shared" si="6"/>
        <v>4.17</v>
      </c>
      <c r="W80" s="51">
        <f t="shared" si="7"/>
        <v>0.94752308678997565</v>
      </c>
      <c r="X80" s="48">
        <f t="shared" si="8"/>
        <v>369</v>
      </c>
      <c r="Y80" s="55">
        <f t="shared" si="9"/>
        <v>49.497474683058329</v>
      </c>
      <c r="Z80" s="54">
        <f t="shared" si="25"/>
        <v>1.2220849999999998E-2</v>
      </c>
      <c r="AA80" s="54">
        <f t="shared" si="26"/>
        <v>1.1368155721136132E-3</v>
      </c>
      <c r="AB80" s="54">
        <f t="shared" si="27"/>
        <v>1.41198E-2</v>
      </c>
      <c r="AC80" s="54">
        <f t="shared" si="28"/>
        <v>1.6475588001646569E-3</v>
      </c>
      <c r="AD80" s="49">
        <f t="shared" si="29"/>
        <v>3.1895111111111108E-5</v>
      </c>
      <c r="AE80" s="49">
        <f t="shared" si="30"/>
        <v>3.0859555555555549E-5</v>
      </c>
      <c r="AF80" s="50"/>
      <c r="AG80" s="49">
        <f t="shared" si="31"/>
        <v>3.1377333333333329E-5</v>
      </c>
      <c r="AH80" s="54">
        <f t="shared" si="32"/>
        <v>7.3224835562873786E-7</v>
      </c>
      <c r="AI80" s="54">
        <f t="shared" si="33"/>
        <v>1.9634315</v>
      </c>
      <c r="AJ80" s="49">
        <f t="shared" si="34"/>
        <v>0.21948806620064676</v>
      </c>
      <c r="AK80" s="49">
        <f>(AVERAGE((Z5-'1. Water + Acid'!F5),(AI5-'1. Water + Acid'!F5)))+AK79</f>
        <v>0.10336949999999995</v>
      </c>
      <c r="AL80" s="50">
        <f>STDEV((Z5-'1. Water + Acid'!F5),(AI5-'1. Water + Acid'!F5))</f>
        <v>9.6624727435579261E-2</v>
      </c>
      <c r="AM80" s="49">
        <f>((Z5-'1. Water + Acid'!F5)/$B$73)+AM79</f>
        <v>9.4862977821384069E-4</v>
      </c>
      <c r="AN80" s="29">
        <f>((AI5-'1. Water + Acid'!F5)/$B$73)+AN79</f>
        <v>7.7659847128387324E-4</v>
      </c>
      <c r="AO80" s="41">
        <f t="shared" si="10"/>
        <v>8.6261412474885691E-4</v>
      </c>
      <c r="AP80" s="73">
        <f t="shared" si="11"/>
        <v>1.216445037065643E-4</v>
      </c>
    </row>
    <row r="81" spans="1:42">
      <c r="A81" s="57">
        <f t="shared" si="0"/>
        <v>3</v>
      </c>
      <c r="B81" s="41">
        <f t="shared" si="1"/>
        <v>7.8049999999999997</v>
      </c>
      <c r="C81" s="51">
        <f t="shared" si="2"/>
        <v>7.0710678118653244E-3</v>
      </c>
      <c r="D81" s="48">
        <f t="shared" si="3"/>
        <v>290.5</v>
      </c>
      <c r="E81" s="55">
        <f t="shared" si="4"/>
        <v>16.263455967290593</v>
      </c>
      <c r="F81" s="54">
        <f t="shared" si="12"/>
        <v>2.9125E-4</v>
      </c>
      <c r="G81" s="54">
        <f t="shared" si="13"/>
        <v>1.4828029201481902E-4</v>
      </c>
      <c r="H81" s="54">
        <f t="shared" si="14"/>
        <v>1.6310000000000001E-4</v>
      </c>
      <c r="I81" s="54">
        <f t="shared" si="15"/>
        <v>9.8853528009879336E-4</v>
      </c>
      <c r="J81" s="49">
        <f t="shared" si="16"/>
        <v>3.3655555555555552E-6</v>
      </c>
      <c r="K81" s="49">
        <f t="shared" si="17"/>
        <v>6.7311111111111117E-7</v>
      </c>
      <c r="L81" s="50">
        <f t="shared" si="18"/>
        <v>2.0193333333333333E-6</v>
      </c>
      <c r="M81" s="49">
        <f t="shared" si="19"/>
        <v>1.9038457246347131E-6</v>
      </c>
      <c r="N81" s="54">
        <f t="shared" si="20"/>
        <v>4.9181500000000003E-2</v>
      </c>
      <c r="O81" s="54">
        <f>STDEV(H6,Q6)+O80</f>
        <v>1.374403450592291E-2</v>
      </c>
      <c r="P81" s="49">
        <f t="shared" si="21"/>
        <v>4.1287513663193167E-4</v>
      </c>
      <c r="Q81" s="49">
        <f t="shared" si="22"/>
        <v>4.0795995643393254E-4</v>
      </c>
      <c r="R81" s="50">
        <f t="shared" si="23"/>
        <v>4.1041754653293214E-4</v>
      </c>
      <c r="S81" s="58">
        <f t="shared" si="24"/>
        <v>3.4755572487590226E-6</v>
      </c>
      <c r="U81" s="57">
        <f t="shared" si="5"/>
        <v>3</v>
      </c>
      <c r="V81" s="41">
        <f t="shared" si="6"/>
        <v>4.7549999999999999</v>
      </c>
      <c r="W81" s="51">
        <f t="shared" si="7"/>
        <v>1.8596908345206198</v>
      </c>
      <c r="X81" s="48">
        <f t="shared" si="8"/>
        <v>314</v>
      </c>
      <c r="Y81" s="55">
        <f t="shared" si="9"/>
        <v>93.338095116624274</v>
      </c>
      <c r="Z81" s="54">
        <f t="shared" si="25"/>
        <v>2.009625E-2</v>
      </c>
      <c r="AA81" s="54">
        <f t="shared" si="26"/>
        <v>3.2127396603210791E-3</v>
      </c>
      <c r="AB81" s="54">
        <f t="shared" si="27"/>
        <v>2.2391300000000003E-2</v>
      </c>
      <c r="AC81" s="54">
        <f t="shared" si="28"/>
        <v>4.0529946484050552E-3</v>
      </c>
      <c r="AD81" s="49">
        <f t="shared" si="29"/>
        <v>4.649644444444444E-5</v>
      </c>
      <c r="AE81" s="49">
        <f t="shared" si="30"/>
        <v>5.302044444444444E-5</v>
      </c>
      <c r="AF81" s="50"/>
      <c r="AG81" s="49">
        <f t="shared" si="31"/>
        <v>4.9758444444444443E-5</v>
      </c>
      <c r="AH81" s="54">
        <f t="shared" si="32"/>
        <v>4.6131646404610364E-6</v>
      </c>
      <c r="AI81" s="54">
        <f t="shared" si="33"/>
        <v>2.8640124999999999</v>
      </c>
      <c r="AJ81" s="49">
        <f t="shared" si="34"/>
        <v>0.26196962740077212</v>
      </c>
      <c r="AK81" s="49">
        <f>(AVERAGE((Z6-'1. Water + Acid'!F6),(AI6-'1. Water + Acid'!F6)))+AK80</f>
        <v>0.22293649999999976</v>
      </c>
      <c r="AL81" s="50">
        <f>STDEV((Z6-'1. Water + Acid'!F6),(AI6-'1. Water + Acid'!F6))</f>
        <v>4.2481561200125383E-2</v>
      </c>
      <c r="AM81" s="49">
        <f>((Z6-'1. Water + Acid'!F6)/$B$73)+AM80</f>
        <v>2.1970855485056325E-3</v>
      </c>
      <c r="AN81" s="29">
        <f>((AI6-'1. Water + Acid'!F6)/$B$73)+AN80</f>
        <v>1.5237058613797483E-3</v>
      </c>
      <c r="AO81" s="41">
        <f t="shared" si="10"/>
        <v>1.8603957049426905E-3</v>
      </c>
      <c r="AP81" s="73">
        <f t="shared" si="11"/>
        <v>4.7615134307998843E-4</v>
      </c>
    </row>
    <row r="82" spans="1:42">
      <c r="A82" s="57">
        <f t="shared" si="0"/>
        <v>4</v>
      </c>
      <c r="B82" s="41">
        <f t="shared" si="1"/>
        <v>8</v>
      </c>
      <c r="C82" s="51">
        <f t="shared" si="2"/>
        <v>9.8994949366117052E-2</v>
      </c>
      <c r="D82" s="48">
        <f t="shared" si="3"/>
        <v>262.5</v>
      </c>
      <c r="E82" s="55">
        <f t="shared" si="4"/>
        <v>4.9497474683058327</v>
      </c>
      <c r="F82" s="54">
        <f t="shared" si="12"/>
        <v>2.9125E-4</v>
      </c>
      <c r="G82" s="54">
        <f t="shared" si="13"/>
        <v>1.4828029201481902E-4</v>
      </c>
      <c r="H82" s="54">
        <f t="shared" si="14"/>
        <v>9.3200000000000002E-5</v>
      </c>
      <c r="I82" s="54">
        <f t="shared" si="15"/>
        <v>9.8853528009879336E-4</v>
      </c>
      <c r="J82" s="49">
        <f t="shared" si="16"/>
        <v>3.3655555555555552E-6</v>
      </c>
      <c r="K82" s="49">
        <f t="shared" si="17"/>
        <v>6.7311111111111117E-7</v>
      </c>
      <c r="L82" s="50">
        <f t="shared" si="18"/>
        <v>2.0193333333333333E-6</v>
      </c>
      <c r="M82" s="49">
        <f t="shared" si="19"/>
        <v>1.9038457246347131E-6</v>
      </c>
      <c r="N82" s="54">
        <f t="shared" si="20"/>
        <v>6.0372500000000003E-2</v>
      </c>
      <c r="O82" s="54">
        <f>STDEV(H7,Q7)+O81</f>
        <v>1.4577006294160665E-2</v>
      </c>
      <c r="P82" s="49">
        <f t="shared" si="21"/>
        <v>5.0134838019591705E-4</v>
      </c>
      <c r="Q82" s="49">
        <f t="shared" si="22"/>
        <v>5.0626356039391624E-4</v>
      </c>
      <c r="R82" s="50">
        <f t="shared" si="23"/>
        <v>5.0380597029491664E-4</v>
      </c>
      <c r="S82" s="58">
        <f t="shared" si="24"/>
        <v>3.4755572487590611E-6</v>
      </c>
      <c r="U82" s="57">
        <f t="shared" si="5"/>
        <v>4</v>
      </c>
      <c r="V82" s="41">
        <f t="shared" si="6"/>
        <v>2.8449999999999998</v>
      </c>
      <c r="W82" s="51">
        <f t="shared" si="7"/>
        <v>0.16263455967290591</v>
      </c>
      <c r="X82" s="48">
        <f t="shared" si="8"/>
        <v>409</v>
      </c>
      <c r="Y82" s="55">
        <f t="shared" si="9"/>
        <v>8.4852813742385695</v>
      </c>
      <c r="Z82" s="54">
        <f t="shared" si="25"/>
        <v>2.8286200000000001E-2</v>
      </c>
      <c r="AA82" s="54">
        <f t="shared" si="26"/>
        <v>3.9870922963984676E-3</v>
      </c>
      <c r="AB82" s="54">
        <f t="shared" si="27"/>
        <v>3.1268600000000001E-2</v>
      </c>
      <c r="AC82" s="54">
        <f t="shared" si="28"/>
        <v>5.0415299285038488E-3</v>
      </c>
      <c r="AD82" s="49">
        <f t="shared" si="29"/>
        <v>6.7777111111111101E-5</v>
      </c>
      <c r="AE82" s="49">
        <f t="shared" si="30"/>
        <v>7.1194444444444446E-5</v>
      </c>
      <c r="AF82" s="50"/>
      <c r="AG82" s="49">
        <f t="shared" si="31"/>
        <v>6.9485777777777773E-5</v>
      </c>
      <c r="AH82" s="54">
        <f t="shared" si="32"/>
        <v>2.4164195735748372E-6</v>
      </c>
      <c r="AI82" s="54">
        <f t="shared" si="33"/>
        <v>3.5260484999999999</v>
      </c>
      <c r="AJ82" s="49">
        <f t="shared" si="34"/>
        <v>0.28529283747142914</v>
      </c>
      <c r="AK82" s="49">
        <f>(AVERAGE((Z7-'1. Water + Acid'!F7),(AI7-'1. Water + Acid'!F7)))+AK81</f>
        <v>0.26534449999999976</v>
      </c>
      <c r="AL82" s="50">
        <f>STDEV((Z7-'1. Water + Acid'!F7),(AI7-'1. Water + Acid'!F7))</f>
        <v>2.3323210070657002E-2</v>
      </c>
      <c r="AM82" s="49">
        <f>((Z7-'1. Water + Acid'!F7)/$B$73)+AM81</f>
        <v>2.4133534772175971E-3</v>
      </c>
      <c r="AN82" s="29">
        <f>((AI7-'1. Water + Acid'!F7)/$B$73)+AN81</f>
        <v>2.0152238811796666E-3</v>
      </c>
      <c r="AO82" s="41">
        <f t="shared" si="10"/>
        <v>2.2142886791986318E-3</v>
      </c>
      <c r="AP82" s="73">
        <f t="shared" si="11"/>
        <v>2.815201371494815E-4</v>
      </c>
    </row>
    <row r="83" spans="1:42">
      <c r="A83" s="57">
        <f t="shared" si="0"/>
        <v>5</v>
      </c>
      <c r="B83" s="41">
        <f t="shared" si="1"/>
        <v>8.15</v>
      </c>
      <c r="C83" s="51">
        <f t="shared" si="2"/>
        <v>0.12727922061357835</v>
      </c>
      <c r="D83" s="48">
        <f t="shared" si="3"/>
        <v>247.5</v>
      </c>
      <c r="E83" s="55">
        <f t="shared" si="4"/>
        <v>30.405591591021544</v>
      </c>
      <c r="F83" s="54">
        <f t="shared" si="12"/>
        <v>2.9125E-4</v>
      </c>
      <c r="G83" s="54">
        <f t="shared" si="13"/>
        <v>1.4828029201481902E-4</v>
      </c>
      <c r="H83" s="54">
        <f t="shared" si="14"/>
        <v>0</v>
      </c>
      <c r="I83" s="54">
        <f t="shared" si="15"/>
        <v>9.8853528009879336E-4</v>
      </c>
      <c r="J83" s="49">
        <f t="shared" si="16"/>
        <v>3.3655555555555552E-6</v>
      </c>
      <c r="K83" s="49">
        <f t="shared" si="17"/>
        <v>6.7311111111111117E-7</v>
      </c>
      <c r="L83" s="50">
        <f t="shared" si="18"/>
        <v>2.0193333333333333E-6</v>
      </c>
      <c r="M83" s="49">
        <f t="shared" si="19"/>
        <v>1.9038457246347131E-6</v>
      </c>
      <c r="N83" s="54">
        <f t="shared" si="20"/>
        <v>8.0398499999999998E-2</v>
      </c>
      <c r="O83" s="54">
        <f>STDEV(H8,Q8)+O82</f>
        <v>1.6242949870636167E-2</v>
      </c>
      <c r="P83" s="49">
        <f t="shared" si="21"/>
        <v>6.5863414653189107E-4</v>
      </c>
      <c r="Q83" s="49">
        <f t="shared" si="22"/>
        <v>6.8321004752188699E-4</v>
      </c>
      <c r="R83" s="50">
        <f t="shared" si="23"/>
        <v>6.7092209702688903E-4</v>
      </c>
      <c r="S83" s="58">
        <f t="shared" si="24"/>
        <v>1.7377786243795306E-5</v>
      </c>
      <c r="U83" s="57">
        <f t="shared" si="5"/>
        <v>5</v>
      </c>
      <c r="V83" s="41">
        <f t="shared" si="6"/>
        <v>3.72</v>
      </c>
      <c r="W83" s="51">
        <f t="shared" si="7"/>
        <v>1.3717871555019017</v>
      </c>
      <c r="X83" s="48">
        <f t="shared" si="8"/>
        <v>352.5</v>
      </c>
      <c r="Y83" s="55">
        <f t="shared" si="9"/>
        <v>89.802561210691536</v>
      </c>
      <c r="Z83" s="54">
        <f t="shared" si="25"/>
        <v>3.5404350000000001E-2</v>
      </c>
      <c r="AA83" s="54">
        <f t="shared" si="26"/>
        <v>4.4978355244495111E-3</v>
      </c>
      <c r="AB83" s="54">
        <f t="shared" si="27"/>
        <v>3.9132350000000003E-2</v>
      </c>
      <c r="AC83" s="54">
        <f t="shared" si="28"/>
        <v>6.0465407966042899E-3</v>
      </c>
      <c r="AD83" s="49">
        <f t="shared" si="29"/>
        <v>8.3672888888888881E-5</v>
      </c>
      <c r="AE83" s="49">
        <f t="shared" si="30"/>
        <v>9.0248666666666675E-5</v>
      </c>
      <c r="AF83" s="50"/>
      <c r="AG83" s="49">
        <f t="shared" si="31"/>
        <v>8.6960777777777778E-5</v>
      </c>
      <c r="AH83" s="54">
        <f t="shared" si="32"/>
        <v>4.6497770582424847E-6</v>
      </c>
      <c r="AI83" s="54">
        <f t="shared" si="33"/>
        <v>4.2128224999999997</v>
      </c>
      <c r="AJ83" s="49">
        <f t="shared" si="34"/>
        <v>0.30361821681265966</v>
      </c>
      <c r="AK83" s="49">
        <f>(AVERAGE((Z8-'1. Water + Acid'!F8),(AI8-'1. Water + Acid'!F8)))+AK82</f>
        <v>0.45971449999999964</v>
      </c>
      <c r="AL83" s="50">
        <f>STDEV((Z8-'1. Water + Acid'!F8),(AI8-'1. Water + Acid'!F8))</f>
        <v>1.8325379341230522E-2</v>
      </c>
      <c r="AM83" s="49">
        <f>((Z8-'1. Water + Acid'!F8)/$B$73)+AM82</f>
        <v>4.1434969069133101E-3</v>
      </c>
      <c r="AN83" s="29">
        <f>((AI8-'1. Water + Acid'!F8)/$B$73)+AN82</f>
        <v>3.5290993821634154E-3</v>
      </c>
      <c r="AO83" s="41">
        <f t="shared" si="10"/>
        <v>3.8362981445383628E-3</v>
      </c>
      <c r="AP83" s="73">
        <f t="shared" si="11"/>
        <v>4.3444465609488012E-4</v>
      </c>
    </row>
    <row r="84" spans="1:42">
      <c r="A84" s="57">
        <f t="shared" si="0"/>
        <v>6</v>
      </c>
      <c r="B84" s="41">
        <f t="shared" si="1"/>
        <v>8.1199999999999992</v>
      </c>
      <c r="C84" s="51">
        <f t="shared" si="2"/>
        <v>0.1131370849898477</v>
      </c>
      <c r="D84" s="48">
        <f t="shared" si="3"/>
        <v>281</v>
      </c>
      <c r="E84" s="55">
        <f t="shared" si="4"/>
        <v>8.4852813742385695</v>
      </c>
      <c r="F84" s="54">
        <f t="shared" si="12"/>
        <v>6.5240000000000003E-4</v>
      </c>
      <c r="G84" s="54">
        <f t="shared" si="13"/>
        <v>2.3065823202305183E-4</v>
      </c>
      <c r="H84" s="54">
        <f t="shared" si="14"/>
        <v>3.9610000000000003E-4</v>
      </c>
      <c r="I84" s="54">
        <f t="shared" si="15"/>
        <v>1.0873888081086728E-3</v>
      </c>
      <c r="J84" s="49">
        <f t="shared" si="16"/>
        <v>4.4011111111111107E-6</v>
      </c>
      <c r="K84" s="49">
        <f t="shared" si="17"/>
        <v>1.398E-6</v>
      </c>
      <c r="L84" s="50">
        <f t="shared" si="18"/>
        <v>2.8995555555555553E-6</v>
      </c>
      <c r="M84" s="49">
        <f t="shared" si="19"/>
        <v>2.123520231323334E-6</v>
      </c>
      <c r="N84" s="54">
        <f t="shared" si="20"/>
        <v>0.1086705</v>
      </c>
      <c r="O84" s="54">
        <f>O83</f>
        <v>1.6242949870636167E-2</v>
      </c>
      <c r="P84" s="49">
        <f t="shared" si="21"/>
        <v>8.9456279603585204E-4</v>
      </c>
      <c r="Q84" s="49">
        <f t="shared" si="22"/>
        <v>6.8321004752188699E-4</v>
      </c>
      <c r="R84" s="50">
        <f t="shared" si="23"/>
        <v>7.8888642177886957E-4</v>
      </c>
      <c r="S84" s="58">
        <f t="shared" si="24"/>
        <v>1.4944896169663969E-4</v>
      </c>
      <c r="U84" s="57">
        <f t="shared" si="5"/>
        <v>6</v>
      </c>
      <c r="V84" s="41">
        <f t="shared" si="6"/>
        <v>2.5750000000000002</v>
      </c>
      <c r="W84" s="51">
        <f t="shared" si="7"/>
        <v>4.9497474683058214E-2</v>
      </c>
      <c r="X84" s="48">
        <f t="shared" si="8"/>
        <v>440</v>
      </c>
      <c r="Y84" s="55">
        <f t="shared" si="9"/>
        <v>0</v>
      </c>
      <c r="Z84" s="54">
        <f t="shared" si="25"/>
        <v>4.4141849999999996E-2</v>
      </c>
      <c r="AA84" s="54">
        <f t="shared" si="26"/>
        <v>4.6955425804692695E-3</v>
      </c>
      <c r="AB84" s="54">
        <f t="shared" si="27"/>
        <v>4.9221250000000008E-2</v>
      </c>
      <c r="AC84" s="54">
        <f t="shared" si="28"/>
        <v>6.2112966766207558E-3</v>
      </c>
      <c r="AD84" s="49">
        <f t="shared" si="29"/>
        <v>1.0583377777777777E-4</v>
      </c>
      <c r="AE84" s="49">
        <f t="shared" si="30"/>
        <v>1.1292733333333335E-4</v>
      </c>
      <c r="AF84" s="50"/>
      <c r="AG84" s="49">
        <f t="shared" si="31"/>
        <v>1.0938055555555557E-4</v>
      </c>
      <c r="AH84" s="54">
        <f t="shared" si="32"/>
        <v>5.0159012360568541E-6</v>
      </c>
      <c r="AI84" s="54">
        <f t="shared" si="33"/>
        <v>5.0315325</v>
      </c>
      <c r="AJ84" s="49">
        <f t="shared" si="34"/>
        <v>0.35859435483635138</v>
      </c>
      <c r="AK84" s="49">
        <f>(AVERAGE((Z9-'1. Water + Acid'!F9),(AI9-'1. Water + Acid'!F9)))+AK83</f>
        <v>0.61403249999999965</v>
      </c>
      <c r="AL84" s="50">
        <f>STDEV((Z9-'1. Water + Acid'!F9),(AI9-'1. Water + Acid'!F9))</f>
        <v>5.4976138023691674E-2</v>
      </c>
      <c r="AM84" s="49">
        <f>((Z9-'1. Water + Acid'!F9)/$B$73)+AM83</f>
        <v>5.1068722257211503E-3</v>
      </c>
      <c r="AN84" s="29">
        <f>((AI9-'1. Water + Acid'!F9)/$B$73)+AN83</f>
        <v>5.1412784871071489E-3</v>
      </c>
      <c r="AO84" s="41">
        <f t="shared" si="10"/>
        <v>5.1240753564141496E-3</v>
      </c>
      <c r="AP84" s="73">
        <f t="shared" si="11"/>
        <v>2.4328900741316493E-5</v>
      </c>
    </row>
    <row r="85" spans="1:42">
      <c r="A85" s="57">
        <f t="shared" si="0"/>
        <v>7</v>
      </c>
      <c r="B85" s="41">
        <f t="shared" si="1"/>
        <v>7.6549999999999994</v>
      </c>
      <c r="C85" s="51">
        <f t="shared" si="2"/>
        <v>0.14849242404917495</v>
      </c>
      <c r="D85" s="48">
        <f t="shared" si="3"/>
        <v>295</v>
      </c>
      <c r="E85" s="55">
        <f t="shared" si="4"/>
        <v>5.6568542494923806</v>
      </c>
      <c r="F85" s="54">
        <f t="shared" si="12"/>
        <v>8.7374999999999996E-4</v>
      </c>
      <c r="G85" s="54">
        <f t="shared" si="13"/>
        <v>5.4369440405433638E-4</v>
      </c>
      <c r="H85" s="54">
        <f t="shared" si="14"/>
        <v>6.1745000000000007E-4</v>
      </c>
      <c r="I85" s="54">
        <f t="shared" si="15"/>
        <v>1.4004249801399574E-3</v>
      </c>
      <c r="J85" s="49">
        <f t="shared" si="16"/>
        <v>5.3848888888888885E-6</v>
      </c>
      <c r="K85" s="49">
        <f t="shared" si="17"/>
        <v>1.398E-6</v>
      </c>
      <c r="L85" s="50">
        <f t="shared" si="18"/>
        <v>3.3914444444444442E-6</v>
      </c>
      <c r="M85" s="49">
        <f t="shared" si="19"/>
        <v>2.8191561691706329E-6</v>
      </c>
      <c r="N85" s="54">
        <f>N84</f>
        <v>0.1086705</v>
      </c>
      <c r="O85" s="54">
        <f>O84</f>
        <v>1.6242949870636167E-2</v>
      </c>
      <c r="P85" s="49">
        <f t="shared" si="21"/>
        <v>8.9456279603585204E-4</v>
      </c>
      <c r="Q85" s="49">
        <f t="shared" si="22"/>
        <v>6.8321004752188699E-4</v>
      </c>
      <c r="R85" s="50">
        <f t="shared" si="23"/>
        <v>7.8888642177886957E-4</v>
      </c>
      <c r="S85" s="58">
        <f t="shared" si="24"/>
        <v>1.4944896169663969E-4</v>
      </c>
      <c r="U85" s="57">
        <f t="shared" si="5"/>
        <v>7</v>
      </c>
      <c r="V85" s="41">
        <f t="shared" si="6"/>
        <v>2.645</v>
      </c>
      <c r="W85" s="51">
        <f t="shared" si="7"/>
        <v>3.5355339059327251E-2</v>
      </c>
      <c r="X85" s="48">
        <f t="shared" si="8"/>
        <v>444</v>
      </c>
      <c r="Y85" s="55">
        <f t="shared" si="9"/>
        <v>2.8284271247461903</v>
      </c>
      <c r="Z85" s="54">
        <f t="shared" si="25"/>
        <v>5.4044349999999998E-2</v>
      </c>
      <c r="AA85" s="54">
        <f t="shared" si="26"/>
        <v>6.3760525566372182E-3</v>
      </c>
      <c r="AB85" s="54">
        <f t="shared" si="27"/>
        <v>6.0393600000000006E-2</v>
      </c>
      <c r="AC85" s="54">
        <f t="shared" si="28"/>
        <v>7.4140146007409535E-3</v>
      </c>
      <c r="AD85" s="49">
        <f t="shared" si="29"/>
        <v>1.2877133333333334E-4</v>
      </c>
      <c r="AE85" s="49">
        <f t="shared" si="30"/>
        <v>1.3964466666666669E-4</v>
      </c>
      <c r="AF85" s="50"/>
      <c r="AG85" s="49">
        <f t="shared" si="31"/>
        <v>1.3420800000000003E-4</v>
      </c>
      <c r="AH85" s="54">
        <f t="shared" si="32"/>
        <v>7.6886077341017378E-6</v>
      </c>
      <c r="AI85" s="54">
        <f t="shared" si="33"/>
        <v>5.6205324999999995</v>
      </c>
      <c r="AJ85" s="49">
        <f t="shared" si="34"/>
        <v>0.35859435483635138</v>
      </c>
      <c r="AK85" s="49">
        <f>(AVERAGE((Z10-'1. Water + Acid'!F10),(AI10-'1. Water + Acid'!F10)))+AK84</f>
        <v>0.90382049999999969</v>
      </c>
      <c r="AL85" s="50">
        <f>STDEV((Z10-'1. Water + Acid'!F10),(AI10-'1. Water + Acid'!F10))</f>
        <v>0</v>
      </c>
      <c r="AM85" s="49">
        <f>((Z10-'1. Water + Acid'!F10)/$B$73)+AM84</f>
        <v>7.5251408831367508E-3</v>
      </c>
      <c r="AN85" s="29">
        <f>((AI10-'1. Water + Acid'!F10)/$B$73)+AN84</f>
        <v>7.5595471445227495E-3</v>
      </c>
      <c r="AO85" s="41">
        <f t="shared" si="10"/>
        <v>7.5423440138297502E-3</v>
      </c>
      <c r="AP85" s="73">
        <f t="shared" si="11"/>
        <v>2.4328900741316493E-5</v>
      </c>
    </row>
    <row r="86" spans="1:42">
      <c r="A86" s="57">
        <f t="shared" si="0"/>
        <v>8</v>
      </c>
      <c r="B86" s="41">
        <f t="shared" si="1"/>
        <v>8.0249999999999986</v>
      </c>
      <c r="C86" s="51">
        <f t="shared" si="2"/>
        <v>7.0710678118653244E-3</v>
      </c>
      <c r="D86" s="48">
        <f t="shared" si="3"/>
        <v>289</v>
      </c>
      <c r="E86" s="55">
        <f t="shared" si="4"/>
        <v>11.313708498984761</v>
      </c>
      <c r="F86" s="54">
        <f t="shared" si="12"/>
        <v>8.7374999999999996E-4</v>
      </c>
      <c r="G86" s="54">
        <f t="shared" si="13"/>
        <v>5.4369440405433638E-4</v>
      </c>
      <c r="H86" s="54">
        <f t="shared" si="14"/>
        <v>3.0289999999999999E-4</v>
      </c>
      <c r="I86" s="54">
        <f t="shared" si="15"/>
        <v>1.449851744144897E-3</v>
      </c>
      <c r="J86" s="49">
        <f t="shared" si="16"/>
        <v>5.6437777777777772E-6</v>
      </c>
      <c r="K86" s="49">
        <f t="shared" si="17"/>
        <v>1.5015555555555555E-6</v>
      </c>
      <c r="L86" s="50">
        <f t="shared" si="18"/>
        <v>3.5726666666666663E-6</v>
      </c>
      <c r="M86" s="49">
        <f t="shared" si="19"/>
        <v>2.9289934225149434E-6</v>
      </c>
      <c r="N86" s="54">
        <f>AVERAGE(H11,Q11)+N85</f>
        <v>0.1375315</v>
      </c>
      <c r="O86" s="54">
        <f>STDEV(H11,Q11)+O85</f>
        <v>3.373535742362898E-2</v>
      </c>
      <c r="P86" s="49">
        <f t="shared" si="21"/>
        <v>1.2386254098957952E-3</v>
      </c>
      <c r="Q86" s="49">
        <f t="shared" si="22"/>
        <v>8.2083509306586427E-4</v>
      </c>
      <c r="R86" s="50">
        <f t="shared" si="23"/>
        <v>1.0297302514808296E-3</v>
      </c>
      <c r="S86" s="58">
        <f t="shared" si="24"/>
        <v>2.9542236614452029E-4</v>
      </c>
      <c r="U86" s="57">
        <f t="shared" si="5"/>
        <v>8</v>
      </c>
      <c r="V86" s="41">
        <f t="shared" si="6"/>
        <v>2.56</v>
      </c>
      <c r="W86" s="51">
        <f t="shared" si="7"/>
        <v>9.8994949366116428E-2</v>
      </c>
      <c r="X86" s="48">
        <f t="shared" si="8"/>
        <v>441</v>
      </c>
      <c r="Y86" s="55">
        <f t="shared" si="9"/>
        <v>4.2426406871192848</v>
      </c>
      <c r="Z86" s="54">
        <f t="shared" si="25"/>
        <v>6.4482750000000005E-2</v>
      </c>
      <c r="AA86" s="54">
        <f t="shared" si="26"/>
        <v>6.7385154926734442E-3</v>
      </c>
      <c r="AB86" s="54">
        <f t="shared" si="27"/>
        <v>7.2917350000000006E-2</v>
      </c>
      <c r="AC86" s="54">
        <f t="shared" si="28"/>
        <v>8.1554160608150496E-3</v>
      </c>
      <c r="AD86" s="49">
        <f t="shared" si="29"/>
        <v>1.5543688888888891E-4</v>
      </c>
      <c r="AE86" s="49">
        <f t="shared" si="30"/>
        <v>1.6864022222222224E-4</v>
      </c>
      <c r="AF86" s="50"/>
      <c r="AG86" s="49">
        <f t="shared" si="31"/>
        <v>1.6203855555555559E-4</v>
      </c>
      <c r="AH86" s="54">
        <f t="shared" si="32"/>
        <v>9.3361665342663847E-6</v>
      </c>
      <c r="AI86" s="54">
        <f t="shared" si="33"/>
        <v>6.3084844999999996</v>
      </c>
      <c r="AJ86" s="49">
        <f t="shared" si="34"/>
        <v>0.41523643643651853</v>
      </c>
      <c r="AK86" s="49">
        <f>(AVERAGE((Z11-'1. Water + Acid'!F11),(AI11-'1. Water + Acid'!F11)))+AK85</f>
        <v>0.98156849999999973</v>
      </c>
      <c r="AL86" s="50">
        <f>STDEV((Z11-'1. Water + Acid'!F11),(AI11-'1. Water + Acid'!F11))</f>
        <v>5.664208160016717E-2</v>
      </c>
      <c r="AM86" s="49">
        <f>((Z11-'1. Water + Acid'!F11)/$B$73)+AM85</f>
        <v>8.5081769227365878E-3</v>
      </c>
      <c r="AN86" s="29">
        <f>((AI11-'1. Water + Acid'!F11)/$B$73)+AN85</f>
        <v>7.8741186771946973E-3</v>
      </c>
      <c r="AO86" s="41">
        <f t="shared" si="10"/>
        <v>8.1911477999656417E-3</v>
      </c>
      <c r="AP86" s="73">
        <f t="shared" si="11"/>
        <v>4.4834688508991582E-4</v>
      </c>
    </row>
    <row r="87" spans="1:42">
      <c r="A87" s="57">
        <f t="shared" si="0"/>
        <v>9</v>
      </c>
      <c r="B87" s="41">
        <f t="shared" si="1"/>
        <v>7.665</v>
      </c>
      <c r="C87" s="51">
        <f t="shared" si="2"/>
        <v>7.7781745930519827E-2</v>
      </c>
      <c r="D87" s="48">
        <f t="shared" si="3"/>
        <v>267.5</v>
      </c>
      <c r="E87" s="55">
        <f t="shared" si="4"/>
        <v>2.1213203435596424</v>
      </c>
      <c r="F87" s="54">
        <f t="shared" si="12"/>
        <v>8.7374999999999996E-4</v>
      </c>
      <c r="G87" s="54">
        <f t="shared" si="13"/>
        <v>5.4369440405433638E-4</v>
      </c>
      <c r="H87" s="54">
        <f t="shared" si="14"/>
        <v>8.1550000000000004E-5</v>
      </c>
      <c r="I87" s="54">
        <f t="shared" si="15"/>
        <v>1.449851744144897E-3</v>
      </c>
      <c r="J87" s="49">
        <f t="shared" si="16"/>
        <v>5.6437777777777772E-6</v>
      </c>
      <c r="K87" s="49">
        <f t="shared" si="17"/>
        <v>1.5015555555555555E-6</v>
      </c>
      <c r="L87" s="50">
        <f t="shared" si="18"/>
        <v>3.5726666666666663E-6</v>
      </c>
      <c r="M87" s="49">
        <f t="shared" si="19"/>
        <v>2.9289934225149434E-6</v>
      </c>
      <c r="N87" s="54">
        <f>N86</f>
        <v>0.1375315</v>
      </c>
      <c r="O87" s="54">
        <f>O86</f>
        <v>3.373535742362898E-2</v>
      </c>
      <c r="P87" s="49">
        <f t="shared" si="21"/>
        <v>1.2386254098957952E-3</v>
      </c>
      <c r="Q87" s="49">
        <f t="shared" si="22"/>
        <v>8.2083509306586427E-4</v>
      </c>
      <c r="R87" s="50">
        <f t="shared" si="23"/>
        <v>1.0297302514808296E-3</v>
      </c>
      <c r="S87" s="58">
        <f t="shared" si="24"/>
        <v>2.9542236614452029E-4</v>
      </c>
      <c r="U87" s="57">
        <f t="shared" si="5"/>
        <v>9</v>
      </c>
      <c r="V87" s="41">
        <f t="shared" si="6"/>
        <v>2.7</v>
      </c>
      <c r="W87" s="51">
        <f t="shared" si="7"/>
        <v>0.2262741699796951</v>
      </c>
      <c r="X87" s="48">
        <f t="shared" si="8"/>
        <v>437.5</v>
      </c>
      <c r="Y87" s="55">
        <f t="shared" si="9"/>
        <v>6.3639610306789276</v>
      </c>
      <c r="Z87" s="54">
        <f>Z86</f>
        <v>6.4482750000000005E-2</v>
      </c>
      <c r="AA87" s="54">
        <f>AA86</f>
        <v>6.7385154926734442E-3</v>
      </c>
      <c r="AB87" s="54">
        <f t="shared" si="27"/>
        <v>7.2917350000000006E-2</v>
      </c>
      <c r="AC87" s="54">
        <f t="shared" si="28"/>
        <v>8.1554160608150496E-3</v>
      </c>
      <c r="AD87" s="49">
        <f t="shared" si="29"/>
        <v>1.5543688888888891E-4</v>
      </c>
      <c r="AE87" s="49">
        <f t="shared" si="30"/>
        <v>1.6864022222222224E-4</v>
      </c>
      <c r="AF87" s="50"/>
      <c r="AG87" s="49">
        <f t="shared" si="31"/>
        <v>1.6203855555555559E-4</v>
      </c>
      <c r="AH87" s="54">
        <f t="shared" si="32"/>
        <v>9.3361665342663847E-6</v>
      </c>
      <c r="AI87" s="54">
        <f>AI86</f>
        <v>6.3084844999999996</v>
      </c>
      <c r="AJ87" s="49">
        <f>AJ86</f>
        <v>0.41523643643651853</v>
      </c>
      <c r="AK87" s="49">
        <f>(AVERAGE(Z12,AI12))+AK86</f>
        <v>0.98156849999999973</v>
      </c>
      <c r="AL87" s="50">
        <f>STDEV((Z12-'1. Water + Acid'!F12),(AI12-'1. Water + Acid'!F12))</f>
        <v>0</v>
      </c>
      <c r="AM87" s="49">
        <f>((Z12)/$B$73)+AM86</f>
        <v>8.5081769227365878E-3</v>
      </c>
      <c r="AN87" s="29">
        <f>((AI12)/$B$73)+AN86</f>
        <v>7.8741186771946973E-3</v>
      </c>
      <c r="AO87" s="41">
        <f t="shared" si="10"/>
        <v>8.1911477999656417E-3</v>
      </c>
      <c r="AP87" s="73">
        <f t="shared" si="11"/>
        <v>4.4834688508991582E-4</v>
      </c>
    </row>
    <row r="88" spans="1:42">
      <c r="A88" s="57">
        <f t="shared" si="0"/>
        <v>10</v>
      </c>
      <c r="B88" s="41">
        <f t="shared" si="1"/>
        <v>8.08</v>
      </c>
      <c r="C88" s="51">
        <f t="shared" si="2"/>
        <v>1.4142135623730649E-2</v>
      </c>
      <c r="D88" s="48">
        <f t="shared" si="3"/>
        <v>271.5</v>
      </c>
      <c r="E88" s="55">
        <f t="shared" si="4"/>
        <v>0.70710678118654757</v>
      </c>
      <c r="F88" s="54">
        <f t="shared" si="12"/>
        <v>1.0717999999999999E-3</v>
      </c>
      <c r="G88" s="54">
        <f t="shared" si="13"/>
        <v>6.9197469606915537E-4</v>
      </c>
      <c r="H88" s="54">
        <f t="shared" si="14"/>
        <v>1.0485E-4</v>
      </c>
      <c r="I88" s="54">
        <f t="shared" si="15"/>
        <v>1.598132036159716E-3</v>
      </c>
      <c r="J88" s="49">
        <f t="shared" si="16"/>
        <v>6.1097777777777775E-6</v>
      </c>
      <c r="K88" s="49">
        <f t="shared" si="17"/>
        <v>1.5015555555555555E-6</v>
      </c>
      <c r="L88" s="50">
        <f t="shared" si="18"/>
        <v>3.8056666666666664E-6</v>
      </c>
      <c r="M88" s="49">
        <f t="shared" si="19"/>
        <v>3.2585051825478746E-6</v>
      </c>
      <c r="N88" s="54">
        <f>N87</f>
        <v>0.1375315</v>
      </c>
      <c r="O88" s="54">
        <f>O87</f>
        <v>3.373535742362898E-2</v>
      </c>
      <c r="P88" s="49">
        <f t="shared" si="21"/>
        <v>1.2386254098957952E-3</v>
      </c>
      <c r="Q88" s="49">
        <f t="shared" si="22"/>
        <v>8.2083509306586427E-4</v>
      </c>
      <c r="R88" s="50">
        <f t="shared" si="23"/>
        <v>1.0297302514808296E-3</v>
      </c>
      <c r="S88" s="58">
        <f t="shared" si="24"/>
        <v>2.9542236614452029E-4</v>
      </c>
      <c r="U88" s="57">
        <f t="shared" si="5"/>
        <v>10</v>
      </c>
      <c r="V88" s="41">
        <f t="shared" si="6"/>
        <v>2.58</v>
      </c>
      <c r="W88" s="51">
        <f t="shared" si="7"/>
        <v>0.1838477631085022</v>
      </c>
      <c r="X88" s="48">
        <f t="shared" si="8"/>
        <v>441.5</v>
      </c>
      <c r="Y88" s="55">
        <f t="shared" si="9"/>
        <v>7.7781745930520225</v>
      </c>
      <c r="Z88" s="54">
        <f t="shared" ref="Z88:Z106" si="35">AVERAGE(X13,AG13)+Z87</f>
        <v>7.5596850000000007E-2</v>
      </c>
      <c r="AA88" s="54">
        <f t="shared" ref="AA88:AA106" si="36">STDEV(X13,AG13)+AA87</f>
        <v>7.6940995967689435E-3</v>
      </c>
      <c r="AB88" s="54">
        <f t="shared" si="27"/>
        <v>8.6571150000000013E-2</v>
      </c>
      <c r="AC88" s="54">
        <f t="shared" si="28"/>
        <v>8.8144395808809131E-3</v>
      </c>
      <c r="AD88" s="49">
        <f t="shared" si="29"/>
        <v>1.8681422222222225E-4</v>
      </c>
      <c r="AE88" s="49">
        <f t="shared" si="30"/>
        <v>1.9794644444444447E-4</v>
      </c>
      <c r="AF88" s="50"/>
      <c r="AG88" s="49">
        <f t="shared" si="31"/>
        <v>1.9238033333333335E-4</v>
      </c>
      <c r="AH88" s="54">
        <f t="shared" si="32"/>
        <v>7.871669823008909E-6</v>
      </c>
      <c r="AI88" s="54">
        <f>AI87</f>
        <v>6.3084844999999996</v>
      </c>
      <c r="AJ88" s="49">
        <f>AJ87</f>
        <v>0.41523643643651853</v>
      </c>
      <c r="AK88" s="49">
        <f>AK87</f>
        <v>0.98156849999999973</v>
      </c>
      <c r="AL88" s="50">
        <f>STDEV((Z13-'1. Water + Acid'!F13),(AI13-'1. Water + Acid'!F13))</f>
        <v>0</v>
      </c>
      <c r="AM88" s="49">
        <f>((Z13)/$B$73)+AM87</f>
        <v>8.5081769227365878E-3</v>
      </c>
      <c r="AN88" s="29">
        <f>((AI13)/$B$73)+AN87</f>
        <v>7.8741186771946973E-3</v>
      </c>
      <c r="AO88" s="41">
        <f t="shared" si="10"/>
        <v>8.1911477999656417E-3</v>
      </c>
      <c r="AP88" s="73">
        <f t="shared" si="11"/>
        <v>4.4834688508991582E-4</v>
      </c>
    </row>
    <row r="89" spans="1:42">
      <c r="A89" s="57">
        <f t="shared" si="0"/>
        <v>11</v>
      </c>
      <c r="B89" s="41">
        <f t="shared" si="1"/>
        <v>7.8550000000000004</v>
      </c>
      <c r="C89" s="51">
        <f t="shared" si="2"/>
        <v>3.5355339059327251E-2</v>
      </c>
      <c r="D89" s="48">
        <f t="shared" si="3"/>
        <v>282.5</v>
      </c>
      <c r="E89" s="55">
        <f t="shared" si="4"/>
        <v>4.9497474683058327</v>
      </c>
      <c r="F89" s="54">
        <f t="shared" si="12"/>
        <v>1.1300499999999998E-3</v>
      </c>
      <c r="G89" s="54">
        <f t="shared" si="13"/>
        <v>7.0845028407080194E-4</v>
      </c>
      <c r="H89" s="54">
        <f t="shared" si="14"/>
        <v>1.6310000000000001E-4</v>
      </c>
      <c r="I89" s="54">
        <f t="shared" si="15"/>
        <v>1.6146076241613625E-3</v>
      </c>
      <c r="J89" s="49">
        <f t="shared" si="16"/>
        <v>6.2651111111111109E-6</v>
      </c>
      <c r="K89" s="49">
        <f t="shared" si="17"/>
        <v>1.6051111111111111E-6</v>
      </c>
      <c r="L89" s="50">
        <f t="shared" si="18"/>
        <v>3.9351111111111112E-6</v>
      </c>
      <c r="M89" s="49">
        <f t="shared" si="19"/>
        <v>3.2951176003293111E-6</v>
      </c>
      <c r="N89" s="54">
        <f t="shared" ref="N89:N120" si="37">AVERAGE(H14,Q14)+N88</f>
        <v>0.14695549999999999</v>
      </c>
      <c r="O89" s="54">
        <f t="shared" ref="O89:O120" si="38">STDEV(H14,Q14)+O88</f>
        <v>3.8733188153055494E-2</v>
      </c>
      <c r="P89" s="49">
        <f t="shared" si="21"/>
        <v>1.287777211875787E-3</v>
      </c>
      <c r="Q89" s="49">
        <f t="shared" si="22"/>
        <v>9.2896905742184633E-4</v>
      </c>
      <c r="R89" s="50">
        <f t="shared" si="23"/>
        <v>1.1083731346488166E-3</v>
      </c>
      <c r="S89" s="58">
        <f t="shared" si="24"/>
        <v>2.5371567915941155E-4</v>
      </c>
      <c r="U89" s="57">
        <f t="shared" si="5"/>
        <v>11</v>
      </c>
      <c r="V89" s="41">
        <f t="shared" si="6"/>
        <v>2.415</v>
      </c>
      <c r="W89" s="51">
        <f t="shared" si="7"/>
        <v>0.17677669529663689</v>
      </c>
      <c r="X89" s="48">
        <f t="shared" si="8"/>
        <v>492.5</v>
      </c>
      <c r="Y89" s="55">
        <f t="shared" si="9"/>
        <v>61.518289963229634</v>
      </c>
      <c r="Z89" s="54">
        <f t="shared" si="35"/>
        <v>8.1748050000000003E-2</v>
      </c>
      <c r="AA89" s="54">
        <f t="shared" si="36"/>
        <v>1.4350237149434153E-2</v>
      </c>
      <c r="AB89" s="54">
        <f t="shared" si="27"/>
        <v>0.10187925</v>
      </c>
      <c r="AC89" s="54">
        <f t="shared" si="28"/>
        <v>1.0824461317081792E-2</v>
      </c>
      <c r="AD89" s="49">
        <f t="shared" si="29"/>
        <v>2.239906666666667E-4</v>
      </c>
      <c r="AE89" s="49">
        <f t="shared" si="30"/>
        <v>2.2880600000000002E-4</v>
      </c>
      <c r="AF89" s="50"/>
      <c r="AG89" s="49">
        <f t="shared" si="31"/>
        <v>2.2639833333333337E-4</v>
      </c>
      <c r="AH89" s="54">
        <f t="shared" si="32"/>
        <v>3.4049548536736132E-6</v>
      </c>
      <c r="AI89" s="54">
        <f t="shared" ref="AI89:AI120" si="39">AVERAGE(Z14,AI14)+AI88</f>
        <v>7.1778484999999996</v>
      </c>
      <c r="AJ89" s="49">
        <f t="shared" ref="AJ89:AJ120" si="40">STDEV(Z14,AI14)+AJ88</f>
        <v>0.42856398504832249</v>
      </c>
      <c r="AK89" s="49">
        <f>(AVERAGE((Z14-'1. Water + Acid'!F14),(AI14-'1. Water + Acid'!F14)))+AK88</f>
        <v>1.1865404999999998</v>
      </c>
      <c r="AL89" s="50">
        <f>STDEV((Z14-'1. Water + Acid'!F14),(AI14-'1. Water + Acid'!F14))</f>
        <v>1.3327548611803953E-2</v>
      </c>
      <c r="AM89" s="49">
        <f>((Z14)/$B$73)+AM88</f>
        <v>1.5684340011815401E-2</v>
      </c>
      <c r="AN89" s="29">
        <f>((AI14-'1. Water + Acid'!F14)/$B$73)+AN88</f>
        <v>9.6632442692664005E-3</v>
      </c>
      <c r="AO89" s="41">
        <f t="shared" si="10"/>
        <v>1.2673792140540902E-2</v>
      </c>
      <c r="AP89" s="73">
        <f t="shared" si="11"/>
        <v>4.2575576297298398E-3</v>
      </c>
    </row>
    <row r="90" spans="1:42">
      <c r="A90" s="57">
        <f t="shared" si="0"/>
        <v>12</v>
      </c>
      <c r="B90" s="41">
        <f t="shared" si="1"/>
        <v>8.0350000000000001</v>
      </c>
      <c r="C90" s="51">
        <f t="shared" si="2"/>
        <v>0.1343502884254443</v>
      </c>
      <c r="D90" s="48">
        <f t="shared" si="3"/>
        <v>302</v>
      </c>
      <c r="E90" s="55">
        <f t="shared" si="4"/>
        <v>9.8994949366116654</v>
      </c>
      <c r="F90" s="54">
        <f t="shared" si="12"/>
        <v>1.1416999999999998E-3</v>
      </c>
      <c r="G90" s="54">
        <f t="shared" si="13"/>
        <v>7.249258720724485E-4</v>
      </c>
      <c r="H90" s="54">
        <f t="shared" si="14"/>
        <v>5.8250000000000006E-5</v>
      </c>
      <c r="I90" s="54">
        <f t="shared" si="15"/>
        <v>1.6146076241613625E-3</v>
      </c>
      <c r="J90" s="49">
        <f t="shared" si="16"/>
        <v>6.2651111111111109E-6</v>
      </c>
      <c r="K90" s="49">
        <f t="shared" si="17"/>
        <v>1.6051111111111111E-6</v>
      </c>
      <c r="L90" s="50">
        <f t="shared" si="18"/>
        <v>3.9351111111111112E-6</v>
      </c>
      <c r="M90" s="49">
        <f t="shared" si="19"/>
        <v>3.2951176003293111E-6</v>
      </c>
      <c r="N90" s="54">
        <f t="shared" si="37"/>
        <v>0.15961899999999998</v>
      </c>
      <c r="O90" s="54">
        <f t="shared" si="38"/>
        <v>4.331453298836313E-2</v>
      </c>
      <c r="P90" s="49">
        <f t="shared" si="21"/>
        <v>1.420487077221765E-3</v>
      </c>
      <c r="Q90" s="49">
        <f t="shared" si="22"/>
        <v>1.0076119405898333E-3</v>
      </c>
      <c r="R90" s="50">
        <f t="shared" si="23"/>
        <v>1.214049508905799E-3</v>
      </c>
      <c r="S90" s="58">
        <f t="shared" si="24"/>
        <v>2.9194680889576126E-4</v>
      </c>
      <c r="U90" s="57">
        <f t="shared" si="5"/>
        <v>12</v>
      </c>
      <c r="V90" s="41">
        <f t="shared" si="6"/>
        <v>2.4649999999999999</v>
      </c>
      <c r="W90" s="51">
        <f t="shared" si="7"/>
        <v>7.7781745930520133E-2</v>
      </c>
      <c r="X90" s="48">
        <f t="shared" si="8"/>
        <v>440</v>
      </c>
      <c r="Y90" s="55">
        <f t="shared" si="9"/>
        <v>8.4852813742385695</v>
      </c>
      <c r="Z90" s="54">
        <f t="shared" si="35"/>
        <v>9.40854E-2</v>
      </c>
      <c r="AA90" s="54">
        <f t="shared" si="36"/>
        <v>1.4366712737435798E-2</v>
      </c>
      <c r="AB90" s="54">
        <f t="shared" si="27"/>
        <v>0.1167097</v>
      </c>
      <c r="AC90" s="54">
        <f t="shared" si="28"/>
        <v>1.1170448665116369E-2</v>
      </c>
      <c r="AD90" s="49">
        <f t="shared" si="29"/>
        <v>2.564035555555556E-4</v>
      </c>
      <c r="AE90" s="49">
        <f t="shared" si="30"/>
        <v>2.6230622222222225E-4</v>
      </c>
      <c r="AF90" s="50"/>
      <c r="AG90" s="49">
        <f t="shared" si="31"/>
        <v>2.5935488888888892E-4</v>
      </c>
      <c r="AH90" s="54">
        <f t="shared" si="32"/>
        <v>4.1738156270837849E-6</v>
      </c>
      <c r="AI90" s="54">
        <f t="shared" si="39"/>
        <v>7.8210364999999999</v>
      </c>
      <c r="AJ90" s="49">
        <f t="shared" si="40"/>
        <v>0.5118611638720979</v>
      </c>
      <c r="AK90" s="49">
        <f>(AVERAGE((Z15-'1. Water + Acid'!F15),(AI15-'1. Water + Acid'!F15)))+AK89</f>
        <v>1.2477964999999998</v>
      </c>
      <c r="AL90" s="50">
        <f>STDEV((Z15-'1. Water + Acid'!F15),(AI15-'1. Water + Acid'!F15))</f>
        <v>8.3297178823775381E-2</v>
      </c>
      <c r="AM90" s="49">
        <f>((Z15-'1. Water + Acid'!F15)/$B$73)+AM89</f>
        <v>1.5704000732607398E-2</v>
      </c>
      <c r="AN90" s="29">
        <f>((AI15-'1. Water + Acid'!F15)/$B$73)+AN89</f>
        <v>1.0665941029658236E-2</v>
      </c>
      <c r="AO90" s="41">
        <f t="shared" si="10"/>
        <v>1.3184970881132817E-2</v>
      </c>
      <c r="AP90" s="73">
        <f t="shared" si="11"/>
        <v>3.5624461799780354E-3</v>
      </c>
    </row>
    <row r="91" spans="1:42">
      <c r="A91" s="57">
        <f t="shared" si="0"/>
        <v>13</v>
      </c>
      <c r="B91" s="41">
        <f t="shared" si="1"/>
        <v>7.4649999999999999</v>
      </c>
      <c r="C91" s="51">
        <f t="shared" si="2"/>
        <v>0.2050609665440988</v>
      </c>
      <c r="D91" s="48">
        <f t="shared" si="3"/>
        <v>264</v>
      </c>
      <c r="E91" s="55">
        <f t="shared" si="4"/>
        <v>5.6568542494923806</v>
      </c>
      <c r="F91" s="54">
        <f t="shared" si="12"/>
        <v>1.87565E-3</v>
      </c>
      <c r="G91" s="54">
        <f t="shared" si="13"/>
        <v>1.4992785081498368E-3</v>
      </c>
      <c r="H91" s="54">
        <f t="shared" si="14"/>
        <v>8.2715000000000002E-4</v>
      </c>
      <c r="I91" s="54">
        <f t="shared" si="15"/>
        <v>2.257155556225578E-3</v>
      </c>
      <c r="J91" s="49">
        <f t="shared" si="16"/>
        <v>9.1128888888888899E-6</v>
      </c>
      <c r="K91" s="49">
        <f t="shared" si="17"/>
        <v>2.4335555555555555E-6</v>
      </c>
      <c r="L91" s="50">
        <f t="shared" si="18"/>
        <v>5.7732222222222229E-6</v>
      </c>
      <c r="M91" s="49">
        <f t="shared" si="19"/>
        <v>4.7230018938053474E-6</v>
      </c>
      <c r="N91" s="54">
        <f t="shared" si="37"/>
        <v>0.16433099999999998</v>
      </c>
      <c r="O91" s="54">
        <f t="shared" si="38"/>
        <v>4.8312363717789644E-2</v>
      </c>
      <c r="P91" s="49">
        <f t="shared" si="21"/>
        <v>1.4892995999937536E-3</v>
      </c>
      <c r="Q91" s="49">
        <f t="shared" si="22"/>
        <v>1.0174423009858317E-3</v>
      </c>
      <c r="R91" s="50">
        <f t="shared" si="23"/>
        <v>1.2533709504897925E-3</v>
      </c>
      <c r="S91" s="58">
        <f t="shared" si="24"/>
        <v>3.3365349588087E-4</v>
      </c>
      <c r="U91" s="57">
        <f t="shared" si="5"/>
        <v>13</v>
      </c>
      <c r="V91" s="41">
        <f t="shared" si="6"/>
        <v>2.395</v>
      </c>
      <c r="W91" s="51">
        <f t="shared" si="7"/>
        <v>3.5355339059327251E-2</v>
      </c>
      <c r="X91" s="48">
        <f t="shared" si="8"/>
        <v>517.5</v>
      </c>
      <c r="Y91" s="55">
        <f t="shared" si="9"/>
        <v>98.287842584930104</v>
      </c>
      <c r="Z91" s="54">
        <f t="shared" si="35"/>
        <v>0.10020165</v>
      </c>
      <c r="AA91" s="54">
        <f t="shared" si="36"/>
        <v>2.2357372918234378E-2</v>
      </c>
      <c r="AB91" s="54">
        <f t="shared" si="27"/>
        <v>0.13234399999999999</v>
      </c>
      <c r="AC91" s="54">
        <f t="shared" si="28"/>
        <v>1.2191935121218455E-2</v>
      </c>
      <c r="AD91" s="49">
        <f t="shared" si="29"/>
        <v>2.9275155555555561E-4</v>
      </c>
      <c r="AE91" s="49">
        <f t="shared" si="30"/>
        <v>2.9544400000000001E-4</v>
      </c>
      <c r="AF91" s="50"/>
      <c r="AG91" s="49">
        <f t="shared" si="31"/>
        <v>2.9409777777777784E-4</v>
      </c>
      <c r="AH91" s="54">
        <f t="shared" si="32"/>
        <v>1.9038457246346843E-6</v>
      </c>
      <c r="AI91" s="54">
        <f t="shared" si="39"/>
        <v>8.5266584999999999</v>
      </c>
      <c r="AJ91" s="49">
        <f t="shared" si="40"/>
        <v>0.55684164043693662</v>
      </c>
      <c r="AK91" s="49">
        <f>(AVERAGE((Z16-'1. Water + Acid'!F16),(AI16-'1. Water + Acid'!F16)))+AK90</f>
        <v>1.2277704999999997</v>
      </c>
      <c r="AL91" s="50">
        <f>STDEV((Z16-'1. Water + Acid'!F16),(AI16-'1. Water + Acid'!F16))</f>
        <v>4.4980476564838737E-2</v>
      </c>
      <c r="AM91" s="49">
        <f>((Z16-'1. Water + Acid'!F16)/$B$73)+AM90</f>
        <v>1.5271464875183468E-2</v>
      </c>
      <c r="AN91" s="29">
        <f>((AI16-'1. Water + Acid'!F16)/$B$73)+AN90</f>
        <v>1.076424463361822E-2</v>
      </c>
      <c r="AO91" s="41">
        <f t="shared" si="10"/>
        <v>1.3017854754400843E-2</v>
      </c>
      <c r="AP91" s="73">
        <f t="shared" si="11"/>
        <v>3.1870859971120558E-3</v>
      </c>
    </row>
    <row r="92" spans="1:42">
      <c r="A92" s="57">
        <f t="shared" si="0"/>
        <v>14</v>
      </c>
      <c r="B92" s="41">
        <f t="shared" si="1"/>
        <v>7.76</v>
      </c>
      <c r="C92" s="51">
        <f t="shared" si="2"/>
        <v>7.0710678118654502E-2</v>
      </c>
      <c r="D92" s="48">
        <f t="shared" si="3"/>
        <v>263.5</v>
      </c>
      <c r="E92" s="55">
        <f t="shared" si="4"/>
        <v>9.1923881554251174</v>
      </c>
      <c r="F92" s="54">
        <f t="shared" si="12"/>
        <v>1.9688499999999999E-3</v>
      </c>
      <c r="G92" s="54">
        <f t="shared" si="13"/>
        <v>1.5651808601564231E-3</v>
      </c>
      <c r="H92" s="54">
        <f t="shared" si="14"/>
        <v>8.7375000000000007E-4</v>
      </c>
      <c r="I92" s="54">
        <f t="shared" si="15"/>
        <v>2.3230579082321643E-3</v>
      </c>
      <c r="J92" s="49">
        <f t="shared" si="16"/>
        <v>9.3200000000000006E-6</v>
      </c>
      <c r="K92" s="49">
        <f t="shared" si="17"/>
        <v>2.4335555555555555E-6</v>
      </c>
      <c r="L92" s="50">
        <f t="shared" si="18"/>
        <v>5.8767777777777782E-6</v>
      </c>
      <c r="M92" s="49">
        <f t="shared" si="19"/>
        <v>4.869451564931094E-6</v>
      </c>
      <c r="N92" s="54">
        <f t="shared" si="37"/>
        <v>0.16933749999999997</v>
      </c>
      <c r="O92" s="54">
        <f t="shared" si="38"/>
        <v>5.1227764976621779E-2</v>
      </c>
      <c r="P92" s="49">
        <f t="shared" si="21"/>
        <v>1.5138755009837495E-3</v>
      </c>
      <c r="Q92" s="49">
        <f t="shared" si="22"/>
        <v>1.0764244633618219E-3</v>
      </c>
      <c r="R92" s="50">
        <f t="shared" si="23"/>
        <v>1.2951499821727856E-3</v>
      </c>
      <c r="S92" s="58">
        <f t="shared" si="24"/>
        <v>3.0932459513955654E-4</v>
      </c>
      <c r="U92" s="57">
        <f t="shared" si="5"/>
        <v>14</v>
      </c>
      <c r="V92" s="41">
        <f t="shared" si="6"/>
        <v>2.42</v>
      </c>
      <c r="W92" s="51">
        <f t="shared" si="7"/>
        <v>8.4852813742385777E-2</v>
      </c>
      <c r="X92" s="48">
        <f t="shared" si="8"/>
        <v>522</v>
      </c>
      <c r="Y92" s="55">
        <f t="shared" si="9"/>
        <v>107.48023074035522</v>
      </c>
      <c r="Z92" s="54">
        <f t="shared" si="35"/>
        <v>0.10812365</v>
      </c>
      <c r="AA92" s="54">
        <f t="shared" si="36"/>
        <v>2.706939108670529E-2</v>
      </c>
      <c r="AB92" s="54">
        <f t="shared" si="27"/>
        <v>0.1472793</v>
      </c>
      <c r="AC92" s="54">
        <f t="shared" si="28"/>
        <v>1.3279323929327128E-2</v>
      </c>
      <c r="AD92" s="49">
        <f t="shared" si="29"/>
        <v>3.2764977777777784E-4</v>
      </c>
      <c r="AE92" s="49">
        <f t="shared" si="30"/>
        <v>3.269248888888889E-4</v>
      </c>
      <c r="AF92" s="50"/>
      <c r="AG92" s="49">
        <f t="shared" si="31"/>
        <v>3.2728733333333337E-4</v>
      </c>
      <c r="AH92" s="54">
        <f t="shared" si="32"/>
        <v>5.1257384894015297E-7</v>
      </c>
      <c r="AI92" s="54">
        <f t="shared" si="39"/>
        <v>9.2028304999999992</v>
      </c>
      <c r="AJ92" s="49">
        <f t="shared" si="40"/>
        <v>0.5601735275898877</v>
      </c>
      <c r="AK92" s="49">
        <f>(AVERAGE((Z17-'1. Water + Acid'!F17),(AI17-'1. Water + Acid'!F17)))+AK91</f>
        <v>1.2183464999999996</v>
      </c>
      <c r="AL92" s="50">
        <f>STDEV((Z17-'1. Water + Acid'!F17),(AI17-'1. Water + Acid'!F17))</f>
        <v>3.3318871529510485E-3</v>
      </c>
      <c r="AM92" s="49">
        <f>((Z17-'1. Water + Acid'!F17)/$B$73)+AM91</f>
        <v>1.5173161271223484E-2</v>
      </c>
      <c r="AN92" s="29">
        <f>((AI17-'1. Water + Acid'!F17)/$B$73)+AN91</f>
        <v>1.0705262471242229E-2</v>
      </c>
      <c r="AO92" s="41">
        <f t="shared" si="10"/>
        <v>1.2939211871232856E-2</v>
      </c>
      <c r="AP92" s="73">
        <f t="shared" si="11"/>
        <v>3.1592815391219831E-3</v>
      </c>
    </row>
    <row r="93" spans="1:42">
      <c r="A93" s="57">
        <f t="shared" si="0"/>
        <v>15</v>
      </c>
      <c r="B93" s="41">
        <f t="shared" si="1"/>
        <v>8.0549999999999997</v>
      </c>
      <c r="C93" s="51">
        <f t="shared" si="2"/>
        <v>2.1213203435597228E-2</v>
      </c>
      <c r="D93" s="48">
        <f t="shared" si="3"/>
        <v>259</v>
      </c>
      <c r="E93" s="55">
        <f t="shared" si="4"/>
        <v>2.8284271247461903</v>
      </c>
      <c r="F93" s="54">
        <f t="shared" si="12"/>
        <v>2.0387499999999998E-3</v>
      </c>
      <c r="G93" s="54">
        <f t="shared" si="13"/>
        <v>1.5981320361597162E-3</v>
      </c>
      <c r="H93" s="54">
        <f t="shared" si="14"/>
        <v>2.9125E-4</v>
      </c>
      <c r="I93" s="54">
        <f t="shared" si="15"/>
        <v>2.6690452562667419E-3</v>
      </c>
      <c r="J93" s="49">
        <f t="shared" si="16"/>
        <v>1.0407333333333335E-5</v>
      </c>
      <c r="K93" s="49">
        <f t="shared" si="17"/>
        <v>2.4335555555555555E-6</v>
      </c>
      <c r="L93" s="50">
        <f t="shared" si="18"/>
        <v>6.4204444444444452E-6</v>
      </c>
      <c r="M93" s="49">
        <f t="shared" si="19"/>
        <v>5.6383123383412674E-6</v>
      </c>
      <c r="N93" s="54">
        <f t="shared" si="37"/>
        <v>0.17404949999999997</v>
      </c>
      <c r="O93" s="54">
        <f t="shared" si="38"/>
        <v>5.455965212957279E-2</v>
      </c>
      <c r="P93" s="49">
        <f t="shared" si="21"/>
        <v>1.5728576633597397E-3</v>
      </c>
      <c r="Q93" s="49">
        <f t="shared" si="22"/>
        <v>1.0960851841538186E-3</v>
      </c>
      <c r="R93" s="50">
        <f t="shared" si="23"/>
        <v>1.3344714237567791E-3</v>
      </c>
      <c r="S93" s="58">
        <f t="shared" si="24"/>
        <v>3.3712905312962904E-4</v>
      </c>
      <c r="U93" s="57">
        <f t="shared" si="5"/>
        <v>15</v>
      </c>
      <c r="V93" s="41">
        <f t="shared" si="6"/>
        <v>2.4750000000000001</v>
      </c>
      <c r="W93" s="51">
        <f t="shared" si="7"/>
        <v>0.12020815280171303</v>
      </c>
      <c r="X93" s="48">
        <f t="shared" si="8"/>
        <v>429</v>
      </c>
      <c r="Y93" s="55">
        <f t="shared" si="9"/>
        <v>1.4142135623730951</v>
      </c>
      <c r="Z93" s="54">
        <f t="shared" si="35"/>
        <v>0.12093865000000001</v>
      </c>
      <c r="AA93" s="54">
        <f t="shared" si="36"/>
        <v>2.8453340478843601E-2</v>
      </c>
      <c r="AB93" s="54">
        <f t="shared" si="27"/>
        <v>0.16183015000000001</v>
      </c>
      <c r="AC93" s="54">
        <f t="shared" si="28"/>
        <v>1.4745651261473673E-2</v>
      </c>
      <c r="AD93" s="49">
        <f t="shared" si="29"/>
        <v>3.6228911111111121E-4</v>
      </c>
      <c r="AE93" s="49">
        <f t="shared" si="30"/>
        <v>3.5695600000000002E-4</v>
      </c>
      <c r="AF93" s="50"/>
      <c r="AG93" s="49">
        <f t="shared" si="31"/>
        <v>3.5962255555555564E-4</v>
      </c>
      <c r="AH93" s="54">
        <f t="shared" si="32"/>
        <v>3.771079031488049E-6</v>
      </c>
      <c r="AI93" s="54">
        <f t="shared" si="39"/>
        <v>9.7011244999999988</v>
      </c>
      <c r="AJ93" s="49">
        <f t="shared" si="40"/>
        <v>0.57849890693111827</v>
      </c>
      <c r="AK93" s="49">
        <f>(AVERAGE((Z18-'1. Water + Acid'!F18),(AI18-'1. Water + Acid'!F18)))+AK92</f>
        <v>1.2077444999999996</v>
      </c>
      <c r="AL93" s="50">
        <f>STDEV((Z18-'1. Water + Acid'!F18),(AI18-'1. Water + Acid'!F18))</f>
        <v>1.8325379341230599E-2</v>
      </c>
      <c r="AM93" s="49">
        <f>((Z18-'1. Water + Acid'!F18)/$B$73)+AM92</f>
        <v>1.5192821992015481E-2</v>
      </c>
      <c r="AN93" s="29">
        <f>((AI18-'1. Water + Acid'!F18)/$B$73)+AN92</f>
        <v>1.0508655263322262E-2</v>
      </c>
      <c r="AO93" s="41">
        <f t="shared" si="10"/>
        <v>1.2850738627668872E-2</v>
      </c>
      <c r="AP93" s="73">
        <f t="shared" si="11"/>
        <v>3.3122060580673819E-3</v>
      </c>
    </row>
    <row r="94" spans="1:42">
      <c r="A94" s="57">
        <f t="shared" si="0"/>
        <v>16</v>
      </c>
      <c r="B94" s="41">
        <f t="shared" si="1"/>
        <v>7.7050000000000001</v>
      </c>
      <c r="C94" s="51">
        <f t="shared" si="2"/>
        <v>7.0710678118653244E-3</v>
      </c>
      <c r="D94" s="48">
        <f t="shared" si="3"/>
        <v>320.5</v>
      </c>
      <c r="E94" s="55">
        <f t="shared" si="4"/>
        <v>6.3639610306789276</v>
      </c>
      <c r="F94" s="54">
        <f t="shared" si="12"/>
        <v>2.0736999999999999E-3</v>
      </c>
      <c r="G94" s="54">
        <f t="shared" si="13"/>
        <v>1.6475588001646558E-3</v>
      </c>
      <c r="H94" s="54">
        <f t="shared" si="14"/>
        <v>2.7960000000000002E-4</v>
      </c>
      <c r="I94" s="54">
        <f t="shared" si="15"/>
        <v>2.7184720202716815E-3</v>
      </c>
      <c r="J94" s="49">
        <f t="shared" si="16"/>
        <v>1.0407333333333335E-5</v>
      </c>
      <c r="K94" s="49">
        <f t="shared" si="17"/>
        <v>2.5888888888888889E-6</v>
      </c>
      <c r="L94" s="50">
        <f t="shared" si="18"/>
        <v>6.4981111111111119E-6</v>
      </c>
      <c r="M94" s="49">
        <f t="shared" si="19"/>
        <v>5.5284750849969564E-6</v>
      </c>
      <c r="N94" s="54">
        <f t="shared" si="37"/>
        <v>0.18450424999999998</v>
      </c>
      <c r="O94" s="54">
        <f t="shared" si="38"/>
        <v>5.5184380970751103E-2</v>
      </c>
      <c r="P94" s="49">
        <f t="shared" si="21"/>
        <v>1.6564157267257259E-3</v>
      </c>
      <c r="Q94" s="49">
        <f t="shared" si="22"/>
        <v>1.1870160178168035E-3</v>
      </c>
      <c r="R94" s="50">
        <f t="shared" si="23"/>
        <v>1.4217158722712648E-3</v>
      </c>
      <c r="S94" s="58">
        <f t="shared" si="24"/>
        <v>3.3191571725649048E-4</v>
      </c>
      <c r="U94" s="57">
        <f t="shared" si="5"/>
        <v>16</v>
      </c>
      <c r="V94" s="41">
        <f t="shared" si="6"/>
        <v>2.3499999999999996</v>
      </c>
      <c r="W94" s="51">
        <f t="shared" si="7"/>
        <v>4.2426406871192889E-2</v>
      </c>
      <c r="X94" s="48">
        <f t="shared" si="8"/>
        <v>435.5</v>
      </c>
      <c r="Y94" s="55">
        <f t="shared" si="9"/>
        <v>0.70710678118654757</v>
      </c>
      <c r="Z94" s="54">
        <f t="shared" si="35"/>
        <v>0.13601375000000002</v>
      </c>
      <c r="AA94" s="54">
        <f t="shared" si="36"/>
        <v>2.8618096358860066E-2</v>
      </c>
      <c r="AB94" s="54">
        <f t="shared" si="27"/>
        <v>0.17970125000000001</v>
      </c>
      <c r="AC94" s="54">
        <f t="shared" si="28"/>
        <v>1.5108114197509898E-2</v>
      </c>
      <c r="AD94" s="49">
        <f t="shared" si="29"/>
        <v>4.0257222222222231E-4</v>
      </c>
      <c r="AE94" s="49">
        <f t="shared" si="30"/>
        <v>3.9610000000000003E-4</v>
      </c>
      <c r="AF94" s="50"/>
      <c r="AG94" s="49">
        <f t="shared" si="31"/>
        <v>3.9933611111111117E-4</v>
      </c>
      <c r="AH94" s="54">
        <f t="shared" si="32"/>
        <v>4.5765522226796364E-6</v>
      </c>
      <c r="AI94" s="54">
        <f t="shared" si="39"/>
        <v>10.654126499999999</v>
      </c>
      <c r="AJ94" s="49">
        <f t="shared" si="40"/>
        <v>0.63014315780185903</v>
      </c>
      <c r="AK94" s="49">
        <f>(AVERAGE((Z19-'1. Water + Acid'!F19),(AI19-'1. Water + Acid'!F19)))+AK93</f>
        <v>1.5175584999999994</v>
      </c>
      <c r="AL94" s="50">
        <f>STDEV((Z19-'1. Water + Acid'!F19),(AI19-'1. Water + Acid'!F19))</f>
        <v>5.1644250870740739E-2</v>
      </c>
      <c r="AM94" s="49">
        <f>((Z19-'1. Water + Acid'!F19)/$B$73)+AM93</f>
        <v>1.8082947948439003E-2</v>
      </c>
      <c r="AN94" s="29">
        <f>((AI19-'1. Water + Acid'!F19)/$B$73)+AN93</f>
        <v>1.2789298875193884E-2</v>
      </c>
      <c r="AO94" s="41">
        <f t="shared" si="10"/>
        <v>1.5436123411816443E-2</v>
      </c>
      <c r="AP94" s="73">
        <f t="shared" si="11"/>
        <v>3.7431751569135066E-3</v>
      </c>
    </row>
    <row r="95" spans="1:42">
      <c r="A95" s="57">
        <f t="shared" si="0"/>
        <v>17</v>
      </c>
      <c r="B95" s="41">
        <f t="shared" si="1"/>
        <v>7.88</v>
      </c>
      <c r="C95" s="51">
        <f t="shared" si="2"/>
        <v>1.4142135623730649E-2</v>
      </c>
      <c r="D95" s="48">
        <f t="shared" si="3"/>
        <v>276.5</v>
      </c>
      <c r="E95" s="55">
        <f t="shared" si="4"/>
        <v>0.70710678118654757</v>
      </c>
      <c r="F95" s="54">
        <f t="shared" si="12"/>
        <v>2.1202999999999999E-3</v>
      </c>
      <c r="G95" s="54">
        <f t="shared" si="13"/>
        <v>1.7134611521712421E-3</v>
      </c>
      <c r="H95" s="54">
        <f t="shared" si="14"/>
        <v>1.3980000000000001E-4</v>
      </c>
      <c r="I95" s="54">
        <f t="shared" si="15"/>
        <v>2.8667523122865007E-3</v>
      </c>
      <c r="J95" s="49">
        <f t="shared" si="16"/>
        <v>1.0407333333333335E-5</v>
      </c>
      <c r="K95" s="49">
        <f t="shared" si="17"/>
        <v>3.0548888888888888E-6</v>
      </c>
      <c r="L95" s="50">
        <f t="shared" si="18"/>
        <v>6.7311111111111112E-6</v>
      </c>
      <c r="M95" s="49">
        <f t="shared" si="19"/>
        <v>5.198963324964026E-6</v>
      </c>
      <c r="N95" s="54">
        <f t="shared" si="37"/>
        <v>0.19471358333333333</v>
      </c>
      <c r="O95" s="54">
        <f t="shared" si="38"/>
        <v>5.6850324547226605E-2</v>
      </c>
      <c r="P95" s="49">
        <f t="shared" si="21"/>
        <v>1.7514425438870434E-3</v>
      </c>
      <c r="Q95" s="49">
        <f t="shared" si="22"/>
        <v>1.2623821141861244E-3</v>
      </c>
      <c r="R95" s="50">
        <f t="shared" si="23"/>
        <v>1.506912329036584E-3</v>
      </c>
      <c r="S95" s="58">
        <f t="shared" si="24"/>
        <v>3.4581794625152668E-4</v>
      </c>
      <c r="U95" s="57">
        <f t="shared" si="5"/>
        <v>17</v>
      </c>
      <c r="V95" s="41">
        <f t="shared" si="6"/>
        <v>2.395</v>
      </c>
      <c r="W95" s="51">
        <f t="shared" si="7"/>
        <v>4.9497474683058526E-2</v>
      </c>
      <c r="X95" s="48">
        <f t="shared" si="8"/>
        <v>428</v>
      </c>
      <c r="Y95" s="55">
        <f t="shared" si="9"/>
        <v>5.6568542494923806</v>
      </c>
      <c r="Z95" s="54">
        <f t="shared" si="35"/>
        <v>0.14682495000000001</v>
      </c>
      <c r="AA95" s="54">
        <f t="shared" si="36"/>
        <v>3.0265655159024723E-2</v>
      </c>
      <c r="AB95" s="54">
        <f t="shared" si="27"/>
        <v>0.19431035000000002</v>
      </c>
      <c r="AC95" s="54">
        <f t="shared" si="28"/>
        <v>1.596484477359552E-2</v>
      </c>
      <c r="AD95" s="49">
        <f t="shared" si="29"/>
        <v>4.3369066666666678E-4</v>
      </c>
      <c r="AE95" s="49">
        <f t="shared" si="30"/>
        <v>4.2991088888888891E-4</v>
      </c>
      <c r="AF95" s="50"/>
      <c r="AG95" s="49">
        <f t="shared" si="31"/>
        <v>4.3180077777777782E-4</v>
      </c>
      <c r="AH95" s="54">
        <f t="shared" si="32"/>
        <v>2.6727064980449519E-6</v>
      </c>
      <c r="AI95" s="54">
        <f t="shared" si="39"/>
        <v>11.370350499999999</v>
      </c>
      <c r="AJ95" s="49">
        <f t="shared" si="40"/>
        <v>0.65013448071956503</v>
      </c>
      <c r="AK95" s="49">
        <f>(AVERAGE((Z20-'1. Water + Acid'!F20),(AI20-'1. Water + Acid'!F20)))+AK94</f>
        <v>1.7225304999999995</v>
      </c>
      <c r="AL95" s="50">
        <f>STDEV((Z20-'1. Water + Acid'!F20),(AI20-'1. Water + Acid'!F20))</f>
        <v>1.9991322917706045E-2</v>
      </c>
      <c r="AM95" s="49">
        <f>((Z20-'1. Water + Acid'!F20)/$B$73)+AM94</f>
        <v>1.9911394982094703E-2</v>
      </c>
      <c r="AN95" s="29">
        <f>((AI20-'1. Water + Acid'!F20)/$B$73)+AN94</f>
        <v>1.4381817259345621E-2</v>
      </c>
      <c r="AO95" s="41">
        <f t="shared" si="10"/>
        <v>1.7146606120720161E-2</v>
      </c>
      <c r="AP95" s="73">
        <f t="shared" si="11"/>
        <v>3.9100019048539433E-3</v>
      </c>
    </row>
    <row r="96" spans="1:42">
      <c r="A96" s="57">
        <f t="shared" si="0"/>
        <v>18</v>
      </c>
      <c r="B96" s="41">
        <f t="shared" si="1"/>
        <v>8.0250000000000004</v>
      </c>
      <c r="C96" s="51">
        <f t="shared" si="2"/>
        <v>6.3639610306789177E-2</v>
      </c>
      <c r="D96" s="48">
        <f t="shared" si="3"/>
        <v>293.5</v>
      </c>
      <c r="E96" s="55">
        <f t="shared" si="4"/>
        <v>3.5355339059327378</v>
      </c>
      <c r="F96" s="54">
        <f t="shared" si="12"/>
        <v>2.1901999999999998E-3</v>
      </c>
      <c r="G96" s="54">
        <f t="shared" si="13"/>
        <v>1.7134611521712421E-3</v>
      </c>
      <c r="H96" s="54">
        <f t="shared" si="14"/>
        <v>2.33E-4</v>
      </c>
      <c r="I96" s="54">
        <f t="shared" si="15"/>
        <v>2.9491302522947336E-3</v>
      </c>
      <c r="J96" s="49">
        <f t="shared" si="16"/>
        <v>1.0562666666666668E-5</v>
      </c>
      <c r="K96" s="49">
        <f t="shared" si="17"/>
        <v>3.4691111111111109E-6</v>
      </c>
      <c r="L96" s="50">
        <f t="shared" si="18"/>
        <v>7.0158888888888895E-6</v>
      </c>
      <c r="M96" s="49">
        <f t="shared" si="19"/>
        <v>5.0159012360568414E-6</v>
      </c>
      <c r="N96" s="54">
        <f t="shared" si="37"/>
        <v>0.20600274999999998</v>
      </c>
      <c r="O96" s="54">
        <f t="shared" si="38"/>
        <v>5.6989153178599559E-2</v>
      </c>
      <c r="P96" s="49">
        <f t="shared" si="21"/>
        <v>1.844830967649028E-3</v>
      </c>
      <c r="Q96" s="49">
        <f t="shared" si="22"/>
        <v>1.3574089313474419E-3</v>
      </c>
      <c r="R96" s="50">
        <f t="shared" si="23"/>
        <v>1.6011199494982351E-3</v>
      </c>
      <c r="S96" s="58">
        <f t="shared" si="24"/>
        <v>3.44659427168607E-4</v>
      </c>
      <c r="U96" s="57">
        <f t="shared" si="5"/>
        <v>18</v>
      </c>
      <c r="V96" s="41">
        <f t="shared" si="6"/>
        <v>2.38</v>
      </c>
      <c r="W96" s="51">
        <f t="shared" si="7"/>
        <v>1.4142135623730963E-2</v>
      </c>
      <c r="X96" s="48">
        <f t="shared" si="8"/>
        <v>431</v>
      </c>
      <c r="Y96" s="55">
        <f t="shared" si="9"/>
        <v>1.4142135623730951</v>
      </c>
      <c r="Z96" s="54">
        <f t="shared" si="35"/>
        <v>0.1591157</v>
      </c>
      <c r="AA96" s="54">
        <f t="shared" si="36"/>
        <v>3.0908203091088937E-2</v>
      </c>
      <c r="AB96" s="54">
        <f t="shared" si="27"/>
        <v>0.20809230000000001</v>
      </c>
      <c r="AC96" s="54">
        <f t="shared" si="28"/>
        <v>1.6673295057666321E-2</v>
      </c>
      <c r="AD96" s="49">
        <f t="shared" si="29"/>
        <v>4.632040000000001E-4</v>
      </c>
      <c r="AE96" s="49">
        <f t="shared" si="30"/>
        <v>4.6165066666666667E-4</v>
      </c>
      <c r="AF96" s="50"/>
      <c r="AG96" s="49">
        <f t="shared" si="31"/>
        <v>4.6242733333333338E-4</v>
      </c>
      <c r="AH96" s="54">
        <f t="shared" si="32"/>
        <v>1.0983725334431739E-6</v>
      </c>
      <c r="AI96" s="54">
        <f t="shared" si="39"/>
        <v>12.034742499999998</v>
      </c>
      <c r="AJ96" s="49">
        <f t="shared" si="40"/>
        <v>0.68012146509612403</v>
      </c>
      <c r="AK96" s="49">
        <f>(AVERAGE((Z21-'1. Water + Acid'!F21),(AI21-'1. Water + Acid'!F21)))+AK95</f>
        <v>1.7625824999999995</v>
      </c>
      <c r="AL96" s="50">
        <f>STDEV((Z21-'1. Water + Acid'!F21),(AI21-'1. Water + Acid'!F21))</f>
        <v>2.9986984376558942E-2</v>
      </c>
      <c r="AM96" s="49">
        <f>((Z21-'1. Water + Acid'!F21)/$B$73)+AM95</f>
        <v>2.0068680748430677E-2</v>
      </c>
      <c r="AN96" s="29">
        <f>((AI21-'1. Water + Acid'!F21)/$B$73)+AN95</f>
        <v>1.4892995999937535E-2</v>
      </c>
      <c r="AO96" s="41">
        <f t="shared" si="10"/>
        <v>1.7480838374184106E-2</v>
      </c>
      <c r="AP96" s="73">
        <f t="shared" si="11"/>
        <v>3.6597617829432915E-3</v>
      </c>
    </row>
    <row r="97" spans="1:42">
      <c r="A97" s="57">
        <f t="shared" si="0"/>
        <v>19</v>
      </c>
      <c r="B97" s="41">
        <f t="shared" si="1"/>
        <v>7.72</v>
      </c>
      <c r="C97" s="51">
        <f t="shared" si="2"/>
        <v>5.6568542494923851E-2</v>
      </c>
      <c r="D97" s="48">
        <f t="shared" si="3"/>
        <v>257.5</v>
      </c>
      <c r="E97" s="55">
        <f t="shared" si="4"/>
        <v>7.7781745930520225</v>
      </c>
      <c r="F97" s="54">
        <f t="shared" si="12"/>
        <v>2.1901999999999998E-3</v>
      </c>
      <c r="G97" s="54">
        <f t="shared" si="13"/>
        <v>1.7134611521712421E-3</v>
      </c>
      <c r="H97" s="54">
        <f t="shared" si="14"/>
        <v>3.1455000000000003E-4</v>
      </c>
      <c r="I97" s="54">
        <f t="shared" si="15"/>
        <v>3.0809349563079061E-3</v>
      </c>
      <c r="J97" s="49">
        <f t="shared" si="16"/>
        <v>1.1184000000000002E-5</v>
      </c>
      <c r="K97" s="49">
        <f t="shared" si="17"/>
        <v>3.676222222222222E-6</v>
      </c>
      <c r="L97" s="50">
        <f t="shared" si="18"/>
        <v>7.4301111111111117E-6</v>
      </c>
      <c r="M97" s="49">
        <f t="shared" si="19"/>
        <v>5.3088005783083362E-6</v>
      </c>
      <c r="N97" s="54">
        <f t="shared" si="37"/>
        <v>0.22249474999999999</v>
      </c>
      <c r="O97" s="54">
        <f t="shared" si="38"/>
        <v>5.809978222958323E-2</v>
      </c>
      <c r="P97" s="49">
        <f t="shared" si="21"/>
        <v>1.9890095867903376E-3</v>
      </c>
      <c r="Q97" s="49">
        <f t="shared" si="22"/>
        <v>1.4884804032940869E-3</v>
      </c>
      <c r="R97" s="50">
        <f t="shared" si="23"/>
        <v>1.7387449950422122E-3</v>
      </c>
      <c r="S97" s="58">
        <f t="shared" si="24"/>
        <v>3.539275798319647E-4</v>
      </c>
      <c r="U97" s="57">
        <f t="shared" si="5"/>
        <v>19</v>
      </c>
      <c r="V97" s="41">
        <f t="shared" si="6"/>
        <v>2.4450000000000003</v>
      </c>
      <c r="W97" s="51">
        <f t="shared" si="7"/>
        <v>7.7781745930520133E-2</v>
      </c>
      <c r="X97" s="48">
        <f t="shared" si="8"/>
        <v>559.5</v>
      </c>
      <c r="Y97" s="55">
        <f t="shared" si="9"/>
        <v>6.3639610306789276</v>
      </c>
      <c r="Z97" s="54">
        <f t="shared" si="35"/>
        <v>0.15986130000000001</v>
      </c>
      <c r="AA97" s="54">
        <f t="shared" si="36"/>
        <v>3.1007056619098815E-2</v>
      </c>
      <c r="AB97" s="54">
        <f t="shared" si="27"/>
        <v>0.22522945</v>
      </c>
      <c r="AC97" s="54">
        <f t="shared" si="28"/>
        <v>1.8469134149845794E-2</v>
      </c>
      <c r="AD97" s="49">
        <f t="shared" si="29"/>
        <v>5.0410844444444454E-4</v>
      </c>
      <c r="AE97" s="49">
        <f t="shared" si="30"/>
        <v>4.9691133333333332E-4</v>
      </c>
      <c r="AF97" s="50"/>
      <c r="AG97" s="49">
        <f t="shared" si="31"/>
        <v>5.0050988888888893E-4</v>
      </c>
      <c r="AH97" s="54">
        <f t="shared" si="32"/>
        <v>5.0891260716197888E-6</v>
      </c>
      <c r="AI97" s="54">
        <f t="shared" si="39"/>
        <v>12.873478499999997</v>
      </c>
      <c r="AJ97" s="49">
        <f t="shared" si="40"/>
        <v>0.68678523940202607</v>
      </c>
      <c r="AK97" s="49">
        <f>(AVERAGE((Z22-'1. Water + Acid'!F22),(AI22-'1. Water + Acid'!F22)))+AK96</f>
        <v>1.9275024999999995</v>
      </c>
      <c r="AL97" s="50">
        <f>STDEV((Z22-'1. Water + Acid'!F22),(AI22-'1. Water + Acid'!F22))</f>
        <v>6.6637743059020154E-3</v>
      </c>
      <c r="AM97" s="49">
        <f>((Z22-'1. Water + Acid'!F22)/$B$73)+AM96</f>
        <v>2.1484252645454442E-2</v>
      </c>
      <c r="AN97" s="29">
        <f>((AI22-'1. Water + Acid'!F22)/$B$73)+AN96</f>
        <v>1.6229925013793313E-2</v>
      </c>
      <c r="AO97" s="41">
        <f t="shared" si="10"/>
        <v>1.8857088829623878E-2</v>
      </c>
      <c r="AP97" s="73">
        <f t="shared" si="11"/>
        <v>3.7153706989234364E-3</v>
      </c>
    </row>
    <row r="98" spans="1:42">
      <c r="A98" s="57">
        <f t="shared" si="0"/>
        <v>20</v>
      </c>
      <c r="B98" s="41">
        <f t="shared" si="1"/>
        <v>7.8049999999999997</v>
      </c>
      <c r="C98" s="51">
        <f t="shared" si="2"/>
        <v>3.5355339059327251E-2</v>
      </c>
      <c r="D98" s="48">
        <f t="shared" si="3"/>
        <v>292.5</v>
      </c>
      <c r="E98" s="55">
        <f t="shared" si="4"/>
        <v>12.020815280171307</v>
      </c>
      <c r="F98" s="54">
        <f t="shared" si="12"/>
        <v>2.1901999999999998E-3</v>
      </c>
      <c r="G98" s="54">
        <f t="shared" si="13"/>
        <v>1.7134611521712421E-3</v>
      </c>
      <c r="H98" s="54">
        <f t="shared" si="14"/>
        <v>1.864E-4</v>
      </c>
      <c r="I98" s="54">
        <f t="shared" si="15"/>
        <v>3.0809349563079061E-3</v>
      </c>
      <c r="J98" s="49">
        <f t="shared" si="16"/>
        <v>1.1184000000000002E-5</v>
      </c>
      <c r="K98" s="49">
        <f t="shared" si="17"/>
        <v>3.676222222222222E-6</v>
      </c>
      <c r="L98" s="50">
        <f t="shared" si="18"/>
        <v>7.4301111111111117E-6</v>
      </c>
      <c r="M98" s="49">
        <f t="shared" si="19"/>
        <v>5.3088005783083362E-6</v>
      </c>
      <c r="N98" s="54">
        <f t="shared" si="37"/>
        <v>0.23702341666666665</v>
      </c>
      <c r="O98" s="54">
        <f t="shared" si="38"/>
        <v>6.5041213798231162E-2</v>
      </c>
      <c r="P98" s="49">
        <f t="shared" si="21"/>
        <v>2.1512105333243107E-3</v>
      </c>
      <c r="Q98" s="49">
        <f t="shared" si="22"/>
        <v>1.5687616798614069E-3</v>
      </c>
      <c r="R98" s="50">
        <f t="shared" si="23"/>
        <v>1.8599861065928588E-3</v>
      </c>
      <c r="S98" s="58">
        <f t="shared" si="24"/>
        <v>4.1185353397794899E-4</v>
      </c>
      <c r="U98" s="57">
        <f t="shared" si="5"/>
        <v>20</v>
      </c>
      <c r="V98" s="41">
        <f t="shared" si="6"/>
        <v>2.5549999999999997</v>
      </c>
      <c r="W98" s="51">
        <f t="shared" si="7"/>
        <v>7.7781745930520133E-2</v>
      </c>
      <c r="X98" s="48">
        <f t="shared" si="8"/>
        <v>555</v>
      </c>
      <c r="Y98" s="55">
        <f t="shared" si="9"/>
        <v>22.627416997969522</v>
      </c>
      <c r="Z98" s="54">
        <f t="shared" si="35"/>
        <v>0.1608166</v>
      </c>
      <c r="AA98" s="54">
        <f t="shared" si="36"/>
        <v>3.1435421907141624E-2</v>
      </c>
      <c r="AB98" s="54">
        <f t="shared" si="27"/>
        <v>0.24064240000000001</v>
      </c>
      <c r="AC98" s="54">
        <f t="shared" si="28"/>
        <v>1.9737754425972576E-2</v>
      </c>
      <c r="AD98" s="49">
        <f t="shared" si="29"/>
        <v>5.4035288888888895E-4</v>
      </c>
      <c r="AE98" s="49">
        <f t="shared" si="30"/>
        <v>5.2916888888888893E-4</v>
      </c>
      <c r="AF98" s="50"/>
      <c r="AG98" s="49">
        <f t="shared" si="31"/>
        <v>5.3476088888888894E-4</v>
      </c>
      <c r="AH98" s="54">
        <f t="shared" si="32"/>
        <v>7.9082822407903615E-6</v>
      </c>
      <c r="AI98" s="54">
        <f t="shared" si="39"/>
        <v>13.645068499999997</v>
      </c>
      <c r="AJ98" s="49">
        <f t="shared" si="40"/>
        <v>0.72177005450801179</v>
      </c>
      <c r="AK98" s="49">
        <f>(AVERAGE((Z23-'1. Water + Acid'!F23),(AI23-'1. Water + Acid'!F23)))+AK97</f>
        <v>1.9593084999999995</v>
      </c>
      <c r="AL98" s="50">
        <f>STDEV((Z23-'1. Water + Acid'!F23),(AI23-'1. Water + Acid'!F23))</f>
        <v>3.4984815105985674E-2</v>
      </c>
      <c r="AM98" s="49">
        <f>((Z23-'1. Water + Acid'!F23)/$B$73)+AM97</f>
        <v>2.1956109944462364E-2</v>
      </c>
      <c r="AN98" s="29">
        <f>((AI23-'1. Water + Acid'!F23)/$B$73)+AN97</f>
        <v>1.6288907176169303E-2</v>
      </c>
      <c r="AO98" s="41">
        <f t="shared" si="10"/>
        <v>1.9122508560315832E-2</v>
      </c>
      <c r="AP98" s="73">
        <f t="shared" si="11"/>
        <v>4.007317507819198E-3</v>
      </c>
    </row>
    <row r="99" spans="1:42">
      <c r="A99" s="57">
        <f t="shared" si="0"/>
        <v>21</v>
      </c>
      <c r="B99" s="41">
        <f t="shared" si="1"/>
        <v>7.7650000000000006</v>
      </c>
      <c r="C99" s="51">
        <f t="shared" si="2"/>
        <v>0.10606601717798175</v>
      </c>
      <c r="D99" s="48">
        <f t="shared" si="3"/>
        <v>286</v>
      </c>
      <c r="E99" s="55">
        <f t="shared" si="4"/>
        <v>1.4142135623730951</v>
      </c>
      <c r="F99" s="54">
        <f t="shared" si="12"/>
        <v>2.6212499999999999E-3</v>
      </c>
      <c r="G99" s="54">
        <f t="shared" si="13"/>
        <v>1.7958390921794748E-3</v>
      </c>
      <c r="H99" s="54">
        <f t="shared" si="14"/>
        <v>4.8930000000000002E-4</v>
      </c>
      <c r="I99" s="54">
        <f t="shared" si="15"/>
        <v>3.0809349563079061E-3</v>
      </c>
      <c r="J99" s="49">
        <f t="shared" si="16"/>
        <v>1.2271333333333336E-5</v>
      </c>
      <c r="K99" s="49">
        <f t="shared" si="17"/>
        <v>4.7635555555555556E-6</v>
      </c>
      <c r="L99" s="50">
        <f t="shared" si="18"/>
        <v>8.5174444444444465E-6</v>
      </c>
      <c r="M99" s="49">
        <f t="shared" si="19"/>
        <v>5.308800578308337E-6</v>
      </c>
      <c r="N99" s="54">
        <f t="shared" si="37"/>
        <v>0.24399324999999999</v>
      </c>
      <c r="O99" s="54">
        <f t="shared" si="38"/>
        <v>6.6290671480587787E-2</v>
      </c>
      <c r="P99" s="49">
        <f t="shared" si="21"/>
        <v>2.2167462692976331E-3</v>
      </c>
      <c r="Q99" s="49">
        <f t="shared" si="22"/>
        <v>1.6195518752407318E-3</v>
      </c>
      <c r="R99" s="50">
        <f t="shared" si="23"/>
        <v>1.9181490722691825E-3</v>
      </c>
      <c r="S99" s="58">
        <f t="shared" si="24"/>
        <v>4.222802057242262E-4</v>
      </c>
      <c r="U99" s="57">
        <f t="shared" si="5"/>
        <v>21</v>
      </c>
      <c r="V99" s="41">
        <f t="shared" si="6"/>
        <v>2.4900000000000002</v>
      </c>
      <c r="W99" s="51">
        <f t="shared" si="7"/>
        <v>2.8284271247461613E-2</v>
      </c>
      <c r="X99" s="48">
        <f t="shared" si="8"/>
        <v>563</v>
      </c>
      <c r="Y99" s="55">
        <f t="shared" si="9"/>
        <v>7.0710678118654755</v>
      </c>
      <c r="Z99" s="54">
        <f t="shared" si="35"/>
        <v>0.16162045</v>
      </c>
      <c r="AA99" s="54">
        <f t="shared" si="36"/>
        <v>3.1847311607182786E-2</v>
      </c>
      <c r="AB99" s="54">
        <f t="shared" si="27"/>
        <v>0.2568126</v>
      </c>
      <c r="AC99" s="54">
        <f t="shared" si="28"/>
        <v>2.1484166754147108E-2</v>
      </c>
      <c r="AD99" s="49">
        <f t="shared" si="29"/>
        <v>5.7903088888888894E-4</v>
      </c>
      <c r="AE99" s="49">
        <f t="shared" si="30"/>
        <v>5.6235844444444446E-4</v>
      </c>
      <c r="AF99" s="50"/>
      <c r="AG99" s="49">
        <f t="shared" si="31"/>
        <v>5.706946666666667E-4</v>
      </c>
      <c r="AH99" s="54">
        <f t="shared" si="32"/>
        <v>1.1789198525622675E-5</v>
      </c>
      <c r="AI99" s="54">
        <f t="shared" si="39"/>
        <v>14.290612499999998</v>
      </c>
      <c r="AJ99" s="49">
        <f t="shared" si="40"/>
        <v>0.7317657159668649</v>
      </c>
      <c r="AK99" s="49">
        <f>(AVERAGE((Z24-'1. Water + Acid'!F24),(AI24-'1. Water + Acid'!F24)))+AK98</f>
        <v>1.6954364999999996</v>
      </c>
      <c r="AL99" s="50">
        <f>STDEV((Z24-'1. Water + Acid'!F24),(AI24-'1. Water + Acid'!F24))</f>
        <v>9.9956614588530626E-3</v>
      </c>
      <c r="AM99" s="49">
        <f>((Z24-'1. Water + Acid'!F24)/$B$73)+AM98</f>
        <v>1.9695127053382739E-2</v>
      </c>
      <c r="AN99" s="29">
        <f>((AI24-'1. Water + Acid'!F24)/$B$73)+AN98</f>
        <v>1.4145888609841659E-2</v>
      </c>
      <c r="AO99" s="41">
        <f t="shared" si="10"/>
        <v>1.6920507831612197E-2</v>
      </c>
      <c r="AP99" s="73">
        <f t="shared" si="11"/>
        <v>3.9239041338489803E-3</v>
      </c>
    </row>
    <row r="100" spans="1:42">
      <c r="A100" s="57">
        <f t="shared" si="0"/>
        <v>22</v>
      </c>
      <c r="B100" s="41">
        <f t="shared" si="1"/>
        <v>7.9</v>
      </c>
      <c r="C100" s="51">
        <f t="shared" si="2"/>
        <v>5.6568542494923851E-2</v>
      </c>
      <c r="D100" s="48">
        <f t="shared" si="3"/>
        <v>307.5</v>
      </c>
      <c r="E100" s="55">
        <f t="shared" si="4"/>
        <v>3.5355339059327378</v>
      </c>
      <c r="F100" s="54">
        <f t="shared" si="12"/>
        <v>2.7493999999999999E-3</v>
      </c>
      <c r="G100" s="54">
        <f t="shared" si="13"/>
        <v>1.8782170321877075E-3</v>
      </c>
      <c r="H100" s="54">
        <f t="shared" si="14"/>
        <v>1.15335E-3</v>
      </c>
      <c r="I100" s="54">
        <f t="shared" si="15"/>
        <v>3.2951176003293116E-3</v>
      </c>
      <c r="J100" s="49">
        <f t="shared" si="16"/>
        <v>1.3410444444444447E-5</v>
      </c>
      <c r="K100" s="49">
        <f t="shared" si="17"/>
        <v>6.5757777777777778E-6</v>
      </c>
      <c r="L100" s="50">
        <f t="shared" si="18"/>
        <v>9.9931111111111132E-6</v>
      </c>
      <c r="M100" s="49">
        <f t="shared" si="19"/>
        <v>4.8328391471496584E-6</v>
      </c>
      <c r="N100" s="54">
        <f t="shared" si="37"/>
        <v>0.25115941666666664</v>
      </c>
      <c r="O100" s="54">
        <f t="shared" si="38"/>
        <v>6.8373100951182167E-2</v>
      </c>
      <c r="P100" s="49">
        <f t="shared" si="21"/>
        <v>2.2642596778782919E-3</v>
      </c>
      <c r="Q100" s="49">
        <f t="shared" si="22"/>
        <v>1.6916411848113865E-3</v>
      </c>
      <c r="R100" s="50">
        <f t="shared" si="23"/>
        <v>1.9779504313448392E-3</v>
      </c>
      <c r="S100" s="58">
        <f t="shared" si="24"/>
        <v>4.0490241948043087E-4</v>
      </c>
      <c r="U100" s="57">
        <f t="shared" si="5"/>
        <v>22</v>
      </c>
      <c r="V100" s="41">
        <f t="shared" si="6"/>
        <v>2.4550000000000001</v>
      </c>
      <c r="W100" s="51">
        <f t="shared" si="7"/>
        <v>2.12132034355966E-2</v>
      </c>
      <c r="X100" s="48">
        <f t="shared" si="8"/>
        <v>572</v>
      </c>
      <c r="Y100" s="55">
        <f t="shared" si="9"/>
        <v>5.6568542494923806</v>
      </c>
      <c r="Z100" s="54">
        <f t="shared" si="35"/>
        <v>0.16241264999999999</v>
      </c>
      <c r="AA100" s="54">
        <f t="shared" si="36"/>
        <v>3.2012067487199251E-2</v>
      </c>
      <c r="AB100" s="54">
        <f t="shared" si="27"/>
        <v>0.27789910000000001</v>
      </c>
      <c r="AC100" s="54">
        <f t="shared" si="28"/>
        <v>2.2340897330232732E-2</v>
      </c>
      <c r="AD100" s="49">
        <f t="shared" si="29"/>
        <v>6.2723600000000009E-4</v>
      </c>
      <c r="AE100" s="49">
        <f t="shared" si="30"/>
        <v>6.0787111111111115E-4</v>
      </c>
      <c r="AF100" s="50"/>
      <c r="AG100" s="49">
        <f t="shared" si="31"/>
        <v>6.1755355555555562E-4</v>
      </c>
      <c r="AH100" s="54">
        <f t="shared" si="32"/>
        <v>1.3693044250257398E-5</v>
      </c>
      <c r="AI100" s="54">
        <f t="shared" si="39"/>
        <v>15.068092499999999</v>
      </c>
      <c r="AJ100" s="49">
        <f t="shared" si="40"/>
        <v>0.79173968471998313</v>
      </c>
      <c r="AK100" s="49">
        <f>(AVERAGE((Z25-'1. Water + Acid'!F25),(AI25-'1. Water + Acid'!F25)))+AK99</f>
        <v>1.8909844999999996</v>
      </c>
      <c r="AL100" s="50">
        <f>STDEV((Z25-'1. Water + Acid'!F25),(AI25-'1. Water + Acid'!F25))</f>
        <v>5.9973968753118292E-2</v>
      </c>
      <c r="AM100" s="49">
        <f>((Z25-'1. Water + Acid'!F25)/$B$73)+AM99</f>
        <v>2.168085985337441E-2</v>
      </c>
      <c r="AN100" s="29">
        <f>((AI25-'1. Water + Acid'!F25)/$B$73)+AN99</f>
        <v>1.5423835461321448E-2</v>
      </c>
      <c r="AO100" s="41">
        <f t="shared" si="10"/>
        <v>1.855234765734793E-2</v>
      </c>
      <c r="AP100" s="73">
        <f t="shared" si="11"/>
        <v>4.4243843776702735E-3</v>
      </c>
    </row>
    <row r="101" spans="1:42">
      <c r="A101" s="57">
        <f t="shared" si="0"/>
        <v>23</v>
      </c>
      <c r="B101" s="41">
        <f t="shared" si="1"/>
        <v>7.835</v>
      </c>
      <c r="C101" s="51">
        <f t="shared" si="2"/>
        <v>3.5355339059327882E-2</v>
      </c>
      <c r="D101" s="48">
        <f t="shared" si="3"/>
        <v>298.5</v>
      </c>
      <c r="E101" s="55">
        <f t="shared" si="4"/>
        <v>6.3639610306789276</v>
      </c>
      <c r="F101" s="54">
        <f t="shared" si="12"/>
        <v>2.7493999999999999E-3</v>
      </c>
      <c r="G101" s="54">
        <f t="shared" si="13"/>
        <v>1.8782170321877075E-3</v>
      </c>
      <c r="H101" s="54">
        <f t="shared" si="14"/>
        <v>6.6405000000000001E-4</v>
      </c>
      <c r="I101" s="54">
        <f t="shared" si="15"/>
        <v>3.2951176003293116E-3</v>
      </c>
      <c r="J101" s="49">
        <f t="shared" si="16"/>
        <v>1.3410444444444447E-5</v>
      </c>
      <c r="K101" s="49">
        <f t="shared" si="17"/>
        <v>6.5757777777777778E-6</v>
      </c>
      <c r="L101" s="50">
        <f t="shared" si="18"/>
        <v>9.9931111111111132E-6</v>
      </c>
      <c r="M101" s="49">
        <f t="shared" si="19"/>
        <v>4.8328391471496584E-6</v>
      </c>
      <c r="N101" s="54">
        <f t="shared" si="37"/>
        <v>0.26117241666666663</v>
      </c>
      <c r="O101" s="54">
        <f t="shared" si="38"/>
        <v>6.9483730002165844E-2</v>
      </c>
      <c r="P101" s="49">
        <f t="shared" si="21"/>
        <v>2.3412641676469458E-3</v>
      </c>
      <c r="Q101" s="49">
        <f t="shared" si="22"/>
        <v>1.7817528217747049E-3</v>
      </c>
      <c r="R101" s="50">
        <f t="shared" si="23"/>
        <v>2.0615084947108253E-3</v>
      </c>
      <c r="S101" s="58">
        <f t="shared" si="24"/>
        <v>3.9563426681707339E-4</v>
      </c>
      <c r="U101" s="57">
        <f t="shared" si="5"/>
        <v>23</v>
      </c>
      <c r="V101" s="41">
        <f t="shared" si="6"/>
        <v>2.4350000000000001</v>
      </c>
      <c r="W101" s="51">
        <f t="shared" si="7"/>
        <v>3.5355339059327251E-2</v>
      </c>
      <c r="X101" s="48">
        <f t="shared" si="8"/>
        <v>589.5</v>
      </c>
      <c r="Y101" s="55">
        <f t="shared" si="9"/>
        <v>0.70710678118654757</v>
      </c>
      <c r="Z101" s="54">
        <f t="shared" si="35"/>
        <v>0.16307669999999999</v>
      </c>
      <c r="AA101" s="54">
        <f t="shared" si="36"/>
        <v>3.2028543075200901E-2</v>
      </c>
      <c r="AB101" s="54">
        <f t="shared" si="27"/>
        <v>0.30100104999999999</v>
      </c>
      <c r="AC101" s="54">
        <f t="shared" si="28"/>
        <v>2.482871111848136E-2</v>
      </c>
      <c r="AD101" s="49">
        <f t="shared" si="29"/>
        <v>6.8248288888888902E-4</v>
      </c>
      <c r="AE101" s="49">
        <f t="shared" si="30"/>
        <v>6.5529955555555558E-4</v>
      </c>
      <c r="AF101" s="50"/>
      <c r="AG101" s="49">
        <f t="shared" si="31"/>
        <v>6.688912222222223E-4</v>
      </c>
      <c r="AH101" s="54">
        <f t="shared" si="32"/>
        <v>1.9221519335254395E-5</v>
      </c>
      <c r="AI101" s="54">
        <f t="shared" si="39"/>
        <v>15.827902499999999</v>
      </c>
      <c r="AJ101" s="49">
        <f t="shared" si="40"/>
        <v>0.80340128975531166</v>
      </c>
      <c r="AK101" s="49">
        <f>(AVERAGE((Z26-'1. Water + Acid'!F26),(AI26-'1. Water + Acid'!F26)))+AK100</f>
        <v>1.9769784999999997</v>
      </c>
      <c r="AL101" s="50">
        <f>STDEV((Z26-'1. Water + Acid'!F26),(AI26-'1. Water + Acid'!F26))</f>
        <v>1.1661605035328586E-2</v>
      </c>
      <c r="AM101" s="49">
        <f>((Z26-'1. Water + Acid'!F26)/$B$73)+AM100</f>
        <v>2.2467288685054279E-2</v>
      </c>
      <c r="AN101" s="29">
        <f>((AI26-'1. Water + Acid'!F26)/$B$73)+AN100</f>
        <v>1.6072639247457342E-2</v>
      </c>
      <c r="AO101" s="41">
        <f t="shared" si="10"/>
        <v>1.9269963966255813E-2</v>
      </c>
      <c r="AP101" s="73">
        <f t="shared" si="11"/>
        <v>4.5216999806355117E-3</v>
      </c>
    </row>
    <row r="102" spans="1:42">
      <c r="A102" s="57">
        <f t="shared" si="0"/>
        <v>24</v>
      </c>
      <c r="B102" s="41">
        <f t="shared" si="1"/>
        <v>7.62</v>
      </c>
      <c r="C102" s="51">
        <f t="shared" si="2"/>
        <v>0.1131370849898477</v>
      </c>
      <c r="D102" s="48">
        <f t="shared" si="3"/>
        <v>305.5</v>
      </c>
      <c r="E102" s="55">
        <f t="shared" si="4"/>
        <v>44.547727214752491</v>
      </c>
      <c r="F102" s="54">
        <f t="shared" si="12"/>
        <v>2.7493999999999999E-3</v>
      </c>
      <c r="G102" s="54">
        <f t="shared" si="13"/>
        <v>1.8782170321877075E-3</v>
      </c>
      <c r="H102" s="54">
        <f t="shared" si="14"/>
        <v>0</v>
      </c>
      <c r="I102" s="54">
        <f t="shared" si="15"/>
        <v>3.2951176003293116E-3</v>
      </c>
      <c r="J102" s="49">
        <f t="shared" si="16"/>
        <v>1.3410444444444447E-5</v>
      </c>
      <c r="K102" s="49">
        <f t="shared" si="17"/>
        <v>6.5757777777777778E-6</v>
      </c>
      <c r="L102" s="50">
        <f t="shared" si="18"/>
        <v>9.9931111111111132E-6</v>
      </c>
      <c r="M102" s="49">
        <f t="shared" si="19"/>
        <v>4.8328391471496584E-6</v>
      </c>
      <c r="N102" s="54">
        <f t="shared" si="37"/>
        <v>0.27069458333333329</v>
      </c>
      <c r="O102" s="54">
        <f t="shared" si="38"/>
        <v>7.1843816735506147E-2</v>
      </c>
      <c r="P102" s="49">
        <f t="shared" si="21"/>
        <v>2.4346525914089303E-3</v>
      </c>
      <c r="Q102" s="49">
        <f t="shared" si="22"/>
        <v>1.8472885577480273E-3</v>
      </c>
      <c r="R102" s="50">
        <f t="shared" si="23"/>
        <v>2.1409705745784788E-3</v>
      </c>
      <c r="S102" s="58">
        <f t="shared" si="24"/>
        <v>4.1532909122670808E-4</v>
      </c>
      <c r="U102" s="57">
        <f t="shared" si="5"/>
        <v>24</v>
      </c>
      <c r="V102" s="41">
        <f t="shared" si="6"/>
        <v>2.4</v>
      </c>
      <c r="W102" s="51">
        <f t="shared" si="7"/>
        <v>0</v>
      </c>
      <c r="X102" s="48">
        <f t="shared" si="8"/>
        <v>571.5</v>
      </c>
      <c r="Y102" s="55">
        <f t="shared" si="9"/>
        <v>0.70710678118654757</v>
      </c>
      <c r="Z102" s="54">
        <f t="shared" si="35"/>
        <v>0.16383394999999998</v>
      </c>
      <c r="AA102" s="54">
        <f t="shared" si="36"/>
        <v>3.2736993359271702E-2</v>
      </c>
      <c r="AB102" s="54">
        <f t="shared" si="27"/>
        <v>0.32239045</v>
      </c>
      <c r="AC102" s="54">
        <f t="shared" si="28"/>
        <v>2.4927564646491242E-2</v>
      </c>
      <c r="AD102" s="49">
        <f t="shared" si="29"/>
        <v>7.3017022222222232E-4</v>
      </c>
      <c r="AE102" s="49">
        <f t="shared" si="30"/>
        <v>7.0267622222222224E-4</v>
      </c>
      <c r="AF102" s="50"/>
      <c r="AG102" s="49">
        <f t="shared" si="31"/>
        <v>7.1642322222222228E-4</v>
      </c>
      <c r="AH102" s="54">
        <f t="shared" si="32"/>
        <v>1.9441193841942998E-5</v>
      </c>
      <c r="AI102" s="54">
        <f t="shared" si="39"/>
        <v>16.521744499999997</v>
      </c>
      <c r="AJ102" s="49">
        <f t="shared" si="40"/>
        <v>0.83838610486129728</v>
      </c>
      <c r="AK102" s="49">
        <f>(AVERAGE((Z27-'1. Water + Acid'!F27),(AI27-'1. Water + Acid'!F27)))+AK101</f>
        <v>2.2679444999999996</v>
      </c>
      <c r="AL102" s="50">
        <f>STDEV((Z27-'1. Water + Acid'!F27),(AI27-'1. Water + Acid'!F27))</f>
        <v>3.4984815105985598E-2</v>
      </c>
      <c r="AM102" s="49">
        <f>((Z27-'1. Water + Acid'!F27)/$B$73)+AM101</f>
        <v>2.4688950134549911E-2</v>
      </c>
      <c r="AN102" s="29">
        <f>((AI27-'1. Water + Acid'!F27)/$B$73)+AN101</f>
        <v>1.8707175833584905E-2</v>
      </c>
      <c r="AO102" s="41">
        <f t="shared" si="10"/>
        <v>2.1698062984067408E-2</v>
      </c>
      <c r="AP102" s="73">
        <f t="shared" si="11"/>
        <v>4.2297531717397753E-3</v>
      </c>
    </row>
    <row r="103" spans="1:42">
      <c r="A103" s="57">
        <f t="shared" si="0"/>
        <v>25</v>
      </c>
      <c r="B103" s="41">
        <f t="shared" si="1"/>
        <v>7.8049999999999997</v>
      </c>
      <c r="C103" s="51">
        <f t="shared" si="2"/>
        <v>7.7781745930520452E-2</v>
      </c>
      <c r="D103" s="48">
        <f t="shared" si="3"/>
        <v>284</v>
      </c>
      <c r="E103" s="55">
        <f t="shared" si="4"/>
        <v>1.4142135623730951</v>
      </c>
      <c r="F103" s="54">
        <f t="shared" si="12"/>
        <v>2.9241499999999999E-3</v>
      </c>
      <c r="G103" s="54">
        <f t="shared" si="13"/>
        <v>1.9935461481992334E-3</v>
      </c>
      <c r="H103" s="54">
        <f t="shared" si="14"/>
        <v>1.7474999999999999E-4</v>
      </c>
      <c r="I103" s="54">
        <f t="shared" si="15"/>
        <v>3.4104467163408375E-3</v>
      </c>
      <c r="J103" s="49">
        <f t="shared" si="16"/>
        <v>1.3617555555555558E-5</v>
      </c>
      <c r="K103" s="49">
        <f t="shared" si="17"/>
        <v>7.1453333333333334E-6</v>
      </c>
      <c r="L103" s="50">
        <f t="shared" si="18"/>
        <v>1.0381444444444446E-5</v>
      </c>
      <c r="M103" s="49">
        <f t="shared" si="19"/>
        <v>4.5765522226796008E-6</v>
      </c>
      <c r="N103" s="54">
        <f t="shared" si="37"/>
        <v>0.27619191666666665</v>
      </c>
      <c r="O103" s="54">
        <f t="shared" si="38"/>
        <v>7.5175703888457152E-2</v>
      </c>
      <c r="P103" s="49">
        <f t="shared" si="21"/>
        <v>2.5001883273822528E-3</v>
      </c>
      <c r="Q103" s="49">
        <f t="shared" si="22"/>
        <v>1.8735028521373563E-3</v>
      </c>
      <c r="R103" s="50">
        <f t="shared" si="23"/>
        <v>2.1868455897598046E-3</v>
      </c>
      <c r="S103" s="58">
        <f t="shared" si="24"/>
        <v>4.4313354921678058E-4</v>
      </c>
      <c r="U103" s="57">
        <f t="shared" si="5"/>
        <v>25</v>
      </c>
      <c r="V103" s="41">
        <f t="shared" si="6"/>
        <v>2.3650000000000002</v>
      </c>
      <c r="W103" s="51">
        <f t="shared" si="7"/>
        <v>3.5355339059327563E-2</v>
      </c>
      <c r="X103" s="48">
        <f t="shared" si="8"/>
        <v>594.5</v>
      </c>
      <c r="Y103" s="55">
        <f t="shared" si="9"/>
        <v>7.7781745930520225</v>
      </c>
      <c r="Z103" s="54">
        <f t="shared" si="35"/>
        <v>0.16460284999999997</v>
      </c>
      <c r="AA103" s="54">
        <f t="shared" si="36"/>
        <v>3.3297163351327687E-2</v>
      </c>
      <c r="AB103" s="54">
        <f t="shared" si="27"/>
        <v>0.3469836</v>
      </c>
      <c r="AC103" s="54">
        <f t="shared" si="28"/>
        <v>2.7118817850710235E-2</v>
      </c>
      <c r="AD103" s="49">
        <f t="shared" si="29"/>
        <v>7.8826488888888904E-4</v>
      </c>
      <c r="AE103" s="49">
        <f t="shared" si="30"/>
        <v>7.5388444444444448E-4</v>
      </c>
      <c r="AF103" s="50"/>
      <c r="AG103" s="49">
        <f t="shared" si="31"/>
        <v>7.7107466666666681E-4</v>
      </c>
      <c r="AH103" s="54">
        <f t="shared" si="32"/>
        <v>2.4310645406874106E-5</v>
      </c>
      <c r="AI103" s="54">
        <f t="shared" si="39"/>
        <v>17.233256499999996</v>
      </c>
      <c r="AJ103" s="49">
        <f t="shared" si="40"/>
        <v>0.84504987916719942</v>
      </c>
      <c r="AK103" s="49">
        <f>(AVERAGE((Z28-'1. Water + Acid'!F28),(AI28-'1. Water + Acid'!F28)))+AK102</f>
        <v>2.3621844999999997</v>
      </c>
      <c r="AL103" s="50">
        <f>STDEV((Z28-'1. Water + Acid'!F28),(AI28-'1. Water + Acid'!F28))</f>
        <v>6.6637743059020935E-3</v>
      </c>
      <c r="AM103" s="49">
        <f>((Z28-'1. Water + Acid'!F28)/$B$73)+AM102</f>
        <v>2.5514700407813774E-2</v>
      </c>
      <c r="AN103" s="29">
        <f>((AI28-'1. Water + Acid'!F28)/$B$73)+AN102</f>
        <v>1.9454283223680782E-2</v>
      </c>
      <c r="AO103" s="41">
        <f t="shared" si="10"/>
        <v>2.2484491815747278E-2</v>
      </c>
      <c r="AP103" s="73">
        <f t="shared" si="11"/>
        <v>4.2853620877199199E-3</v>
      </c>
    </row>
    <row r="104" spans="1:42">
      <c r="A104" s="57">
        <f t="shared" si="0"/>
        <v>26</v>
      </c>
      <c r="B104" s="41">
        <f t="shared" si="1"/>
        <v>7.25</v>
      </c>
      <c r="C104" s="51">
        <f t="shared" si="2"/>
        <v>0.49497474683058273</v>
      </c>
      <c r="D104" s="48">
        <f t="shared" si="3"/>
        <v>248.5</v>
      </c>
      <c r="E104" s="55">
        <f t="shared" si="4"/>
        <v>72.831998462214401</v>
      </c>
      <c r="F104" s="54">
        <f t="shared" si="12"/>
        <v>3.0523E-3</v>
      </c>
      <c r="G104" s="54">
        <f t="shared" si="13"/>
        <v>2.1088752642107592E-3</v>
      </c>
      <c r="H104" s="54">
        <f t="shared" si="14"/>
        <v>3.0289999999999999E-4</v>
      </c>
      <c r="I104" s="54">
        <f t="shared" si="15"/>
        <v>3.5257758323523633E-3</v>
      </c>
      <c r="J104" s="49">
        <f t="shared" si="16"/>
        <v>1.4083555555555558E-5</v>
      </c>
      <c r="K104" s="49">
        <f t="shared" si="17"/>
        <v>7.2488888888888888E-6</v>
      </c>
      <c r="L104" s="50">
        <f t="shared" si="18"/>
        <v>1.0666222222222224E-5</v>
      </c>
      <c r="M104" s="49">
        <f t="shared" si="19"/>
        <v>4.8328391471496584E-6</v>
      </c>
      <c r="N104" s="54">
        <f t="shared" si="37"/>
        <v>0.28610674999999997</v>
      </c>
      <c r="O104" s="54">
        <f t="shared" si="38"/>
        <v>8.2811278613969891E-2</v>
      </c>
      <c r="P104" s="49">
        <f t="shared" si="21"/>
        <v>2.5378713755669132E-3</v>
      </c>
      <c r="Q104" s="49">
        <f t="shared" si="22"/>
        <v>2.0012975372853351E-3</v>
      </c>
      <c r="R104" s="50">
        <f t="shared" si="23"/>
        <v>2.2695844564261242E-3</v>
      </c>
      <c r="S104" s="58">
        <f t="shared" si="24"/>
        <v>3.7941499965619778E-4</v>
      </c>
      <c r="U104" s="57">
        <f t="shared" si="5"/>
        <v>26</v>
      </c>
      <c r="V104" s="41">
        <f t="shared" si="6"/>
        <v>2.38</v>
      </c>
      <c r="W104" s="51">
        <f t="shared" si="7"/>
        <v>0</v>
      </c>
      <c r="X104" s="48">
        <f t="shared" si="8"/>
        <v>596</v>
      </c>
      <c r="Y104" s="55">
        <f t="shared" si="9"/>
        <v>8.4852813742385695</v>
      </c>
      <c r="Z104" s="54">
        <f t="shared" si="35"/>
        <v>0.16541834999999996</v>
      </c>
      <c r="AA104" s="54">
        <f t="shared" si="36"/>
        <v>3.336306570333427E-2</v>
      </c>
      <c r="AB104" s="54">
        <f t="shared" si="27"/>
        <v>0.36996905000000002</v>
      </c>
      <c r="AC104" s="54">
        <f t="shared" si="28"/>
        <v>2.7563658726754692E-2</v>
      </c>
      <c r="AD104" s="49">
        <f t="shared" si="29"/>
        <v>8.400426666666668E-4</v>
      </c>
      <c r="AE104" s="49">
        <f t="shared" si="30"/>
        <v>8.0426422222222224E-4</v>
      </c>
      <c r="AF104" s="50"/>
      <c r="AG104" s="49">
        <f t="shared" si="31"/>
        <v>8.2215344444444452E-4</v>
      </c>
      <c r="AH104" s="54">
        <f t="shared" si="32"/>
        <v>2.5299180686972901E-5</v>
      </c>
      <c r="AI104" s="54">
        <f t="shared" si="39"/>
        <v>17.978930499999997</v>
      </c>
      <c r="AJ104" s="49">
        <f t="shared" si="40"/>
        <v>0.86004337135547904</v>
      </c>
      <c r="AK104" s="49">
        <f>(AVERAGE((Z29-'1. Water + Acid'!F29),(AI29-'1. Water + Acid'!F29)))+AK103</f>
        <v>2.6484384999999997</v>
      </c>
      <c r="AL104" s="50">
        <f>STDEV((Z29-'1. Water + Acid'!F29),(AI29-'1. Water + Acid'!F29))</f>
        <v>1.4993492188279634E-2</v>
      </c>
      <c r="AM104" s="49">
        <f>((Z29-'1. Water + Acid'!F29)/$B$73)+AM103</f>
        <v>2.7991951227605366E-2</v>
      </c>
      <c r="AN104" s="29">
        <f>((AI29-'1. Water + Acid'!F29)/$B$73)+AN103</f>
        <v>2.17545875563444E-2</v>
      </c>
      <c r="AO104" s="41">
        <f t="shared" si="10"/>
        <v>2.4873269391974883E-2</v>
      </c>
      <c r="AP104" s="73">
        <f t="shared" si="11"/>
        <v>4.4104821486752486E-3</v>
      </c>
    </row>
    <row r="105" spans="1:42">
      <c r="A105" s="57">
        <f t="shared" si="0"/>
        <v>27</v>
      </c>
      <c r="B105" s="41">
        <f t="shared" si="1"/>
        <v>7.2450000000000001</v>
      </c>
      <c r="C105" s="51">
        <f t="shared" si="2"/>
        <v>0.41719300090006295</v>
      </c>
      <c r="D105" s="48">
        <f t="shared" si="3"/>
        <v>282</v>
      </c>
      <c r="E105" s="55">
        <f t="shared" si="4"/>
        <v>2.8284271247461903</v>
      </c>
      <c r="F105" s="54">
        <f t="shared" si="12"/>
        <v>3.18045E-3</v>
      </c>
      <c r="G105" s="54">
        <f t="shared" si="13"/>
        <v>2.2242043802222851E-3</v>
      </c>
      <c r="H105" s="54">
        <f t="shared" si="14"/>
        <v>2.563E-4</v>
      </c>
      <c r="I105" s="54">
        <f t="shared" si="15"/>
        <v>3.6411049483638892E-3</v>
      </c>
      <c r="J105" s="49">
        <f t="shared" si="16"/>
        <v>1.4187111111111114E-5</v>
      </c>
      <c r="K105" s="49">
        <f t="shared" si="17"/>
        <v>7.714888888888889E-6</v>
      </c>
      <c r="L105" s="50">
        <f t="shared" si="18"/>
        <v>1.0951000000000001E-5</v>
      </c>
      <c r="M105" s="49">
        <f t="shared" si="19"/>
        <v>4.5765522226796008E-6</v>
      </c>
      <c r="N105" s="54">
        <f t="shared" si="37"/>
        <v>0.29189858333333329</v>
      </c>
      <c r="O105" s="54">
        <f t="shared" si="38"/>
        <v>8.6281994398293857E-2</v>
      </c>
      <c r="P105" s="49">
        <f t="shared" si="21"/>
        <v>2.5657240633555753E-3</v>
      </c>
      <c r="Q105" s="49">
        <f t="shared" si="22"/>
        <v>2.0701100600573237E-3</v>
      </c>
      <c r="R105" s="50">
        <f t="shared" si="23"/>
        <v>2.3179170617064495E-3</v>
      </c>
      <c r="S105" s="58">
        <f t="shared" si="24"/>
        <v>3.5045202258320561E-4</v>
      </c>
      <c r="U105" s="57">
        <f t="shared" si="5"/>
        <v>27</v>
      </c>
      <c r="V105" s="41">
        <f t="shared" si="6"/>
        <v>2.395</v>
      </c>
      <c r="W105" s="51">
        <f t="shared" si="7"/>
        <v>3.5355339059327251E-2</v>
      </c>
      <c r="X105" s="48">
        <f t="shared" si="8"/>
        <v>579</v>
      </c>
      <c r="Y105" s="55">
        <f t="shared" si="9"/>
        <v>26.870057685088806</v>
      </c>
      <c r="Z105" s="54">
        <f t="shared" si="35"/>
        <v>0.16597754999999997</v>
      </c>
      <c r="AA105" s="54">
        <f t="shared" si="36"/>
        <v>3.36925774633672E-2</v>
      </c>
      <c r="AB105" s="54">
        <f t="shared" si="27"/>
        <v>0.39282635000000005</v>
      </c>
      <c r="AC105" s="54">
        <f t="shared" si="28"/>
        <v>2.9540729286952276E-2</v>
      </c>
      <c r="AD105" s="49">
        <f t="shared" si="29"/>
        <v>8.939433333333335E-4</v>
      </c>
      <c r="AE105" s="49">
        <f t="shared" si="30"/>
        <v>8.5195155555555554E-4</v>
      </c>
      <c r="AF105" s="50"/>
      <c r="AG105" s="49">
        <f t="shared" si="31"/>
        <v>8.7294744444444457E-4</v>
      </c>
      <c r="AH105" s="54">
        <f t="shared" si="32"/>
        <v>2.9692670820745367E-5</v>
      </c>
      <c r="AI105" s="54">
        <f t="shared" si="39"/>
        <v>18.764656499999997</v>
      </c>
      <c r="AJ105" s="49">
        <f t="shared" si="40"/>
        <v>0.88836441215556261</v>
      </c>
      <c r="AK105" s="49">
        <f>(AVERAGE((Z30-'1. Water + Acid'!F30),(AI30-'1. Water + Acid'!F30)))+AK104</f>
        <v>2.7791964999999998</v>
      </c>
      <c r="AL105" s="50">
        <f>STDEV((Z30-'1. Water + Acid'!F30),(AI30-'1. Water + Acid'!F30))</f>
        <v>2.8321040800083509E-2</v>
      </c>
      <c r="AM105" s="49">
        <f>((Z30-'1. Water + Acid'!F30)/$B$73)+AM104</f>
        <v>2.8916005104829213E-2</v>
      </c>
      <c r="AN105" s="29">
        <f>((AI30-'1. Water + Acid'!F30)/$B$73)+AN104</f>
        <v>2.3012873687032191E-2</v>
      </c>
      <c r="AO105" s="41">
        <f t="shared" si="10"/>
        <v>2.5964439395930704E-2</v>
      </c>
      <c r="AP105" s="73">
        <f t="shared" si="11"/>
        <v>4.1741442557596325E-3</v>
      </c>
    </row>
    <row r="106" spans="1:42">
      <c r="A106" s="57">
        <f t="shared" si="0"/>
        <v>28</v>
      </c>
      <c r="B106" s="41">
        <f t="shared" si="1"/>
        <v>7.8450000000000006</v>
      </c>
      <c r="C106" s="51">
        <f t="shared" si="2"/>
        <v>2.12132034355966E-2</v>
      </c>
      <c r="D106" s="48">
        <f t="shared" si="3"/>
        <v>247.5</v>
      </c>
      <c r="E106" s="55">
        <f t="shared" si="4"/>
        <v>12.020815280171307</v>
      </c>
      <c r="F106" s="54">
        <f t="shared" si="12"/>
        <v>3.22705E-3</v>
      </c>
      <c r="G106" s="54">
        <f t="shared" si="13"/>
        <v>2.2901067322288714E-3</v>
      </c>
      <c r="H106" s="54">
        <f t="shared" si="14"/>
        <v>1.9805000000000002E-4</v>
      </c>
      <c r="I106" s="54">
        <f t="shared" si="15"/>
        <v>3.7399584763737684E-3</v>
      </c>
      <c r="J106" s="49">
        <f t="shared" si="16"/>
        <v>1.4187111111111114E-5</v>
      </c>
      <c r="K106" s="49">
        <f t="shared" si="17"/>
        <v>8.0255555555555559E-6</v>
      </c>
      <c r="L106" s="50">
        <f t="shared" si="18"/>
        <v>1.1106333333333336E-5</v>
      </c>
      <c r="M106" s="49">
        <f t="shared" si="19"/>
        <v>4.3568777159909806E-6</v>
      </c>
      <c r="N106" s="54">
        <f t="shared" si="37"/>
        <v>0.29592341666666661</v>
      </c>
      <c r="O106" s="54">
        <f t="shared" si="38"/>
        <v>8.697613755515865E-2</v>
      </c>
      <c r="P106" s="49">
        <f t="shared" si="21"/>
        <v>2.6034071115402357E-3</v>
      </c>
      <c r="Q106" s="49">
        <f t="shared" si="22"/>
        <v>2.0996011412453188E-3</v>
      </c>
      <c r="R106" s="50">
        <f t="shared" si="23"/>
        <v>2.3515041263927772E-3</v>
      </c>
      <c r="S106" s="58">
        <f t="shared" si="24"/>
        <v>3.5624461799780405E-4</v>
      </c>
      <c r="U106" s="57">
        <f t="shared" si="5"/>
        <v>28</v>
      </c>
      <c r="V106" s="41">
        <f t="shared" si="6"/>
        <v>2.4000000000000004</v>
      </c>
      <c r="W106" s="51">
        <f t="shared" si="7"/>
        <v>1.4142135623730963E-2</v>
      </c>
      <c r="X106" s="48">
        <f t="shared" si="8"/>
        <v>470</v>
      </c>
      <c r="Y106" s="55">
        <f t="shared" si="9"/>
        <v>1.4142135623730951</v>
      </c>
      <c r="Z106" s="54">
        <f t="shared" si="35"/>
        <v>0.16647849999999997</v>
      </c>
      <c r="AA106" s="54">
        <f t="shared" si="36"/>
        <v>3.3840857755382016E-2</v>
      </c>
      <c r="AB106" s="54">
        <f t="shared" si="27"/>
        <v>0.41627780000000003</v>
      </c>
      <c r="AC106" s="54">
        <f t="shared" si="28"/>
        <v>3.1962640723194317E-2</v>
      </c>
      <c r="AD106" s="49">
        <f t="shared" si="29"/>
        <v>9.4986333333333349E-4</v>
      </c>
      <c r="AE106" s="49">
        <f t="shared" si="30"/>
        <v>9.0026022222222224E-4</v>
      </c>
      <c r="AF106" s="50"/>
      <c r="AG106" s="49">
        <f t="shared" si="31"/>
        <v>9.2506177777777786E-4</v>
      </c>
      <c r="AH106" s="54">
        <f t="shared" si="32"/>
        <v>3.5074696234616553E-5</v>
      </c>
      <c r="AI106" s="54">
        <f t="shared" si="39"/>
        <v>19.444362499999997</v>
      </c>
      <c r="AJ106" s="49">
        <f t="shared" si="40"/>
        <v>0.98998697032056948</v>
      </c>
      <c r="AK106" s="49">
        <f>(AVERAGE((Z31-'1. Water + Acid'!F31),(AI31-'1. Water + Acid'!F31)))+AK105</f>
        <v>3.1361304999999997</v>
      </c>
      <c r="AL106" s="50">
        <f>STDEV((Z31-'1. Water + Acid'!F31),(AI31-'1. Water + Acid'!F31))</f>
        <v>0.101622558165006</v>
      </c>
      <c r="AM106" s="49">
        <f>((Z31-'1. Water + Acid'!F31)/$B$73)+AM105</f>
        <v>3.2494256288972623E-2</v>
      </c>
      <c r="AN106" s="29">
        <f>((AI31-'1. Water + Acid'!F31)/$B$73)+AN105</f>
        <v>2.5391820902863797E-2</v>
      </c>
      <c r="AO106" s="41">
        <f t="shared" si="10"/>
        <v>2.8943038595918208E-2</v>
      </c>
      <c r="AP106" s="73">
        <f t="shared" si="11"/>
        <v>5.0221802244568457E-3</v>
      </c>
    </row>
    <row r="107" spans="1:42">
      <c r="A107" s="57">
        <f t="shared" si="0"/>
        <v>29</v>
      </c>
      <c r="B107" s="41">
        <f t="shared" si="1"/>
        <v>7.94</v>
      </c>
      <c r="C107" s="51">
        <f t="shared" si="2"/>
        <v>5.6568542494923851E-2</v>
      </c>
      <c r="D107" s="48">
        <f t="shared" si="3"/>
        <v>299.5</v>
      </c>
      <c r="E107" s="55">
        <f t="shared" si="4"/>
        <v>2.1213203435596424</v>
      </c>
      <c r="F107" s="54">
        <f t="shared" si="12"/>
        <v>3.22705E-3</v>
      </c>
      <c r="G107" s="54">
        <f t="shared" si="13"/>
        <v>2.2901067322288714E-3</v>
      </c>
      <c r="H107" s="54">
        <f t="shared" si="14"/>
        <v>6.9900000000000005E-5</v>
      </c>
      <c r="I107" s="54">
        <f t="shared" si="15"/>
        <v>3.7399584763737684E-3</v>
      </c>
      <c r="J107" s="49">
        <f t="shared" si="16"/>
        <v>1.4187111111111114E-5</v>
      </c>
      <c r="K107" s="49">
        <f t="shared" si="17"/>
        <v>8.0255555555555559E-6</v>
      </c>
      <c r="L107" s="50">
        <f t="shared" si="18"/>
        <v>1.1106333333333336E-5</v>
      </c>
      <c r="M107" s="49">
        <f t="shared" si="19"/>
        <v>4.3568777159909806E-6</v>
      </c>
      <c r="N107" s="54">
        <f t="shared" si="37"/>
        <v>0.30210791666666659</v>
      </c>
      <c r="O107" s="54">
        <f t="shared" si="38"/>
        <v>8.8780909763007121E-2</v>
      </c>
      <c r="P107" s="49">
        <f t="shared" si="21"/>
        <v>2.6443669465235622E-3</v>
      </c>
      <c r="Q107" s="49">
        <f t="shared" si="22"/>
        <v>2.1618600904199752E-3</v>
      </c>
      <c r="R107" s="50">
        <f t="shared" si="23"/>
        <v>2.4031135184717687E-3</v>
      </c>
      <c r="S107" s="58">
        <f t="shared" si="24"/>
        <v>3.4118386991984813E-4</v>
      </c>
      <c r="U107" s="57">
        <f t="shared" si="5"/>
        <v>29</v>
      </c>
      <c r="V107" s="41">
        <f t="shared" si="6"/>
        <v>1.885</v>
      </c>
      <c r="W107" s="51">
        <f t="shared" si="7"/>
        <v>3.5355339059327251E-2</v>
      </c>
      <c r="X107" s="48">
        <f t="shared" si="8"/>
        <v>448</v>
      </c>
      <c r="Y107" s="55">
        <f t="shared" si="9"/>
        <v>4.2426406871192848</v>
      </c>
      <c r="Z107" s="54">
        <f>Z106</f>
        <v>0.16647849999999997</v>
      </c>
      <c r="AA107" s="54">
        <f>AA106</f>
        <v>3.3840857755382016E-2</v>
      </c>
      <c r="AB107" s="54">
        <f t="shared" si="27"/>
        <v>0.46721160000000006</v>
      </c>
      <c r="AC107" s="54">
        <f t="shared" si="28"/>
        <v>4.3363747620333723E-2</v>
      </c>
      <c r="AD107" s="49">
        <f t="shared" si="29"/>
        <v>1.0809646666666668E-3</v>
      </c>
      <c r="AE107" s="49">
        <f t="shared" si="30"/>
        <v>9.9553133333333339E-4</v>
      </c>
      <c r="AF107" s="50"/>
      <c r="AG107" s="49">
        <f t="shared" si="31"/>
        <v>1.0382480000000001E-3</v>
      </c>
      <c r="AH107" s="54">
        <f t="shared" si="32"/>
        <v>6.0410489339370734E-5</v>
      </c>
      <c r="AI107" s="54">
        <f t="shared" si="39"/>
        <v>20.701288499999997</v>
      </c>
      <c r="AJ107" s="49">
        <f t="shared" si="40"/>
        <v>1.0149761239677022</v>
      </c>
      <c r="AK107" s="49">
        <f>(AVERAGE((Z32-'1. Water + Acid'!F32),(AI32-'1. Water + Acid'!F32)))+AK106</f>
        <v>3.1514444999999993</v>
      </c>
      <c r="AL107" s="50">
        <f>STDEV((Z32-'1. Water + Acid'!F32),(AI32-'1. Water + Acid'!F32))</f>
        <v>2.4989153647132695E-2</v>
      </c>
      <c r="AM107" s="49">
        <f>((Z32-'1. Water + Acid'!F32)/$B$73)+AM106</f>
        <v>3.2769506380060577E-2</v>
      </c>
      <c r="AN107" s="29">
        <f>((AI32-'1. Water + Acid'!F32)/$B$73)+AN106</f>
        <v>2.5372160182071796E-2</v>
      </c>
      <c r="AO107" s="41">
        <f t="shared" si="10"/>
        <v>2.9070833281066188E-2</v>
      </c>
      <c r="AP107" s="73">
        <f t="shared" si="11"/>
        <v>5.2307136593823921E-3</v>
      </c>
    </row>
    <row r="108" spans="1:42">
      <c r="A108" s="57">
        <f t="shared" si="0"/>
        <v>30</v>
      </c>
      <c r="B108" s="41">
        <f t="shared" si="1"/>
        <v>7.835</v>
      </c>
      <c r="C108" s="51">
        <f t="shared" si="2"/>
        <v>0.17677669529663689</v>
      </c>
      <c r="D108" s="48">
        <f t="shared" si="3"/>
        <v>262.5</v>
      </c>
      <c r="E108" s="55">
        <f t="shared" si="4"/>
        <v>0.70710678118654757</v>
      </c>
      <c r="F108" s="54">
        <f t="shared" si="12"/>
        <v>3.22705E-3</v>
      </c>
      <c r="G108" s="54">
        <f t="shared" si="13"/>
        <v>2.2901067322288714E-3</v>
      </c>
      <c r="H108" s="54">
        <f t="shared" si="14"/>
        <v>0</v>
      </c>
      <c r="I108" s="54">
        <f t="shared" si="15"/>
        <v>3.7399584763737684E-3</v>
      </c>
      <c r="J108" s="49">
        <f t="shared" si="16"/>
        <v>1.4187111111111114E-5</v>
      </c>
      <c r="K108" s="49">
        <f t="shared" si="17"/>
        <v>8.0255555555555559E-6</v>
      </c>
      <c r="L108" s="50">
        <f t="shared" si="18"/>
        <v>1.1106333333333336E-5</v>
      </c>
      <c r="M108" s="49">
        <f t="shared" si="19"/>
        <v>4.3568777159909806E-6</v>
      </c>
      <c r="N108" s="54">
        <f t="shared" si="37"/>
        <v>0.32085774999999994</v>
      </c>
      <c r="O108" s="54">
        <f t="shared" si="38"/>
        <v>8.9475052919871914E-2</v>
      </c>
      <c r="P108" s="49">
        <f t="shared" si="21"/>
        <v>2.7967375326615369E-3</v>
      </c>
      <c r="Q108" s="49">
        <f t="shared" si="22"/>
        <v>2.3224226435546152E-3</v>
      </c>
      <c r="R108" s="50">
        <f t="shared" si="23"/>
        <v>2.5595800881080761E-3</v>
      </c>
      <c r="S108" s="58">
        <f t="shared" si="24"/>
        <v>3.3539127450524968E-4</v>
      </c>
      <c r="U108" s="57">
        <f t="shared" si="5"/>
        <v>30</v>
      </c>
      <c r="V108" s="41">
        <f t="shared" si="6"/>
        <v>2.34</v>
      </c>
      <c r="W108" s="51">
        <f t="shared" si="7"/>
        <v>1.4142135623730963E-2</v>
      </c>
      <c r="X108" s="48">
        <f t="shared" si="8"/>
        <v>437.5</v>
      </c>
      <c r="Y108" s="55">
        <f t="shared" si="9"/>
        <v>3.5355339059327378</v>
      </c>
      <c r="Z108" s="54">
        <f>AVERAGE(X33,AG33)+Z107</f>
        <v>0.18381369999999997</v>
      </c>
      <c r="AA108" s="54">
        <f>STDEV(X33,AG33)+AA107</f>
        <v>3.6476951835645463E-2</v>
      </c>
      <c r="AB108" s="54">
        <f t="shared" si="27"/>
        <v>0.49461240000000006</v>
      </c>
      <c r="AC108" s="54">
        <f t="shared" si="28"/>
        <v>4.362735702836007E-2</v>
      </c>
      <c r="AD108" s="49">
        <f t="shared" si="29"/>
        <v>1.1422695555555556E-3</v>
      </c>
      <c r="AE108" s="49">
        <f t="shared" si="30"/>
        <v>1.0560077777777778E-3</v>
      </c>
      <c r="AF108" s="50"/>
      <c r="AG108" s="49">
        <f t="shared" si="31"/>
        <v>1.0991386666666667E-3</v>
      </c>
      <c r="AH108" s="54">
        <f t="shared" si="32"/>
        <v>6.0996288023873683E-5</v>
      </c>
      <c r="AI108" s="54">
        <f t="shared" si="39"/>
        <v>21.289110499999996</v>
      </c>
      <c r="AJ108" s="49">
        <f t="shared" si="40"/>
        <v>1.2798611526273074</v>
      </c>
      <c r="AK108" s="49">
        <f>(AVERAGE((Z33-'1. Water + Acid'!F33),(AI33-'1. Water + Acid'!F33)))+AK107</f>
        <v>3.1950304999999992</v>
      </c>
      <c r="AL108" s="50">
        <f>STDEV((Z33-'1. Water + Acid'!F33),(AI33-'1. Water + Acid'!F33))</f>
        <v>0.26488502865960539</v>
      </c>
      <c r="AM108" s="49">
        <f>((Z33-'1. Water + Acid'!F33)/$B$73)+AM107</f>
        <v>3.4696257017676257E-2</v>
      </c>
      <c r="AN108" s="29">
        <f>((AI33-'1. Water + Acid'!F33)/$B$73)+AN107</f>
        <v>2.4172856213759995E-2</v>
      </c>
      <c r="AO108" s="41">
        <f t="shared" si="10"/>
        <v>2.9434556615718126E-2</v>
      </c>
      <c r="AP108" s="73">
        <f t="shared" si="11"/>
        <v>7.4411680695931418E-3</v>
      </c>
    </row>
    <row r="109" spans="1:42">
      <c r="A109" s="57">
        <f t="shared" si="0"/>
        <v>31</v>
      </c>
      <c r="B109" s="41">
        <f t="shared" si="1"/>
        <v>7.95</v>
      </c>
      <c r="C109" s="51">
        <f t="shared" si="2"/>
        <v>7.0710678118654502E-2</v>
      </c>
      <c r="D109" s="48">
        <f t="shared" si="3"/>
        <v>221.5</v>
      </c>
      <c r="E109" s="55">
        <f t="shared" si="4"/>
        <v>17.677669529663689</v>
      </c>
      <c r="F109" s="54">
        <f t="shared" si="12"/>
        <v>3.6464499999999999E-3</v>
      </c>
      <c r="G109" s="54">
        <f t="shared" si="13"/>
        <v>2.6196184922618027E-3</v>
      </c>
      <c r="H109" s="54">
        <f t="shared" si="14"/>
        <v>6.2910000000000006E-4</v>
      </c>
      <c r="I109" s="54">
        <f t="shared" si="15"/>
        <v>4.135372588413286E-3</v>
      </c>
      <c r="J109" s="49">
        <f t="shared" si="16"/>
        <v>1.6206444444444447E-5</v>
      </c>
      <c r="K109" s="49">
        <f t="shared" si="17"/>
        <v>8.802222222222223E-6</v>
      </c>
      <c r="L109" s="50">
        <f t="shared" si="18"/>
        <v>1.2504333333333335E-5</v>
      </c>
      <c r="M109" s="49">
        <f t="shared" si="19"/>
        <v>5.2355757427454625E-6</v>
      </c>
      <c r="N109" s="54">
        <f t="shared" si="37"/>
        <v>0.33224508333333325</v>
      </c>
      <c r="O109" s="54">
        <f t="shared" si="38"/>
        <v>9.2806940072822919E-2</v>
      </c>
      <c r="P109" s="49">
        <f t="shared" si="21"/>
        <v>2.8721036290308578E-3</v>
      </c>
      <c r="Q109" s="49">
        <f t="shared" si="22"/>
        <v>2.4371101815079295E-3</v>
      </c>
      <c r="R109" s="50">
        <f t="shared" si="23"/>
        <v>2.6546069052693936E-3</v>
      </c>
      <c r="S109" s="58">
        <f t="shared" si="24"/>
        <v>3.0758681651517719E-4</v>
      </c>
      <c r="U109" s="57">
        <f t="shared" si="5"/>
        <v>31</v>
      </c>
      <c r="V109" s="41">
        <f t="shared" si="6"/>
        <v>2.335</v>
      </c>
      <c r="W109" s="51">
        <f t="shared" si="7"/>
        <v>7.0710678118653244E-3</v>
      </c>
      <c r="X109" s="48">
        <f t="shared" si="8"/>
        <v>433</v>
      </c>
      <c r="Y109" s="55">
        <f t="shared" si="9"/>
        <v>1.4142135623730951</v>
      </c>
      <c r="Z109" s="54">
        <f>AVERAGE(X34,AG34)+Z108</f>
        <v>0.20692729999999998</v>
      </c>
      <c r="AA109" s="54">
        <f>STDEV(X34,AG34)+AA108</f>
        <v>3.9772069435974777E-2</v>
      </c>
      <c r="AB109" s="54">
        <f t="shared" si="27"/>
        <v>0.52401700000000007</v>
      </c>
      <c r="AC109" s="54">
        <f t="shared" si="28"/>
        <v>4.7911009908788174E-2</v>
      </c>
      <c r="AD109" s="49">
        <f t="shared" si="29"/>
        <v>1.2143442222222222E-3</v>
      </c>
      <c r="AE109" s="49">
        <f t="shared" si="30"/>
        <v>1.1146202222222222E-3</v>
      </c>
      <c r="AF109" s="50"/>
      <c r="AG109" s="49">
        <f t="shared" si="31"/>
        <v>1.1644822222222221E-3</v>
      </c>
      <c r="AH109" s="54">
        <f t="shared" si="32"/>
        <v>7.0515516647047286E-5</v>
      </c>
      <c r="AI109" s="54">
        <f t="shared" si="39"/>
        <v>21.783870499999995</v>
      </c>
      <c r="AJ109" s="49">
        <f t="shared" si="40"/>
        <v>1.51975702763978</v>
      </c>
      <c r="AK109" s="49">
        <f>(AVERAGE((Z34-'1. Water + Acid'!F34),(AI34-'1. Water + Acid'!F34)))+AK108</f>
        <v>3.1149264999999993</v>
      </c>
      <c r="AL109" s="50">
        <f>STDEV((Z34-'1. Water + Acid'!F34),(AI34-'1. Water + Acid'!F34))</f>
        <v>0.23989587501247275</v>
      </c>
      <c r="AM109" s="49">
        <f>((Z34-'1. Water + Acid'!F34)/$B$73)+AM108</f>
        <v>3.2612220613724603E-2</v>
      </c>
      <c r="AN109" s="29">
        <f>((AI34-'1. Water + Acid'!F34)/$B$73)+AN108</f>
        <v>2.4919963603855871E-2</v>
      </c>
      <c r="AO109" s="41">
        <f t="shared" si="10"/>
        <v>2.8766092108790237E-2</v>
      </c>
      <c r="AP109" s="73">
        <f t="shared" si="11"/>
        <v>5.4392470943079455E-3</v>
      </c>
    </row>
    <row r="110" spans="1:42">
      <c r="A110" s="57">
        <f t="shared" ref="A110:A139" si="41">A35</f>
        <v>32</v>
      </c>
      <c r="B110" s="41">
        <f t="shared" ref="B110:B139" si="42">AVERAGE(D35,M35)</f>
        <v>7.9700000000000006</v>
      </c>
      <c r="C110" s="51">
        <f t="shared" ref="C110:C139" si="43">STDEV(D35,M35)</f>
        <v>0.12727922061357899</v>
      </c>
      <c r="D110" s="48">
        <f t="shared" ref="D110:D139" si="44">AVERAGE(E35,N35)</f>
        <v>278.5</v>
      </c>
      <c r="E110" s="55">
        <f t="shared" ref="E110:E139" si="45">STDEV(E35,N35)</f>
        <v>21.920310216782973</v>
      </c>
      <c r="F110" s="54">
        <f t="shared" si="12"/>
        <v>3.6697499999999998E-3</v>
      </c>
      <c r="G110" s="54">
        <f t="shared" si="13"/>
        <v>2.6525696682650956E-3</v>
      </c>
      <c r="H110" s="54">
        <f t="shared" si="14"/>
        <v>6.7570000000000011E-4</v>
      </c>
      <c r="I110" s="54">
        <f t="shared" si="15"/>
        <v>4.2012749404198718E-3</v>
      </c>
      <c r="J110" s="49">
        <f t="shared" si="16"/>
        <v>1.6206444444444447E-5</v>
      </c>
      <c r="K110" s="49">
        <f t="shared" si="17"/>
        <v>9.0093333333333337E-6</v>
      </c>
      <c r="L110" s="50">
        <f t="shared" si="18"/>
        <v>1.2607888888888889E-5</v>
      </c>
      <c r="M110" s="49">
        <f t="shared" si="19"/>
        <v>5.0891260716197159E-6</v>
      </c>
      <c r="N110" s="54">
        <f t="shared" si="37"/>
        <v>0.34510491666666659</v>
      </c>
      <c r="O110" s="54">
        <f t="shared" si="38"/>
        <v>9.4334055017925467E-2</v>
      </c>
      <c r="P110" s="49">
        <f t="shared" si="21"/>
        <v>2.9704072329908415E-3</v>
      </c>
      <c r="Q110" s="49">
        <f t="shared" si="22"/>
        <v>2.5534361128605769E-3</v>
      </c>
      <c r="R110" s="50">
        <f t="shared" si="23"/>
        <v>2.7619216729257092E-3</v>
      </c>
      <c r="S110" s="58">
        <f t="shared" si="24"/>
        <v>2.9484310660306062E-4</v>
      </c>
      <c r="U110" s="57">
        <f t="shared" ref="U110:U139" si="46">S35</f>
        <v>32</v>
      </c>
      <c r="V110" s="41">
        <f t="shared" ref="V110:V139" si="47">AVERAGE(V35,AE35)</f>
        <v>2.335</v>
      </c>
      <c r="W110" s="51">
        <f t="shared" ref="W110:W139" si="48">STDEV(V35,AE35)</f>
        <v>7.0710678118653244E-3</v>
      </c>
      <c r="X110" s="48">
        <f t="shared" ref="X110:X139" si="49">AVERAGE(W35,AF35)</f>
        <v>430</v>
      </c>
      <c r="Y110" s="55">
        <f t="shared" ref="Y110:Y139" si="50">STDEV(W35,AF35)</f>
        <v>2.8284271247461903</v>
      </c>
      <c r="Z110" s="54">
        <f>AVERAGE(X35,AG35)+Z109</f>
        <v>0.22570709999999999</v>
      </c>
      <c r="AA110" s="54">
        <f>STDEV(X35,AG35)+AA109</f>
        <v>4.0233385900020881E-2</v>
      </c>
      <c r="AB110" s="54">
        <f t="shared" si="27"/>
        <v>0.54890140000000009</v>
      </c>
      <c r="AC110" s="54">
        <f t="shared" si="28"/>
        <v>5.0415299285038448E-2</v>
      </c>
      <c r="AD110" s="49">
        <f t="shared" si="29"/>
        <v>1.273578E-3</v>
      </c>
      <c r="AE110" s="49">
        <f t="shared" si="30"/>
        <v>1.1659837777777777E-3</v>
      </c>
      <c r="AF110" s="50"/>
      <c r="AG110" s="49">
        <f t="shared" si="31"/>
        <v>1.2197808888888889E-3</v>
      </c>
      <c r="AH110" s="54">
        <f t="shared" si="32"/>
        <v>7.6080604149825724E-5</v>
      </c>
      <c r="AI110" s="54">
        <f t="shared" si="39"/>
        <v>22.405854499999997</v>
      </c>
      <c r="AJ110" s="49">
        <f t="shared" si="40"/>
        <v>1.529752689098633</v>
      </c>
      <c r="AK110" s="49">
        <f>(AVERAGE((Z35-'1. Water + Acid'!F35),(AI35-'1. Water + Acid'!F35)))+AK109</f>
        <v>3.2327264999999992</v>
      </c>
      <c r="AL110" s="50">
        <f>STDEV((Z35-'1. Water + Acid'!F35),(AI35-'1. Water + Acid'!F35))</f>
        <v>9.9956614588529846E-3</v>
      </c>
      <c r="AM110" s="49">
        <f>((Z35-'1. Water + Acid'!F35)/$B$73)+AM109</f>
        <v>3.3654238815700427E-2</v>
      </c>
      <c r="AN110" s="29">
        <f>((AI35-'1. Water + Acid'!F35)/$B$73)+AN109</f>
        <v>2.5844017481079718E-2</v>
      </c>
      <c r="AO110" s="41">
        <f t="shared" ref="AO110:AO139" si="51">AVERAGE(AM110:AN110)</f>
        <v>2.9749128148390071E-2</v>
      </c>
      <c r="AP110" s="73">
        <f t="shared" ref="AP110:AP139" si="52">STDEV(AM110:AN110)</f>
        <v>5.5226604682781563E-3</v>
      </c>
    </row>
    <row r="111" spans="1:42">
      <c r="A111" s="57">
        <f t="shared" si="41"/>
        <v>33</v>
      </c>
      <c r="B111" s="41">
        <f t="shared" si="42"/>
        <v>7.77</v>
      </c>
      <c r="C111" s="51">
        <f t="shared" si="43"/>
        <v>0.16970562748477094</v>
      </c>
      <c r="D111" s="48">
        <f t="shared" si="44"/>
        <v>295</v>
      </c>
      <c r="E111" s="55">
        <f t="shared" si="45"/>
        <v>14.142135623730951</v>
      </c>
      <c r="F111" s="54">
        <f t="shared" ref="F111:F139" si="53">AVERAGE(F36,O36)+F110</f>
        <v>3.6697499999999998E-3</v>
      </c>
      <c r="G111" s="54">
        <f t="shared" ref="G111:G139" si="54">STDEV(F36,O36)+G110</f>
        <v>2.6525696682650956E-3</v>
      </c>
      <c r="H111" s="54">
        <f t="shared" ref="H111:H139" si="55">AVERAGE(G36,P36)+(AVERAGE(G35,P35))</f>
        <v>6.9900000000000005E-5</v>
      </c>
      <c r="I111" s="54">
        <f t="shared" ref="I111:I139" si="56">STDEV(G36,P36)+I110</f>
        <v>4.2342261164231652E-3</v>
      </c>
      <c r="J111" s="49">
        <f t="shared" ref="J111:J139" si="57">G36/$E$73+J110</f>
        <v>1.6310000000000001E-5</v>
      </c>
      <c r="K111" s="49">
        <f t="shared" ref="K111:K139" si="58">P36/$E$73+K110</f>
        <v>9.0093333333333337E-6</v>
      </c>
      <c r="L111" s="50">
        <f t="shared" si="18"/>
        <v>1.2659666666666667E-5</v>
      </c>
      <c r="M111" s="49">
        <f t="shared" si="19"/>
        <v>5.1623509071825888E-6</v>
      </c>
      <c r="N111" s="54">
        <f t="shared" si="37"/>
        <v>0.35501974999999991</v>
      </c>
      <c r="O111" s="54">
        <f t="shared" si="38"/>
        <v>9.6138827225773937E-2</v>
      </c>
      <c r="P111" s="49">
        <f t="shared" ref="P111:P139" si="59">H36/$B$73+P110</f>
        <v>3.0424965425614962E-3</v>
      </c>
      <c r="Q111" s="49">
        <f t="shared" ref="Q111:Q139" si="60">Q36/$B$73+Q110</f>
        <v>2.6468245366225614E-3</v>
      </c>
      <c r="R111" s="50">
        <f t="shared" si="23"/>
        <v>2.8446605395920288E-3</v>
      </c>
      <c r="S111" s="58">
        <f t="shared" si="24"/>
        <v>2.7978235852510469E-4</v>
      </c>
      <c r="U111" s="57">
        <f t="shared" si="46"/>
        <v>33</v>
      </c>
      <c r="V111" s="41">
        <f t="shared" si="47"/>
        <v>2.395</v>
      </c>
      <c r="W111" s="51">
        <f t="shared" si="48"/>
        <v>6.3639610306789177E-2</v>
      </c>
      <c r="X111" s="48">
        <f t="shared" si="49"/>
        <v>590</v>
      </c>
      <c r="Y111" s="55">
        <f t="shared" si="50"/>
        <v>2.8284271247461903</v>
      </c>
      <c r="Z111" s="54">
        <f>Z110</f>
        <v>0.22570709999999999</v>
      </c>
      <c r="AA111" s="54">
        <f>AA110</f>
        <v>4.0233385900020881E-2</v>
      </c>
      <c r="AB111" s="54">
        <f t="shared" ref="AB111:AB139" si="61">AVERAGE(Y36,AH36)+AB110</f>
        <v>0.57122280000000014</v>
      </c>
      <c r="AC111" s="54">
        <f t="shared" ref="AC111:AC139" si="62">STDEV(Y36,AH36)+AC110</f>
        <v>5.1140225157110891E-2</v>
      </c>
      <c r="AD111" s="49">
        <f t="shared" ref="AD111:AD139" si="63">Y36/$E$73+AD110</f>
        <v>1.3243202222222223E-3</v>
      </c>
      <c r="AE111" s="49">
        <f t="shared" ref="AE111:AE139" si="64">AH36/$E$73+AE110</f>
        <v>1.2144477777777777E-3</v>
      </c>
      <c r="AF111" s="50"/>
      <c r="AG111" s="49">
        <f t="shared" si="31"/>
        <v>1.2693840000000001E-3</v>
      </c>
      <c r="AH111" s="54">
        <f t="shared" si="32"/>
        <v>7.7691550532208971E-5</v>
      </c>
      <c r="AI111" s="54">
        <f t="shared" si="39"/>
        <v>22.899436499999997</v>
      </c>
      <c r="AJ111" s="49">
        <f t="shared" si="40"/>
        <v>1.5813969399693737</v>
      </c>
      <c r="AK111" s="49">
        <f>(AVERAGE((Z36-'1. Water + Acid'!F36),(AI36-'1. Water + Acid'!F36)))+AK110</f>
        <v>3.2174124999999991</v>
      </c>
      <c r="AL111" s="50">
        <f>STDEV((Z36-'1. Water + Acid'!F36),(AI36-'1. Water + Acid'!F36))</f>
        <v>5.16442508707406E-2</v>
      </c>
      <c r="AM111" s="49">
        <f>((Z36-'1. Water + Acid'!F36)/$B$73)+AM110</f>
        <v>3.3221702958276499E-2</v>
      </c>
      <c r="AN111" s="29">
        <f>((AI36-'1. Water + Acid'!F36)/$B$73)+AN110</f>
        <v>2.6020963968207689E-2</v>
      </c>
      <c r="AO111" s="41">
        <f t="shared" si="51"/>
        <v>2.9621333463242094E-2</v>
      </c>
      <c r="AP111" s="73">
        <f t="shared" si="52"/>
        <v>5.0916913694320273E-3</v>
      </c>
    </row>
    <row r="112" spans="1:42">
      <c r="A112" s="57">
        <f t="shared" si="41"/>
        <v>34</v>
      </c>
      <c r="B112" s="41">
        <f t="shared" si="42"/>
        <v>7.8599999999999994</v>
      </c>
      <c r="C112" s="51">
        <f t="shared" si="43"/>
        <v>9.8994949366116428E-2</v>
      </c>
      <c r="D112" s="48">
        <f t="shared" si="44"/>
        <v>267</v>
      </c>
      <c r="E112" s="55">
        <f t="shared" si="45"/>
        <v>2.8284271247461903</v>
      </c>
      <c r="F112" s="54">
        <f t="shared" si="53"/>
        <v>3.6697499999999998E-3</v>
      </c>
      <c r="G112" s="54">
        <f t="shared" si="54"/>
        <v>2.6525696682650956E-3</v>
      </c>
      <c r="H112" s="54">
        <f t="shared" si="55"/>
        <v>3.4950000000000002E-5</v>
      </c>
      <c r="I112" s="54">
        <f t="shared" si="56"/>
        <v>4.2507017044248118E-3</v>
      </c>
      <c r="J112" s="49">
        <f t="shared" si="57"/>
        <v>1.6361777777777779E-5</v>
      </c>
      <c r="K112" s="49">
        <f t="shared" si="58"/>
        <v>9.0093333333333337E-6</v>
      </c>
      <c r="L112" s="50">
        <f t="shared" si="18"/>
        <v>1.2685555555555557E-5</v>
      </c>
      <c r="M112" s="49">
        <f t="shared" si="19"/>
        <v>5.1989633249640252E-6</v>
      </c>
      <c r="N112" s="54">
        <f t="shared" si="37"/>
        <v>0.36228408333333323</v>
      </c>
      <c r="O112" s="54">
        <f t="shared" si="38"/>
        <v>9.7249456276757601E-2</v>
      </c>
      <c r="P112" s="49">
        <f t="shared" si="59"/>
        <v>3.0965635247394872E-3</v>
      </c>
      <c r="Q112" s="49">
        <f t="shared" si="60"/>
        <v>2.7139986659952169E-3</v>
      </c>
      <c r="R112" s="50">
        <f t="shared" si="23"/>
        <v>2.905281095367352E-3</v>
      </c>
      <c r="S112" s="58">
        <f t="shared" si="24"/>
        <v>2.7051420586174721E-4</v>
      </c>
      <c r="U112" s="57">
        <f t="shared" si="46"/>
        <v>34</v>
      </c>
      <c r="V112" s="41">
        <f t="shared" si="47"/>
        <v>2.3250000000000002</v>
      </c>
      <c r="W112" s="51">
        <f t="shared" si="48"/>
        <v>2.1213203435596288E-2</v>
      </c>
      <c r="X112" s="48">
        <f t="shared" si="49"/>
        <v>428.5</v>
      </c>
      <c r="Y112" s="55">
        <f t="shared" si="50"/>
        <v>0.70710678118654757</v>
      </c>
      <c r="Z112" s="54">
        <f t="shared" ref="Z112:Z139" si="65">AVERAGE(X37,AG37)+Z111</f>
        <v>0.24485969999999999</v>
      </c>
      <c r="AA112" s="54">
        <f t="shared" ref="AA112:AA139" si="66">STDEV(X37,AG37)+AA111</f>
        <v>4.3198991740317258E-2</v>
      </c>
      <c r="AB112" s="54">
        <f t="shared" si="61"/>
        <v>0.59531500000000015</v>
      </c>
      <c r="AC112" s="54">
        <f t="shared" si="62"/>
        <v>5.2524174549249202E-2</v>
      </c>
      <c r="AD112" s="49">
        <f t="shared" si="63"/>
        <v>1.3800331111111111E-3</v>
      </c>
      <c r="AE112" s="49">
        <f t="shared" si="64"/>
        <v>1.2658113333333333E-3</v>
      </c>
      <c r="AF112" s="50"/>
      <c r="AG112" s="49">
        <f t="shared" si="31"/>
        <v>1.3229222222222222E-3</v>
      </c>
      <c r="AH112" s="54">
        <f t="shared" si="32"/>
        <v>8.0766993625849587E-5</v>
      </c>
      <c r="AI112" s="54">
        <f t="shared" si="39"/>
        <v>23.449562499999995</v>
      </c>
      <c r="AJ112" s="49">
        <f t="shared" si="40"/>
        <v>1.6197136422283103</v>
      </c>
      <c r="AK112" s="49">
        <f>(AVERAGE((Z37-'1. Water + Acid'!F37),(AI37-'1. Water + Acid'!F37)))+AK111</f>
        <v>3.3387464999999992</v>
      </c>
      <c r="AL112" s="50">
        <f>STDEV((Z37-'1. Water + Acid'!F37),(AI37-'1. Water + Acid'!F37))</f>
        <v>3.8316702258936623E-2</v>
      </c>
      <c r="AM112" s="49">
        <f>((Z37-'1. Water + Acid'!F37)/$B$73)+AM111</f>
        <v>3.4460328368172297E-2</v>
      </c>
      <c r="AN112" s="29">
        <f>((AI37-'1. Water + Acid'!F37)/$B$73)+AN111</f>
        <v>2.6807392799887558E-2</v>
      </c>
      <c r="AO112" s="41">
        <f t="shared" si="51"/>
        <v>3.0633860584029927E-2</v>
      </c>
      <c r="AP112" s="73">
        <f t="shared" si="52"/>
        <v>5.4114426363178637E-3</v>
      </c>
    </row>
    <row r="113" spans="1:42">
      <c r="A113" s="57">
        <f t="shared" si="41"/>
        <v>35</v>
      </c>
      <c r="B113" s="41">
        <f t="shared" si="42"/>
        <v>7.94</v>
      </c>
      <c r="C113" s="51">
        <f t="shared" si="43"/>
        <v>0</v>
      </c>
      <c r="D113" s="48">
        <f t="shared" si="44"/>
        <v>279.5</v>
      </c>
      <c r="E113" s="55">
        <f t="shared" si="45"/>
        <v>4.9497474683058327</v>
      </c>
      <c r="F113" s="54">
        <f t="shared" si="53"/>
        <v>3.7745999999999999E-3</v>
      </c>
      <c r="G113" s="54">
        <f t="shared" si="54"/>
        <v>2.6690452562667423E-3</v>
      </c>
      <c r="H113" s="54">
        <f t="shared" si="55"/>
        <v>5.5920000000000004E-4</v>
      </c>
      <c r="I113" s="54">
        <f t="shared" si="56"/>
        <v>4.2671772924264585E-3</v>
      </c>
      <c r="J113" s="49">
        <f t="shared" si="57"/>
        <v>1.7552666666666669E-5</v>
      </c>
      <c r="K113" s="49">
        <f t="shared" si="58"/>
        <v>1.0252000000000001E-5</v>
      </c>
      <c r="L113" s="50">
        <f t="shared" si="18"/>
        <v>1.3902333333333334E-5</v>
      </c>
      <c r="M113" s="49">
        <f t="shared" si="19"/>
        <v>5.1623509071825888E-6</v>
      </c>
      <c r="N113" s="54">
        <f t="shared" si="37"/>
        <v>0.38064124999999988</v>
      </c>
      <c r="O113" s="54">
        <f t="shared" si="38"/>
        <v>9.7665942170876485E-2</v>
      </c>
      <c r="P113" s="49">
        <f t="shared" si="59"/>
        <v>3.252210897676128E-3</v>
      </c>
      <c r="Q113" s="49">
        <f t="shared" si="60"/>
        <v>2.8647308587338586E-3</v>
      </c>
      <c r="R113" s="50">
        <f t="shared" si="23"/>
        <v>3.0584708782049933E-3</v>
      </c>
      <c r="S113" s="58">
        <f t="shared" si="24"/>
        <v>2.739897631105063E-4</v>
      </c>
      <c r="U113" s="57">
        <f t="shared" si="46"/>
        <v>35</v>
      </c>
      <c r="V113" s="41">
        <f t="shared" si="47"/>
        <v>2.2400000000000002</v>
      </c>
      <c r="W113" s="51">
        <f t="shared" si="48"/>
        <v>0</v>
      </c>
      <c r="X113" s="48">
        <f t="shared" si="49"/>
        <v>432</v>
      </c>
      <c r="Y113" s="55">
        <f t="shared" si="50"/>
        <v>4.2426406871192848</v>
      </c>
      <c r="Z113" s="54">
        <f t="shared" si="65"/>
        <v>0.26671509999999998</v>
      </c>
      <c r="AA113" s="54">
        <f t="shared" si="66"/>
        <v>4.6691816396666329E-2</v>
      </c>
      <c r="AB113" s="54">
        <f t="shared" si="61"/>
        <v>0.62197020000000014</v>
      </c>
      <c r="AC113" s="54">
        <f t="shared" si="62"/>
        <v>5.6610120373657542E-2</v>
      </c>
      <c r="AD113" s="49">
        <f t="shared" si="63"/>
        <v>1.4456873333333333E-3</v>
      </c>
      <c r="AE113" s="49">
        <f t="shared" si="64"/>
        <v>1.3186246666666665E-3</v>
      </c>
      <c r="AF113" s="50"/>
      <c r="AG113" s="49">
        <f t="shared" si="31"/>
        <v>1.3821559999999998E-3</v>
      </c>
      <c r="AH113" s="54">
        <f t="shared" si="32"/>
        <v>8.984687323564599E-5</v>
      </c>
      <c r="AI113" s="54">
        <f t="shared" si="39"/>
        <v>24.185812499999997</v>
      </c>
      <c r="AJ113" s="49">
        <f t="shared" si="40"/>
        <v>1.7246680875462661</v>
      </c>
      <c r="AK113" s="49">
        <f>(AVERAGE((Z38-'1. Water + Acid'!F38),(AI38-'1. Water + Acid'!F38)))+AK112</f>
        <v>3.5189804999999992</v>
      </c>
      <c r="AL113" s="50">
        <f>STDEV((Z38-'1. Water + Acid'!F38),(AI38-'1. Water + Acid'!F38))</f>
        <v>0.10495444531795665</v>
      </c>
      <c r="AM113" s="49">
        <f>((Z38-'1. Water + Acid'!F38)/$B$73)+AM112</f>
        <v>3.5345060803812153E-2</v>
      </c>
      <c r="AN113" s="29">
        <f>((AI38-'1. Water + Acid'!F38)/$B$73)+AN112</f>
        <v>2.8930750645423206E-2</v>
      </c>
      <c r="AO113" s="41">
        <f t="shared" si="51"/>
        <v>3.213790572461768E-2</v>
      </c>
      <c r="AP113" s="73">
        <f t="shared" si="52"/>
        <v>4.5356022096305825E-3</v>
      </c>
    </row>
    <row r="114" spans="1:42">
      <c r="A114" s="57">
        <f t="shared" si="41"/>
        <v>36</v>
      </c>
      <c r="B114" s="41">
        <f t="shared" si="42"/>
        <v>7.9450000000000003</v>
      </c>
      <c r="C114" s="51">
        <f t="shared" si="43"/>
        <v>4.9497474683058526E-2</v>
      </c>
      <c r="D114" s="48">
        <f t="shared" si="44"/>
        <v>273</v>
      </c>
      <c r="E114" s="55">
        <f t="shared" si="45"/>
        <v>5.6568542494923806</v>
      </c>
      <c r="F114" s="54">
        <f t="shared" si="53"/>
        <v>3.7745999999999999E-3</v>
      </c>
      <c r="G114" s="54">
        <f t="shared" si="54"/>
        <v>2.6690452562667423E-3</v>
      </c>
      <c r="H114" s="54">
        <f t="shared" si="55"/>
        <v>7.9220000000000007E-4</v>
      </c>
      <c r="I114" s="54">
        <f t="shared" si="56"/>
        <v>4.3166040564313985E-3</v>
      </c>
      <c r="J114" s="49">
        <f t="shared" si="57"/>
        <v>1.8018666666666667E-5</v>
      </c>
      <c r="K114" s="49">
        <f t="shared" si="58"/>
        <v>1.0873333333333335E-5</v>
      </c>
      <c r="L114" s="50">
        <f t="shared" si="18"/>
        <v>1.4446E-5</v>
      </c>
      <c r="M114" s="49">
        <f t="shared" si="19"/>
        <v>5.0525136538382769E-6</v>
      </c>
      <c r="N114" s="54">
        <f t="shared" si="37"/>
        <v>0.39998008333333324</v>
      </c>
      <c r="O114" s="54">
        <f t="shared" si="38"/>
        <v>9.9748371641470865E-2</v>
      </c>
      <c r="P114" s="49">
        <f t="shared" si="59"/>
        <v>3.4013046970154366E-3</v>
      </c>
      <c r="Q114" s="49">
        <f t="shared" si="60"/>
        <v>3.0384005590631631E-3</v>
      </c>
      <c r="R114" s="50">
        <f t="shared" si="23"/>
        <v>3.2198526280392999E-3</v>
      </c>
      <c r="S114" s="58">
        <f t="shared" si="24"/>
        <v>2.5661197686671096E-4</v>
      </c>
      <c r="U114" s="57">
        <f t="shared" si="46"/>
        <v>36</v>
      </c>
      <c r="V114" s="41">
        <f t="shared" si="47"/>
        <v>2.33</v>
      </c>
      <c r="W114" s="51">
        <f t="shared" si="48"/>
        <v>1.4142135623730963E-2</v>
      </c>
      <c r="X114" s="48">
        <f t="shared" si="49"/>
        <v>423.5</v>
      </c>
      <c r="Y114" s="55">
        <f t="shared" si="50"/>
        <v>7.7781745930520225</v>
      </c>
      <c r="Z114" s="54">
        <f t="shared" si="65"/>
        <v>0.28843069999999998</v>
      </c>
      <c r="AA114" s="54">
        <f t="shared" si="66"/>
        <v>5.1041371629101023E-2</v>
      </c>
      <c r="AB114" s="54">
        <f t="shared" si="61"/>
        <v>0.65020980000000017</v>
      </c>
      <c r="AC114" s="54">
        <f t="shared" si="62"/>
        <v>6.0564261494052717E-2</v>
      </c>
      <c r="AD114" s="49">
        <f t="shared" si="63"/>
        <v>1.5146553333333333E-3</v>
      </c>
      <c r="AE114" s="49">
        <f t="shared" si="64"/>
        <v>1.3751659999999999E-3</v>
      </c>
      <c r="AF114" s="50"/>
      <c r="AG114" s="49">
        <f t="shared" si="31"/>
        <v>1.4449106666666665E-3</v>
      </c>
      <c r="AH114" s="54">
        <f t="shared" si="32"/>
        <v>9.863385350319076E-5</v>
      </c>
      <c r="AI114" s="54">
        <f t="shared" si="39"/>
        <v>24.798372499999996</v>
      </c>
      <c r="AJ114" s="49">
        <f t="shared" si="40"/>
        <v>1.7579869590757762</v>
      </c>
      <c r="AK114" s="49">
        <f>(AVERAGE((Z39-'1. Water + Acid'!F39),(AI39-'1. Water + Acid'!F39)))+AK113</f>
        <v>3.5331164999999993</v>
      </c>
      <c r="AL114" s="50">
        <f>STDEV((Z39-'1. Water + Acid'!F39),(AI39-'1. Water + Acid'!F39))</f>
        <v>3.3318871529510158E-2</v>
      </c>
      <c r="AM114" s="49">
        <f>((Z39-'1. Water + Acid'!F39)/$B$73)+AM113</f>
        <v>3.5659632336484101E-2</v>
      </c>
      <c r="AN114" s="29">
        <f>((AI39-'1. Water + Acid'!F39)/$B$73)+AN113</f>
        <v>2.8852107762255219E-2</v>
      </c>
      <c r="AO114" s="41">
        <f t="shared" si="51"/>
        <v>3.225587004936966E-2</v>
      </c>
      <c r="AP114" s="73">
        <f t="shared" si="52"/>
        <v>4.8136467895313071E-3</v>
      </c>
    </row>
    <row r="115" spans="1:42">
      <c r="A115" s="57">
        <f t="shared" si="41"/>
        <v>37</v>
      </c>
      <c r="B115" s="41">
        <f t="shared" si="42"/>
        <v>7.54</v>
      </c>
      <c r="C115" s="51">
        <f t="shared" si="43"/>
        <v>1.4142135623730649E-2</v>
      </c>
      <c r="D115" s="48">
        <f t="shared" si="44"/>
        <v>328.5</v>
      </c>
      <c r="E115" s="55">
        <f t="shared" si="45"/>
        <v>2.1213203435596424</v>
      </c>
      <c r="F115" s="54">
        <f t="shared" si="53"/>
        <v>3.7745999999999999E-3</v>
      </c>
      <c r="G115" s="54">
        <f t="shared" si="54"/>
        <v>2.6690452562667423E-3</v>
      </c>
      <c r="H115" s="54">
        <f t="shared" si="55"/>
        <v>2.7960000000000002E-4</v>
      </c>
      <c r="I115" s="54">
        <f t="shared" si="56"/>
        <v>4.3660308204363386E-3</v>
      </c>
      <c r="J115" s="49">
        <f t="shared" si="57"/>
        <v>1.8018666666666667E-5</v>
      </c>
      <c r="K115" s="49">
        <f t="shared" si="58"/>
        <v>1.1028666666666668E-5</v>
      </c>
      <c r="L115" s="50">
        <f t="shared" si="18"/>
        <v>1.4523666666666668E-5</v>
      </c>
      <c r="M115" s="49">
        <f t="shared" si="19"/>
        <v>4.9426764004939668E-6</v>
      </c>
      <c r="N115" s="54">
        <f t="shared" si="37"/>
        <v>0.41441058333333325</v>
      </c>
      <c r="O115" s="54">
        <f t="shared" si="38"/>
        <v>0.10044251479833566</v>
      </c>
      <c r="P115" s="49">
        <f t="shared" si="59"/>
        <v>3.517630628368084E-3</v>
      </c>
      <c r="Q115" s="49">
        <f t="shared" si="60"/>
        <v>3.1629184574124758E-3</v>
      </c>
      <c r="R115" s="50">
        <f t="shared" si="23"/>
        <v>3.3402745428902799E-3</v>
      </c>
      <c r="S115" s="58">
        <f t="shared" si="24"/>
        <v>2.5081938145211252E-4</v>
      </c>
      <c r="U115" s="57">
        <f t="shared" si="46"/>
        <v>37</v>
      </c>
      <c r="V115" s="41">
        <f t="shared" si="47"/>
        <v>2.3849999999999998</v>
      </c>
      <c r="W115" s="51">
        <f t="shared" si="48"/>
        <v>2.1213203435596288E-2</v>
      </c>
      <c r="X115" s="48">
        <f t="shared" si="49"/>
        <v>469.5</v>
      </c>
      <c r="Y115" s="55">
        <f t="shared" si="50"/>
        <v>24.748737341529164</v>
      </c>
      <c r="Z115" s="54">
        <f t="shared" si="65"/>
        <v>0.2995215</v>
      </c>
      <c r="AA115" s="54">
        <f t="shared" si="66"/>
        <v>5.5654536269562051E-2</v>
      </c>
      <c r="AB115" s="54">
        <f t="shared" si="61"/>
        <v>0.68143180000000014</v>
      </c>
      <c r="AC115" s="54">
        <f t="shared" si="62"/>
        <v>6.6100059062605965E-2</v>
      </c>
      <c r="AD115" s="49">
        <f t="shared" si="63"/>
        <v>1.5927362222222222E-3</v>
      </c>
      <c r="AE115" s="49">
        <f t="shared" si="64"/>
        <v>1.4358495555555554E-3</v>
      </c>
      <c r="AF115" s="50"/>
      <c r="AG115" s="49">
        <f t="shared" si="31"/>
        <v>1.5142928888888887E-3</v>
      </c>
      <c r="AH115" s="54">
        <f t="shared" si="32"/>
        <v>1.1093562587775351E-4</v>
      </c>
      <c r="AI115" s="54">
        <f t="shared" si="39"/>
        <v>25.554648499999995</v>
      </c>
      <c r="AJ115" s="49">
        <f t="shared" si="40"/>
        <v>1.8879305580408641</v>
      </c>
      <c r="AK115" s="49">
        <f>(AVERAGE((Z40-'1. Water + Acid'!F40),(AI40-'1. Water + Acid'!F40)))+AK114</f>
        <v>3.6014404999999994</v>
      </c>
      <c r="AL115" s="50">
        <f>STDEV((Z40-'1. Water + Acid'!F40),(AI40-'1. Water + Acid'!F40))</f>
        <v>0.1299435989650895</v>
      </c>
      <c r="AM115" s="49">
        <f>((Z40-'1. Water + Acid'!F40)/$B$73)+AM114</f>
        <v>3.5463025128564134E-2</v>
      </c>
      <c r="AN115" s="29">
        <f>((AI40-'1. Water + Acid'!F40)/$B$73)+AN114</f>
        <v>3.0189036776110997E-2</v>
      </c>
      <c r="AO115" s="41">
        <f t="shared" si="51"/>
        <v>3.2826030952337562E-2</v>
      </c>
      <c r="AP115" s="73">
        <f t="shared" si="52"/>
        <v>3.7292729279184804E-3</v>
      </c>
    </row>
    <row r="116" spans="1:42">
      <c r="A116" s="57">
        <f t="shared" si="41"/>
        <v>38</v>
      </c>
      <c r="B116" s="41">
        <f t="shared" si="42"/>
        <v>7.8599999999999994</v>
      </c>
      <c r="C116" s="51">
        <f t="shared" si="43"/>
        <v>7.0710678118655126E-2</v>
      </c>
      <c r="D116" s="48">
        <f t="shared" si="44"/>
        <v>339</v>
      </c>
      <c r="E116" s="55">
        <f t="shared" si="45"/>
        <v>2.8284271247461903</v>
      </c>
      <c r="F116" s="54">
        <f t="shared" si="53"/>
        <v>3.7745999999999999E-3</v>
      </c>
      <c r="G116" s="54">
        <f t="shared" si="54"/>
        <v>2.6690452562667423E-3</v>
      </c>
      <c r="H116" s="54">
        <f t="shared" si="55"/>
        <v>1.1650000000000001E-4</v>
      </c>
      <c r="I116" s="54">
        <f t="shared" si="56"/>
        <v>4.4813599364478644E-3</v>
      </c>
      <c r="J116" s="49">
        <f t="shared" si="57"/>
        <v>1.8381111111111111E-5</v>
      </c>
      <c r="K116" s="49">
        <f t="shared" si="58"/>
        <v>1.1028666666666668E-5</v>
      </c>
      <c r="L116" s="50">
        <f t="shared" si="18"/>
        <v>1.470488888888889E-5</v>
      </c>
      <c r="M116" s="49">
        <f t="shared" si="19"/>
        <v>5.1989633249640235E-6</v>
      </c>
      <c r="N116" s="54">
        <f t="shared" si="37"/>
        <v>0.43679258333333326</v>
      </c>
      <c r="O116" s="54">
        <f t="shared" si="38"/>
        <v>0.10238611563755709</v>
      </c>
      <c r="P116" s="49">
        <f t="shared" si="59"/>
        <v>3.6929387220967216E-3</v>
      </c>
      <c r="Q116" s="49">
        <f t="shared" si="60"/>
        <v>3.3611640587317762E-3</v>
      </c>
      <c r="R116" s="50">
        <f t="shared" si="23"/>
        <v>3.5270513904142489E-3</v>
      </c>
      <c r="S116" s="58">
        <f t="shared" si="24"/>
        <v>2.3460011429123691E-4</v>
      </c>
      <c r="U116" s="57">
        <f t="shared" si="46"/>
        <v>38</v>
      </c>
      <c r="V116" s="41">
        <f t="shared" si="47"/>
        <v>2.2649999999999997</v>
      </c>
      <c r="W116" s="51">
        <f t="shared" si="48"/>
        <v>7.0710678118656384E-3</v>
      </c>
      <c r="X116" s="48">
        <f t="shared" si="49"/>
        <v>431.5</v>
      </c>
      <c r="Y116" s="55">
        <f t="shared" si="50"/>
        <v>20.506096654409877</v>
      </c>
      <c r="Z116" s="54">
        <f t="shared" si="65"/>
        <v>0.32449909999999998</v>
      </c>
      <c r="AA116" s="54">
        <f t="shared" si="66"/>
        <v>6.1322138542128465E-2</v>
      </c>
      <c r="AB116" s="54">
        <f t="shared" si="61"/>
        <v>0.71339940000000013</v>
      </c>
      <c r="AC116" s="54">
        <f t="shared" si="62"/>
        <v>7.3217513079317273E-2</v>
      </c>
      <c r="AD116" s="49">
        <f t="shared" si="63"/>
        <v>1.6749593333333333E-3</v>
      </c>
      <c r="AE116" s="49">
        <f t="shared" si="64"/>
        <v>1.4957046666666666E-3</v>
      </c>
      <c r="AF116" s="50"/>
      <c r="AG116" s="49">
        <f t="shared" si="31"/>
        <v>1.5853320000000001E-3</v>
      </c>
      <c r="AH116" s="54">
        <f t="shared" si="32"/>
        <v>1.2675219035933425E-4</v>
      </c>
      <c r="AI116" s="54">
        <f t="shared" si="39"/>
        <v>26.394562499999996</v>
      </c>
      <c r="AJ116" s="49">
        <f t="shared" si="40"/>
        <v>1.9295791474527519</v>
      </c>
      <c r="AK116" s="49">
        <f>(AVERAGE((Z41-'1. Water + Acid'!F41),(AI41-'1. Water + Acid'!F41)))+AK115</f>
        <v>3.7227744999999994</v>
      </c>
      <c r="AL116" s="50">
        <f>STDEV((Z41-'1. Water + Acid'!F41),(AI41-'1. Water + Acid'!F41))</f>
        <v>4.1648589411887732E-2</v>
      </c>
      <c r="AM116" s="49">
        <f>((Z41-'1. Water + Acid'!F41)/$B$73)+AM115</f>
        <v>3.6721311259251925E-2</v>
      </c>
      <c r="AN116" s="29">
        <f>((AI41-'1. Water + Acid'!F41)/$B$73)+AN115</f>
        <v>3.095580488699887E-2</v>
      </c>
      <c r="AO116" s="41">
        <f t="shared" si="51"/>
        <v>3.3838558073125399E-2</v>
      </c>
      <c r="AP116" s="73">
        <f t="shared" si="52"/>
        <v>4.0768286527943865E-3</v>
      </c>
    </row>
    <row r="117" spans="1:42">
      <c r="A117" s="57">
        <f t="shared" si="41"/>
        <v>39</v>
      </c>
      <c r="B117" s="41">
        <f t="shared" si="42"/>
        <v>7.7650000000000006</v>
      </c>
      <c r="C117" s="51">
        <f t="shared" si="43"/>
        <v>2.12132034355966E-2</v>
      </c>
      <c r="D117" s="48">
        <f t="shared" si="44"/>
        <v>341.5</v>
      </c>
      <c r="E117" s="55">
        <f t="shared" si="45"/>
        <v>6.3639610306789276</v>
      </c>
      <c r="F117" s="54">
        <f t="shared" si="53"/>
        <v>3.7745999999999999E-3</v>
      </c>
      <c r="G117" s="54">
        <f t="shared" si="54"/>
        <v>2.6690452562667423E-3</v>
      </c>
      <c r="H117" s="54">
        <f t="shared" si="55"/>
        <v>4.8930000000000002E-4</v>
      </c>
      <c r="I117" s="54">
        <f t="shared" si="56"/>
        <v>4.7284937564725628E-3</v>
      </c>
      <c r="J117" s="49">
        <f t="shared" si="57"/>
        <v>1.9675555555555556E-5</v>
      </c>
      <c r="K117" s="49">
        <f t="shared" si="58"/>
        <v>1.1546444444444446E-5</v>
      </c>
      <c r="L117" s="50">
        <f t="shared" si="18"/>
        <v>1.5611E-5</v>
      </c>
      <c r="M117" s="49">
        <f t="shared" si="19"/>
        <v>5.7481495916855767E-6</v>
      </c>
      <c r="N117" s="54">
        <f t="shared" si="37"/>
        <v>0.45986174999999996</v>
      </c>
      <c r="O117" s="54">
        <f t="shared" si="38"/>
        <v>0.10724511773561067</v>
      </c>
      <c r="P117" s="49">
        <f t="shared" si="59"/>
        <v>3.9141218310066849E-3</v>
      </c>
      <c r="Q117" s="49">
        <f t="shared" si="60"/>
        <v>3.5250033986650824E-3</v>
      </c>
      <c r="R117" s="50">
        <f t="shared" si="23"/>
        <v>3.7195626148358836E-3</v>
      </c>
      <c r="S117" s="58">
        <f t="shared" si="24"/>
        <v>2.7514828219342592E-4</v>
      </c>
      <c r="U117" s="57">
        <f t="shared" si="46"/>
        <v>39</v>
      </c>
      <c r="V117" s="41">
        <f t="shared" si="47"/>
        <v>2.34</v>
      </c>
      <c r="W117" s="51">
        <f t="shared" si="48"/>
        <v>2.8284271247461926E-2</v>
      </c>
      <c r="X117" s="48">
        <f t="shared" si="49"/>
        <v>440</v>
      </c>
      <c r="Y117" s="55">
        <f t="shared" si="50"/>
        <v>1.4142135623730951</v>
      </c>
      <c r="Z117" s="54">
        <f t="shared" si="65"/>
        <v>0.33978389999999997</v>
      </c>
      <c r="AA117" s="54">
        <f t="shared" si="66"/>
        <v>6.3826427918378739E-2</v>
      </c>
      <c r="AB117" s="54">
        <f t="shared" si="61"/>
        <v>0.73450920000000008</v>
      </c>
      <c r="AC117" s="54">
        <f t="shared" si="62"/>
        <v>7.578770480757413E-2</v>
      </c>
      <c r="AD117" s="49">
        <f t="shared" si="63"/>
        <v>1.7259086666666667E-3</v>
      </c>
      <c r="AE117" s="49">
        <f t="shared" si="64"/>
        <v>1.5385766666666666E-3</v>
      </c>
      <c r="AF117" s="50"/>
      <c r="AG117" s="49">
        <f t="shared" si="31"/>
        <v>1.6322426666666666E-3</v>
      </c>
      <c r="AH117" s="54">
        <f t="shared" si="32"/>
        <v>1.3246372753323842E-4</v>
      </c>
      <c r="AI117" s="54">
        <f t="shared" si="39"/>
        <v>27.011834499999996</v>
      </c>
      <c r="AJ117" s="49">
        <f t="shared" si="40"/>
        <v>1.942906696064556</v>
      </c>
      <c r="AK117" s="49">
        <f>(AVERAGE((Z42-'1. Water + Acid'!F42),(AI42-'1. Water + Acid'!F42)))+AK116</f>
        <v>4.0855984999999997</v>
      </c>
      <c r="AL117" s="50">
        <f>STDEV((Z42-'1. Water + Acid'!F42),(AI42-'1. Water + Acid'!F42))</f>
        <v>1.3327548611804109E-2</v>
      </c>
      <c r="AM117" s="49">
        <f>((Z42-'1. Water + Acid'!F42)/$B$73)+AM116</f>
        <v>3.9670419378051436E-2</v>
      </c>
      <c r="AN117" s="29">
        <f>((AI42-'1. Water + Acid'!F42)/$B$73)+AN116</f>
        <v>3.4062198772134358E-2</v>
      </c>
      <c r="AO117" s="41">
        <f t="shared" si="51"/>
        <v>3.6866309075092897E-2</v>
      </c>
      <c r="AP117" s="73">
        <f t="shared" si="52"/>
        <v>3.9656108208340939E-3</v>
      </c>
    </row>
    <row r="118" spans="1:42">
      <c r="A118" s="57">
        <f t="shared" si="41"/>
        <v>40</v>
      </c>
      <c r="B118" s="41">
        <f t="shared" si="42"/>
        <v>7.89</v>
      </c>
      <c r="C118" s="51">
        <f t="shared" si="43"/>
        <v>0.1131370849898477</v>
      </c>
      <c r="D118" s="48">
        <f t="shared" si="44"/>
        <v>333</v>
      </c>
      <c r="E118" s="55">
        <f t="shared" si="45"/>
        <v>2.8284271247461903</v>
      </c>
      <c r="F118" s="54">
        <f t="shared" si="53"/>
        <v>3.9260499999999995E-3</v>
      </c>
      <c r="G118" s="54">
        <f t="shared" si="54"/>
        <v>2.7514231962749752E-3</v>
      </c>
      <c r="H118" s="54">
        <f t="shared" si="55"/>
        <v>8.1550000000000004E-4</v>
      </c>
      <c r="I118" s="54">
        <f t="shared" si="56"/>
        <v>4.9097252244906754E-3</v>
      </c>
      <c r="J118" s="49">
        <f t="shared" si="57"/>
        <v>2.0866444444444446E-5</v>
      </c>
      <c r="K118" s="49">
        <f t="shared" si="58"/>
        <v>1.2167777777777779E-5</v>
      </c>
      <c r="L118" s="50">
        <f t="shared" si="18"/>
        <v>1.6517111111111114E-5</v>
      </c>
      <c r="M118" s="49">
        <f t="shared" si="19"/>
        <v>6.1508861872813816E-6</v>
      </c>
      <c r="N118" s="54">
        <f t="shared" si="37"/>
        <v>0.47802258333333331</v>
      </c>
      <c r="O118" s="54">
        <f t="shared" si="38"/>
        <v>0.11210411983366424</v>
      </c>
      <c r="P118" s="49">
        <f t="shared" si="59"/>
        <v>4.0370013359566645E-3</v>
      </c>
      <c r="Q118" s="49">
        <f t="shared" si="60"/>
        <v>3.7052266725917191E-3</v>
      </c>
      <c r="R118" s="50">
        <f t="shared" si="23"/>
        <v>3.8711140042741918E-3</v>
      </c>
      <c r="S118" s="58">
        <f t="shared" si="24"/>
        <v>2.3460011429123691E-4</v>
      </c>
      <c r="U118" s="57">
        <f t="shared" si="46"/>
        <v>40</v>
      </c>
      <c r="V118" s="41">
        <f t="shared" si="47"/>
        <v>2.3149999999999999</v>
      </c>
      <c r="W118" s="51">
        <f t="shared" si="48"/>
        <v>7.0710678118653244E-3</v>
      </c>
      <c r="X118" s="48">
        <f t="shared" si="49"/>
        <v>554.5</v>
      </c>
      <c r="Y118" s="55">
        <f t="shared" si="50"/>
        <v>51.618795026617967</v>
      </c>
      <c r="Z118" s="54">
        <f t="shared" si="65"/>
        <v>0.34080909999999998</v>
      </c>
      <c r="AA118" s="54">
        <f t="shared" si="66"/>
        <v>6.4749060846470946E-2</v>
      </c>
      <c r="AB118" s="54">
        <f t="shared" si="61"/>
        <v>0.76377400000000006</v>
      </c>
      <c r="AC118" s="54">
        <f t="shared" si="62"/>
        <v>8.0664478856061511E-2</v>
      </c>
      <c r="AD118" s="49">
        <f t="shared" si="63"/>
        <v>1.7986046666666666E-3</v>
      </c>
      <c r="AE118" s="49">
        <f t="shared" si="64"/>
        <v>1.5959464444444444E-3</v>
      </c>
      <c r="AF118" s="50"/>
      <c r="AG118" s="49">
        <f t="shared" si="31"/>
        <v>1.6972755555555554E-3</v>
      </c>
      <c r="AH118" s="54">
        <f t="shared" si="32"/>
        <v>1.4330100319654365E-4</v>
      </c>
      <c r="AI118" s="54">
        <f t="shared" si="39"/>
        <v>27.786958499999997</v>
      </c>
      <c r="AJ118" s="49">
        <f t="shared" si="40"/>
        <v>1.952902357523409</v>
      </c>
      <c r="AK118" s="49">
        <f>(AVERAGE((Z43-'1. Water + Acid'!F43),(AI43-'1. Water + Acid'!F43)))+AK117</f>
        <v>4.0997344999999994</v>
      </c>
      <c r="AL118" s="50">
        <f>STDEV((Z43-'1. Water + Acid'!F43),(AI43-'1. Water + Acid'!F43))</f>
        <v>9.9956614588529846E-3</v>
      </c>
      <c r="AM118" s="49">
        <f>((Z43-'1. Water + Acid'!F43)/$B$73)+AM117</f>
        <v>3.9729401540427429E-2</v>
      </c>
      <c r="AN118" s="29">
        <f>((AI43-'1. Water + Acid'!F43)/$B$73)+AN117</f>
        <v>3.4239145259262332E-2</v>
      </c>
      <c r="AO118" s="41">
        <f t="shared" si="51"/>
        <v>3.6984273399844877E-2</v>
      </c>
      <c r="AP118" s="73">
        <f t="shared" si="52"/>
        <v>3.8821974468638766E-3</v>
      </c>
    </row>
    <row r="119" spans="1:42">
      <c r="A119" s="57">
        <f t="shared" si="41"/>
        <v>41</v>
      </c>
      <c r="B119" s="41">
        <f t="shared" si="42"/>
        <v>7.7650000000000006</v>
      </c>
      <c r="C119" s="51">
        <f t="shared" si="43"/>
        <v>9.1923881554251102E-2</v>
      </c>
      <c r="D119" s="48">
        <f t="shared" si="44"/>
        <v>346</v>
      </c>
      <c r="E119" s="55">
        <f t="shared" si="45"/>
        <v>0</v>
      </c>
      <c r="F119" s="54">
        <f t="shared" si="53"/>
        <v>4.1124499999999993E-3</v>
      </c>
      <c r="G119" s="54">
        <f t="shared" si="54"/>
        <v>2.982081428298027E-3</v>
      </c>
      <c r="H119" s="54">
        <f t="shared" si="55"/>
        <v>5.1259999999999999E-4</v>
      </c>
      <c r="I119" s="54">
        <f t="shared" si="56"/>
        <v>4.9591519884956154E-3</v>
      </c>
      <c r="J119" s="49">
        <f t="shared" si="57"/>
        <v>2.1177111111111113E-5</v>
      </c>
      <c r="K119" s="49">
        <f t="shared" si="58"/>
        <v>1.2323111111111113E-5</v>
      </c>
      <c r="L119" s="50">
        <f t="shared" si="18"/>
        <v>1.6750111111111113E-5</v>
      </c>
      <c r="M119" s="49">
        <f t="shared" si="19"/>
        <v>6.2607234406256917E-6</v>
      </c>
      <c r="N119" s="54">
        <f t="shared" si="37"/>
        <v>0.49765591666666664</v>
      </c>
      <c r="O119" s="54">
        <f t="shared" si="38"/>
        <v>0.11404772067288566</v>
      </c>
      <c r="P119" s="49">
        <f t="shared" si="59"/>
        <v>4.1893719220946393E-3</v>
      </c>
      <c r="Q119" s="49">
        <f t="shared" si="60"/>
        <v>3.8805347663203567E-3</v>
      </c>
      <c r="R119" s="50">
        <f t="shared" si="23"/>
        <v>4.0349533442074984E-3</v>
      </c>
      <c r="S119" s="58">
        <f t="shared" si="24"/>
        <v>2.1838084713036128E-4</v>
      </c>
      <c r="U119" s="57">
        <f t="shared" si="46"/>
        <v>41</v>
      </c>
      <c r="V119" s="41">
        <f t="shared" si="47"/>
        <v>2.3049999999999997</v>
      </c>
      <c r="W119" s="51">
        <f t="shared" si="48"/>
        <v>2.1213203435596288E-2</v>
      </c>
      <c r="X119" s="48">
        <f t="shared" si="49"/>
        <v>391</v>
      </c>
      <c r="Y119" s="55">
        <f t="shared" si="50"/>
        <v>67.882250993908556</v>
      </c>
      <c r="Z119" s="54">
        <f t="shared" si="65"/>
        <v>0.36629929999999999</v>
      </c>
      <c r="AA119" s="54">
        <f t="shared" si="66"/>
        <v>6.7846471390780497E-2</v>
      </c>
      <c r="AB119" s="54">
        <f t="shared" si="61"/>
        <v>0.79485620000000001</v>
      </c>
      <c r="AC119" s="54">
        <f t="shared" si="62"/>
        <v>8.5475350552542309E-2</v>
      </c>
      <c r="AD119" s="49">
        <f t="shared" si="63"/>
        <v>1.8752357777777778E-3</v>
      </c>
      <c r="AE119" s="49">
        <f t="shared" si="64"/>
        <v>1.6574584444444442E-3</v>
      </c>
      <c r="AF119" s="50"/>
      <c r="AG119" s="49">
        <f t="shared" si="31"/>
        <v>1.7663471111111109E-3</v>
      </c>
      <c r="AH119" s="54">
        <f t="shared" si="32"/>
        <v>1.539918291887233E-4</v>
      </c>
      <c r="AI119" s="54">
        <f t="shared" si="39"/>
        <v>28.664568499999998</v>
      </c>
      <c r="AJ119" s="49">
        <f t="shared" si="40"/>
        <v>2.0212060441589048</v>
      </c>
      <c r="AK119" s="49">
        <f>(AVERAGE((Z44-'1. Water + Acid'!F44),(AI44-'1. Water + Acid'!F44)))+AK118</f>
        <v>4.3954124999999991</v>
      </c>
      <c r="AL119" s="50">
        <f>STDEV((Z44-'1. Water + Acid'!F44),(AI44-'1. Water + Acid'!F44))</f>
        <v>6.8303686635495547E-2</v>
      </c>
      <c r="AM119" s="49">
        <f>((Z44-'1. Water + Acid'!F44)/$B$73)+AM118</f>
        <v>4.2599866776058953E-2</v>
      </c>
      <c r="AN119" s="29">
        <f>((AI44-'1. Water + Acid'!F44)/$B$73)+AN118</f>
        <v>3.6303520942421993E-2</v>
      </c>
      <c r="AO119" s="41">
        <f t="shared" si="51"/>
        <v>3.9451693859240473E-2</v>
      </c>
      <c r="AP119" s="73">
        <f t="shared" si="52"/>
        <v>4.4521888356603596E-3</v>
      </c>
    </row>
    <row r="120" spans="1:42">
      <c r="A120" s="57">
        <f t="shared" si="41"/>
        <v>42</v>
      </c>
      <c r="B120" s="41">
        <f t="shared" si="42"/>
        <v>8.0850000000000009</v>
      </c>
      <c r="C120" s="51">
        <f t="shared" si="43"/>
        <v>2.1213203435595972E-2</v>
      </c>
      <c r="D120" s="48">
        <f t="shared" si="44"/>
        <v>289</v>
      </c>
      <c r="E120" s="55">
        <f t="shared" si="45"/>
        <v>7.0710678118654755</v>
      </c>
      <c r="F120" s="54">
        <f t="shared" si="53"/>
        <v>4.1124499999999993E-3</v>
      </c>
      <c r="G120" s="54">
        <f t="shared" si="54"/>
        <v>2.982081428298027E-3</v>
      </c>
      <c r="H120" s="54">
        <f t="shared" si="55"/>
        <v>6.4074999999999994E-4</v>
      </c>
      <c r="I120" s="54">
        <f t="shared" si="56"/>
        <v>5.0580055165054946E-3</v>
      </c>
      <c r="J120" s="49">
        <f t="shared" si="57"/>
        <v>2.2212666666666668E-5</v>
      </c>
      <c r="K120" s="49">
        <f t="shared" si="58"/>
        <v>1.3669333333333335E-5</v>
      </c>
      <c r="L120" s="50">
        <f t="shared" si="18"/>
        <v>1.7941000000000003E-5</v>
      </c>
      <c r="M120" s="49">
        <f t="shared" si="19"/>
        <v>6.0410489339370706E-6</v>
      </c>
      <c r="N120" s="54">
        <f t="shared" si="37"/>
        <v>0.51562041666666669</v>
      </c>
      <c r="O120" s="54">
        <f t="shared" si="38"/>
        <v>0.11446420656700453</v>
      </c>
      <c r="P120" s="49">
        <f t="shared" si="59"/>
        <v>4.341742508232614E-3</v>
      </c>
      <c r="Q120" s="49">
        <f t="shared" si="60"/>
        <v>4.0279901722603323E-3</v>
      </c>
      <c r="R120" s="50">
        <f t="shared" si="23"/>
        <v>4.1848663402464731E-3</v>
      </c>
      <c r="S120" s="58">
        <f t="shared" si="24"/>
        <v>2.2185640437912034E-4</v>
      </c>
      <c r="U120" s="57">
        <f t="shared" si="46"/>
        <v>42</v>
      </c>
      <c r="V120" s="41">
        <f t="shared" si="47"/>
        <v>2.2400000000000002</v>
      </c>
      <c r="W120" s="51">
        <f t="shared" si="48"/>
        <v>0</v>
      </c>
      <c r="X120" s="48">
        <f t="shared" si="49"/>
        <v>440.5</v>
      </c>
      <c r="Y120" s="55">
        <f t="shared" si="50"/>
        <v>3.5355339059327378</v>
      </c>
      <c r="Z120" s="54">
        <f t="shared" si="65"/>
        <v>0.38726929999999998</v>
      </c>
      <c r="AA120" s="54">
        <f t="shared" si="66"/>
        <v>7.2327831327228351E-2</v>
      </c>
      <c r="AB120" s="54">
        <f t="shared" si="61"/>
        <v>0.82262979999999997</v>
      </c>
      <c r="AC120" s="54">
        <f t="shared" si="62"/>
        <v>8.9165882264911137E-2</v>
      </c>
      <c r="AD120" s="49">
        <f t="shared" si="63"/>
        <v>1.9427540000000001E-3</v>
      </c>
      <c r="AE120" s="49">
        <f t="shared" si="64"/>
        <v>1.7133784444444443E-3</v>
      </c>
      <c r="AF120" s="50"/>
      <c r="AG120" s="49">
        <f t="shared" si="31"/>
        <v>1.8280662222222221E-3</v>
      </c>
      <c r="AH120" s="54">
        <f t="shared" si="32"/>
        <v>1.6219301077176514E-4</v>
      </c>
      <c r="AI120" s="54">
        <f t="shared" si="39"/>
        <v>29.341918499999998</v>
      </c>
      <c r="AJ120" s="49">
        <f t="shared" si="40"/>
        <v>2.0961735051003028</v>
      </c>
      <c r="AK120" s="49">
        <f>(AVERAGE((Z45-'1. Water + Acid'!F45),(AI45-'1. Water + Acid'!F45)))+AK119</f>
        <v>4.4978984999999989</v>
      </c>
      <c r="AL120" s="50">
        <f>STDEV((Z45-'1. Water + Acid'!F45),(AI45-'1. Water + Acid'!F45))</f>
        <v>7.4967460941397765E-2</v>
      </c>
      <c r="AM120" s="49">
        <f>((Z45-'1. Water + Acid'!F45)/$B$73)+AM119</f>
        <v>4.3897474348330738E-2</v>
      </c>
      <c r="AN120" s="29">
        <f>((AI45-'1. Water + Acid'!F45)/$B$73)+AN119</f>
        <v>3.6716396079053928E-2</v>
      </c>
      <c r="AO120" s="41">
        <f t="shared" si="51"/>
        <v>4.030693521369233E-2</v>
      </c>
      <c r="AP120" s="73">
        <f t="shared" si="52"/>
        <v>5.0777891404369885E-3</v>
      </c>
    </row>
    <row r="121" spans="1:42">
      <c r="A121" s="57">
        <f t="shared" si="41"/>
        <v>43</v>
      </c>
      <c r="B121" s="41">
        <f t="shared" si="42"/>
        <v>8.0350000000000001</v>
      </c>
      <c r="C121" s="51">
        <f t="shared" si="43"/>
        <v>7.0710678118653244E-3</v>
      </c>
      <c r="D121" s="48">
        <f t="shared" si="44"/>
        <v>273.5</v>
      </c>
      <c r="E121" s="55">
        <f t="shared" si="45"/>
        <v>0.70710678118654757</v>
      </c>
      <c r="F121" s="54">
        <f t="shared" si="53"/>
        <v>4.147399999999999E-3</v>
      </c>
      <c r="G121" s="54">
        <f t="shared" si="54"/>
        <v>3.0315081923029666E-3</v>
      </c>
      <c r="H121" s="54">
        <f t="shared" si="55"/>
        <v>5.3589999999999996E-4</v>
      </c>
      <c r="I121" s="54">
        <f t="shared" si="56"/>
        <v>5.0580055165054946E-3</v>
      </c>
      <c r="J121" s="49">
        <f t="shared" si="57"/>
        <v>2.2212666666666668E-5</v>
      </c>
      <c r="K121" s="49">
        <f t="shared" si="58"/>
        <v>1.3669333333333335E-5</v>
      </c>
      <c r="L121" s="50">
        <f t="shared" si="18"/>
        <v>1.7941000000000003E-5</v>
      </c>
      <c r="M121" s="49">
        <f t="shared" si="19"/>
        <v>6.0410489339370706E-6</v>
      </c>
      <c r="N121" s="54">
        <f t="shared" ref="N121:N139" si="67">AVERAGE(H46,Q46)+N120</f>
        <v>0.53054175000000003</v>
      </c>
      <c r="O121" s="54">
        <f t="shared" ref="O121:O139" si="68">STDEV(H46,Q46)+O120</f>
        <v>0.11751843645720962</v>
      </c>
      <c r="P121" s="49">
        <f t="shared" si="59"/>
        <v>4.4842827339745903E-3</v>
      </c>
      <c r="Q121" s="49">
        <f t="shared" si="60"/>
        <v>4.1344857432169813E-3</v>
      </c>
      <c r="R121" s="50">
        <f t="shared" si="23"/>
        <v>4.3093842385957858E-3</v>
      </c>
      <c r="S121" s="58">
        <f t="shared" si="24"/>
        <v>2.4734382420335348E-4</v>
      </c>
      <c r="U121" s="57">
        <f t="shared" si="46"/>
        <v>43</v>
      </c>
      <c r="V121" s="41">
        <f t="shared" si="47"/>
        <v>2.29</v>
      </c>
      <c r="W121" s="51">
        <f t="shared" si="48"/>
        <v>1.4142135623730963E-2</v>
      </c>
      <c r="X121" s="48">
        <f t="shared" si="49"/>
        <v>442</v>
      </c>
      <c r="Y121" s="55">
        <f t="shared" si="50"/>
        <v>2.8284271247461903</v>
      </c>
      <c r="Z121" s="54">
        <f t="shared" si="65"/>
        <v>0.40959069999999997</v>
      </c>
      <c r="AA121" s="54">
        <f t="shared" si="66"/>
        <v>7.7929531247788203E-2</v>
      </c>
      <c r="AB121" s="54">
        <f t="shared" si="61"/>
        <v>0.85054319999999994</v>
      </c>
      <c r="AC121" s="54">
        <f t="shared" si="62"/>
        <v>9.5690215113563168E-2</v>
      </c>
      <c r="AD121" s="49">
        <f t="shared" si="63"/>
        <v>2.015035777777778E-3</v>
      </c>
      <c r="AE121" s="49">
        <f t="shared" si="64"/>
        <v>1.7651562222222221E-3</v>
      </c>
      <c r="AF121" s="50"/>
      <c r="AG121" s="49">
        <f t="shared" si="31"/>
        <v>1.890096E-3</v>
      </c>
      <c r="AH121" s="54">
        <f t="shared" si="32"/>
        <v>1.7669152821321422E-4</v>
      </c>
      <c r="AI121" s="54">
        <f t="shared" ref="AI121:AI139" si="69">AVERAGE(Z46,AI46)+AI120</f>
        <v>29.837856499999997</v>
      </c>
      <c r="AJ121" s="49">
        <f t="shared" ref="AJ121:AJ139" si="70">STDEV(Z46,AI46)+AJ120</f>
        <v>2.2544381448654756</v>
      </c>
      <c r="AK121" s="49">
        <f>(AVERAGE((Z46-'1. Water + Acid'!F46),(AI46-'1. Water + Acid'!F46)))+AK120</f>
        <v>4.640436499999999</v>
      </c>
      <c r="AL121" s="50">
        <f>STDEV((Z46-'1. Water + Acid'!F46),(AI46-'1. Water + Acid'!F46))</f>
        <v>0.15826463976517305</v>
      </c>
      <c r="AM121" s="49">
        <f>((Z46-'1. Water + Acid'!F46)/$B$73)+AM120</f>
        <v>4.6020832193866386E-2</v>
      </c>
      <c r="AN121" s="29">
        <f>((AI46-'1. Water + Acid'!F46)/$B$73)+AN120</f>
        <v>3.697198544934989E-2</v>
      </c>
      <c r="AO121" s="41">
        <f t="shared" si="51"/>
        <v>4.1496408821608141E-2</v>
      </c>
      <c r="AP121" s="73">
        <f t="shared" si="52"/>
        <v>6.3985008949654287E-3</v>
      </c>
    </row>
    <row r="122" spans="1:42">
      <c r="A122" s="57">
        <f t="shared" si="41"/>
        <v>44</v>
      </c>
      <c r="B122" s="41">
        <f t="shared" si="42"/>
        <v>8.01</v>
      </c>
      <c r="C122" s="51">
        <f t="shared" si="43"/>
        <v>5.6568542494924483E-2</v>
      </c>
      <c r="D122" s="48">
        <f t="shared" si="44"/>
        <v>328</v>
      </c>
      <c r="E122" s="55">
        <f t="shared" si="45"/>
        <v>4.2426406871192848</v>
      </c>
      <c r="F122" s="54">
        <f t="shared" si="53"/>
        <v>4.2522499999999991E-3</v>
      </c>
      <c r="G122" s="54">
        <f t="shared" si="54"/>
        <v>3.1797884843177858E-3</v>
      </c>
      <c r="H122" s="54">
        <f t="shared" si="55"/>
        <v>1.0485E-4</v>
      </c>
      <c r="I122" s="54">
        <f t="shared" si="56"/>
        <v>5.2062858085203138E-3</v>
      </c>
      <c r="J122" s="49">
        <f t="shared" si="57"/>
        <v>2.2678666666666667E-5</v>
      </c>
      <c r="K122" s="49">
        <f t="shared" si="58"/>
        <v>1.3669333333333335E-5</v>
      </c>
      <c r="L122" s="50">
        <f t="shared" si="18"/>
        <v>1.8173999999999999E-5</v>
      </c>
      <c r="M122" s="49">
        <f t="shared" si="19"/>
        <v>6.370560693970001E-6</v>
      </c>
      <c r="N122" s="54">
        <f t="shared" si="67"/>
        <v>0.55341458333333338</v>
      </c>
      <c r="O122" s="54">
        <f t="shared" si="68"/>
        <v>0.12293275308075501</v>
      </c>
      <c r="P122" s="49">
        <f t="shared" si="59"/>
        <v>4.6432068937098973E-3</v>
      </c>
      <c r="Q122" s="49">
        <f t="shared" si="60"/>
        <v>4.3573072455262776E-3</v>
      </c>
      <c r="R122" s="50">
        <f t="shared" si="23"/>
        <v>4.5002570696180879E-3</v>
      </c>
      <c r="S122" s="58">
        <f t="shared" si="24"/>
        <v>2.0216157996948568E-4</v>
      </c>
      <c r="U122" s="57">
        <f t="shared" si="46"/>
        <v>44</v>
      </c>
      <c r="V122" s="41">
        <f t="shared" si="47"/>
        <v>2.17</v>
      </c>
      <c r="W122" s="51">
        <f t="shared" si="48"/>
        <v>1.4142135623730963E-2</v>
      </c>
      <c r="X122" s="48">
        <f t="shared" si="49"/>
        <v>433.5</v>
      </c>
      <c r="Y122" s="55">
        <f t="shared" si="50"/>
        <v>0.70710678118654757</v>
      </c>
      <c r="Z122" s="54">
        <f t="shared" si="65"/>
        <v>0.43452169999999996</v>
      </c>
      <c r="AA122" s="54">
        <f t="shared" si="66"/>
        <v>8.2081379424203141E-2</v>
      </c>
      <c r="AB122" s="54">
        <f t="shared" si="61"/>
        <v>0.88069339999999996</v>
      </c>
      <c r="AC122" s="54">
        <f t="shared" si="62"/>
        <v>0.10313718089030743</v>
      </c>
      <c r="AD122" s="49">
        <f t="shared" si="63"/>
        <v>2.0937380000000004E-3</v>
      </c>
      <c r="AE122" s="49">
        <f t="shared" si="64"/>
        <v>1.8204548888888887E-3</v>
      </c>
      <c r="AF122" s="50"/>
      <c r="AG122" s="49">
        <f t="shared" si="31"/>
        <v>1.9570964444444445E-3</v>
      </c>
      <c r="AH122" s="54">
        <f t="shared" si="32"/>
        <v>1.9324034105042378E-4</v>
      </c>
      <c r="AI122" s="54">
        <f t="shared" si="69"/>
        <v>30.562326499999998</v>
      </c>
      <c r="AJ122" s="49">
        <f t="shared" si="70"/>
        <v>2.4127027846306484</v>
      </c>
      <c r="AK122" s="49">
        <f>(AVERAGE((Z47-'1. Water + Acid'!F47),(AI47-'1. Water + Acid'!F47)))+AK121</f>
        <v>4.6840224999999993</v>
      </c>
      <c r="AL122" s="50">
        <f>STDEV((Z47-'1. Water + Acid'!F47),(AI47-'1. Water + Acid'!F47))</f>
        <v>0.15826463976517299</v>
      </c>
      <c r="AM122" s="49">
        <f>((Z47-'1. Water + Acid'!F47)/$B$73)+AM121</f>
        <v>4.5450671290898484E-2</v>
      </c>
      <c r="AN122" s="29">
        <f>((AI47-'1. Water + Acid'!F47)/$B$73)+AN121</f>
        <v>3.8269593021621674E-2</v>
      </c>
      <c r="AO122" s="41">
        <f t="shared" si="51"/>
        <v>4.1860132156260083E-2</v>
      </c>
      <c r="AP122" s="73">
        <f t="shared" si="52"/>
        <v>5.0777891404369885E-3</v>
      </c>
    </row>
    <row r="123" spans="1:42">
      <c r="A123" s="57">
        <f t="shared" si="41"/>
        <v>45</v>
      </c>
      <c r="B123" s="41">
        <f t="shared" si="42"/>
        <v>7.9450000000000003</v>
      </c>
      <c r="C123" s="51">
        <f t="shared" si="43"/>
        <v>0.10606601717798175</v>
      </c>
      <c r="D123" s="48">
        <f t="shared" si="44"/>
        <v>336</v>
      </c>
      <c r="E123" s="55">
        <f t="shared" si="45"/>
        <v>0</v>
      </c>
      <c r="F123" s="54">
        <f t="shared" si="53"/>
        <v>4.3337999999999988E-3</v>
      </c>
      <c r="G123" s="54">
        <f t="shared" si="54"/>
        <v>3.2951176003293116E-3</v>
      </c>
      <c r="H123" s="54">
        <f t="shared" si="55"/>
        <v>2.7959999999999997E-4</v>
      </c>
      <c r="I123" s="54">
        <f t="shared" si="56"/>
        <v>5.4534196285450122E-3</v>
      </c>
      <c r="J123" s="49">
        <f t="shared" si="57"/>
        <v>2.3455333333333332E-5</v>
      </c>
      <c r="K123" s="49">
        <f t="shared" si="58"/>
        <v>1.3669333333333335E-5</v>
      </c>
      <c r="L123" s="50">
        <f t="shared" si="18"/>
        <v>1.8562333333333334E-5</v>
      </c>
      <c r="M123" s="49">
        <f t="shared" si="19"/>
        <v>6.9197469606915525E-6</v>
      </c>
      <c r="N123" s="54">
        <f t="shared" si="67"/>
        <v>0.5761892500000001</v>
      </c>
      <c r="O123" s="54">
        <f t="shared" si="68"/>
        <v>0.12348806760624684</v>
      </c>
      <c r="P123" s="49">
        <f t="shared" si="59"/>
        <v>4.8365373148311986E-3</v>
      </c>
      <c r="Q123" s="49">
        <f t="shared" si="60"/>
        <v>4.5440840930502466E-3</v>
      </c>
      <c r="R123" s="50">
        <f t="shared" si="23"/>
        <v>4.690310703940723E-3</v>
      </c>
      <c r="S123" s="58">
        <f t="shared" si="24"/>
        <v>2.0679565630116442E-4</v>
      </c>
      <c r="U123" s="57">
        <f t="shared" si="46"/>
        <v>45</v>
      </c>
      <c r="V123" s="41">
        <f t="shared" si="47"/>
        <v>2.25</v>
      </c>
      <c r="W123" s="51">
        <f t="shared" si="48"/>
        <v>1.4142135623730649E-2</v>
      </c>
      <c r="X123" s="48">
        <f t="shared" si="49"/>
        <v>434.5</v>
      </c>
      <c r="Y123" s="55">
        <f t="shared" si="50"/>
        <v>0.70710678118654757</v>
      </c>
      <c r="Z123" s="54">
        <f t="shared" si="65"/>
        <v>0.45800809999999997</v>
      </c>
      <c r="AA123" s="54">
        <f t="shared" si="66"/>
        <v>8.6430934656637828E-2</v>
      </c>
      <c r="AB123" s="54">
        <f t="shared" si="61"/>
        <v>0.90846699999999991</v>
      </c>
      <c r="AC123" s="54">
        <f t="shared" si="62"/>
        <v>0.11038643961103189</v>
      </c>
      <c r="AD123" s="49">
        <f t="shared" si="63"/>
        <v>2.1668482222222227E-3</v>
      </c>
      <c r="AE123" s="49">
        <f t="shared" si="64"/>
        <v>1.8707828888888888E-3</v>
      </c>
      <c r="AF123" s="50"/>
      <c r="AG123" s="49">
        <f t="shared" si="31"/>
        <v>2.0188155555555557E-3</v>
      </c>
      <c r="AH123" s="54">
        <f t="shared" si="32"/>
        <v>2.0934980487425598E-4</v>
      </c>
      <c r="AI123" s="54">
        <f t="shared" si="69"/>
        <v>31.249100499999997</v>
      </c>
      <c r="AJ123" s="49">
        <f t="shared" si="70"/>
        <v>2.43436005112483</v>
      </c>
      <c r="AK123" s="49">
        <f>(AVERAGE((Z48-'1. Water + Acid'!F48),(AI48-'1. Water + Acid'!F48)))+AK122</f>
        <v>4.704048499999999</v>
      </c>
      <c r="AL123" s="50">
        <f>STDEV((Z48-'1. Water + Acid'!F48),(AI48-'1. Water + Acid'!F48))</f>
        <v>2.1657266494181728E-2</v>
      </c>
      <c r="AM123" s="49">
        <f>((Z48-'1. Water + Acid'!F48)/$B$73)+AM122</f>
        <v>4.5745582102778438E-2</v>
      </c>
      <c r="AN123" s="29">
        <f>((AI48-'1. Water + Acid'!F48)/$B$73)+AN122</f>
        <v>3.8308914463205668E-2</v>
      </c>
      <c r="AO123" s="41">
        <f t="shared" si="51"/>
        <v>4.202724828299205E-2</v>
      </c>
      <c r="AP123" s="73">
        <f t="shared" si="52"/>
        <v>5.2585181173724618E-3</v>
      </c>
    </row>
    <row r="124" spans="1:42">
      <c r="A124" s="57">
        <f t="shared" si="41"/>
        <v>46</v>
      </c>
      <c r="B124" s="41">
        <f t="shared" si="42"/>
        <v>7.9399999999999995</v>
      </c>
      <c r="C124" s="51">
        <f t="shared" si="43"/>
        <v>0.141421356237309</v>
      </c>
      <c r="D124" s="48">
        <f t="shared" si="44"/>
        <v>342</v>
      </c>
      <c r="E124" s="55">
        <f t="shared" si="45"/>
        <v>8.4852813742385695</v>
      </c>
      <c r="F124" s="54">
        <f t="shared" si="53"/>
        <v>4.3337999999999988E-3</v>
      </c>
      <c r="G124" s="54">
        <f t="shared" si="54"/>
        <v>3.2951176003293116E-3</v>
      </c>
      <c r="H124" s="54">
        <f t="shared" si="55"/>
        <v>3.4949999999999998E-4</v>
      </c>
      <c r="I124" s="54">
        <f t="shared" si="56"/>
        <v>5.6346510965631248E-3</v>
      </c>
      <c r="J124" s="49">
        <f t="shared" si="57"/>
        <v>2.4128444444444443E-5</v>
      </c>
      <c r="K124" s="49">
        <f t="shared" si="58"/>
        <v>1.3772888888888891E-5</v>
      </c>
      <c r="L124" s="50">
        <f t="shared" si="18"/>
        <v>1.8950666666666668E-5</v>
      </c>
      <c r="M124" s="49">
        <f t="shared" si="19"/>
        <v>7.3224835562873558E-6</v>
      </c>
      <c r="N124" s="54">
        <f t="shared" si="67"/>
        <v>0.59955291666666677</v>
      </c>
      <c r="O124" s="54">
        <f t="shared" si="68"/>
        <v>0.12931887012391113</v>
      </c>
      <c r="P124" s="49">
        <f t="shared" si="59"/>
        <v>5.0659123907378272E-3</v>
      </c>
      <c r="Q124" s="49">
        <f t="shared" si="60"/>
        <v>4.7046466461848867E-3</v>
      </c>
      <c r="R124" s="50">
        <f t="shared" si="23"/>
        <v>4.8852795184613565E-3</v>
      </c>
      <c r="S124" s="58">
        <f t="shared" si="24"/>
        <v>2.5545345778379128E-4</v>
      </c>
      <c r="U124" s="57">
        <f t="shared" si="46"/>
        <v>46</v>
      </c>
      <c r="V124" s="41">
        <f t="shared" si="47"/>
        <v>2.29</v>
      </c>
      <c r="W124" s="51">
        <f t="shared" si="48"/>
        <v>7.0710678118654502E-2</v>
      </c>
      <c r="X124" s="48">
        <f t="shared" si="49"/>
        <v>429.5</v>
      </c>
      <c r="Y124" s="55">
        <f t="shared" si="50"/>
        <v>0.70710678118654757</v>
      </c>
      <c r="Z124" s="54">
        <f t="shared" si="65"/>
        <v>0.4825197</v>
      </c>
      <c r="AA124" s="54">
        <f t="shared" si="66"/>
        <v>9.0121466369006656E-2</v>
      </c>
      <c r="AB124" s="54">
        <f t="shared" si="61"/>
        <v>0.94048119999999991</v>
      </c>
      <c r="AC124" s="54">
        <f t="shared" si="62"/>
        <v>0.11427467837942049</v>
      </c>
      <c r="AD124" s="49">
        <f t="shared" si="63"/>
        <v>2.2441006666666674E-3</v>
      </c>
      <c r="AE124" s="49">
        <f t="shared" si="64"/>
        <v>1.9358157777777777E-3</v>
      </c>
      <c r="AF124" s="50"/>
      <c r="AG124" s="49">
        <f t="shared" si="31"/>
        <v>2.0899582222222227E-3</v>
      </c>
      <c r="AH124" s="54">
        <f t="shared" si="32"/>
        <v>2.1799033547067518E-4</v>
      </c>
      <c r="AI124" s="54">
        <f t="shared" si="69"/>
        <v>32.018334499999995</v>
      </c>
      <c r="AJ124" s="49">
        <f t="shared" si="70"/>
        <v>2.539314496442787</v>
      </c>
      <c r="AK124" s="49">
        <f>(AVERAGE((Z49-'1. Water + Acid'!F49),(AI49-'1. Water + Acid'!F49)))+AK123</f>
        <v>4.8607224999999987</v>
      </c>
      <c r="AL124" s="50">
        <f>STDEV((Z49-'1. Water + Acid'!F49),(AI49-'1. Water + Acid'!F49))</f>
        <v>0.10495444531795689</v>
      </c>
      <c r="AM124" s="49">
        <f>((Z49-'1. Water + Acid'!F49)/$B$73)+AM123</f>
        <v>4.6433707330498321E-2</v>
      </c>
      <c r="AN124" s="29">
        <f>((AI49-'1. Water + Acid'!F49)/$B$73)+AN123</f>
        <v>4.0235665100821348E-2</v>
      </c>
      <c r="AO124" s="41">
        <f t="shared" si="51"/>
        <v>4.3334686215659834E-2</v>
      </c>
      <c r="AP124" s="73">
        <f t="shared" si="52"/>
        <v>4.3826776906851763E-3</v>
      </c>
    </row>
    <row r="125" spans="1:42">
      <c r="A125" s="57">
        <f t="shared" si="41"/>
        <v>47</v>
      </c>
      <c r="B125" s="41">
        <f t="shared" si="42"/>
        <v>8.09</v>
      </c>
      <c r="C125" s="51">
        <f t="shared" si="43"/>
        <v>0.1131370849898477</v>
      </c>
      <c r="D125" s="48">
        <f t="shared" si="44"/>
        <v>326.5</v>
      </c>
      <c r="E125" s="55">
        <f t="shared" si="45"/>
        <v>9.1923881554251174</v>
      </c>
      <c r="F125" s="54">
        <f t="shared" si="53"/>
        <v>4.3337999999999988E-3</v>
      </c>
      <c r="G125" s="54">
        <f t="shared" si="54"/>
        <v>3.2951176003293116E-3</v>
      </c>
      <c r="H125" s="54">
        <f t="shared" si="55"/>
        <v>3.7280000000000001E-4</v>
      </c>
      <c r="I125" s="54">
        <f t="shared" si="56"/>
        <v>5.6511266845647714E-3</v>
      </c>
      <c r="J125" s="49">
        <f t="shared" si="57"/>
        <v>2.4542666666666665E-5</v>
      </c>
      <c r="K125" s="49">
        <f t="shared" si="58"/>
        <v>1.4238888888888891E-5</v>
      </c>
      <c r="L125" s="50">
        <f t="shared" si="18"/>
        <v>1.939077777777778E-5</v>
      </c>
      <c r="M125" s="49">
        <f t="shared" si="19"/>
        <v>7.2858711385059185E-6</v>
      </c>
      <c r="N125" s="54">
        <f t="shared" si="67"/>
        <v>0.62272025000000009</v>
      </c>
      <c r="O125" s="54">
        <f t="shared" si="68"/>
        <v>0.12959652738665706</v>
      </c>
      <c r="P125" s="49">
        <f t="shared" si="59"/>
        <v>5.2608812052584615E-3</v>
      </c>
      <c r="Q125" s="49">
        <f t="shared" si="60"/>
        <v>4.8963386739068549E-3</v>
      </c>
      <c r="R125" s="50">
        <f t="shared" si="23"/>
        <v>5.0786099395826578E-3</v>
      </c>
      <c r="S125" s="58">
        <f t="shared" si="24"/>
        <v>2.5777049594963064E-4</v>
      </c>
      <c r="U125" s="57">
        <f t="shared" si="46"/>
        <v>47</v>
      </c>
      <c r="V125" s="41">
        <f t="shared" si="47"/>
        <v>2.2450000000000001</v>
      </c>
      <c r="W125" s="51">
        <f t="shared" si="48"/>
        <v>4.9497474683058214E-2</v>
      </c>
      <c r="X125" s="48">
        <f t="shared" si="49"/>
        <v>435.5</v>
      </c>
      <c r="Y125" s="55">
        <f t="shared" si="50"/>
        <v>4.9497474683058327</v>
      </c>
      <c r="Z125" s="54">
        <f t="shared" si="65"/>
        <v>0.50866230000000001</v>
      </c>
      <c r="AA125" s="54">
        <f t="shared" si="66"/>
        <v>9.7963846257790407E-2</v>
      </c>
      <c r="AB125" s="54">
        <f t="shared" si="61"/>
        <v>0.97599039999999992</v>
      </c>
      <c r="AC125" s="54">
        <f t="shared" si="62"/>
        <v>0.12416003118040841</v>
      </c>
      <c r="AD125" s="49">
        <f t="shared" si="63"/>
        <v>2.3385433333333342E-3</v>
      </c>
      <c r="AE125" s="49">
        <f t="shared" si="64"/>
        <v>1.9991917777777779E-3</v>
      </c>
      <c r="AF125" s="50"/>
      <c r="AG125" s="49">
        <f t="shared" si="31"/>
        <v>2.1688675555555561E-3</v>
      </c>
      <c r="AH125" s="54">
        <f t="shared" si="32"/>
        <v>2.3995778613953726E-4</v>
      </c>
      <c r="AI125" s="54">
        <f t="shared" si="69"/>
        <v>32.754584499999993</v>
      </c>
      <c r="AJ125" s="49">
        <f t="shared" si="70"/>
        <v>2.5643036500899195</v>
      </c>
      <c r="AK125" s="49">
        <f>(AVERAGE((Z50-'1. Water + Acid'!F50),(AI50-'1. Water + Acid'!F50)))+AK124</f>
        <v>5.0315324999999991</v>
      </c>
      <c r="AL125" s="50">
        <f>STDEV((Z50-'1. Water + Acid'!F50),(AI50-'1. Water + Acid'!F50))</f>
        <v>2.4989153647132702E-2</v>
      </c>
      <c r="AM125" s="49">
        <f>((Z50-'1. Water + Acid'!F50)/$B$73)+AM124</f>
        <v>4.7711654181978112E-2</v>
      </c>
      <c r="AN125" s="29">
        <f>((AI50-'1. Water + Acid'!F50)/$B$73)+AN124</f>
        <v>4.1808522764181087E-2</v>
      </c>
      <c r="AO125" s="41">
        <f t="shared" si="51"/>
        <v>4.47600884730796E-2</v>
      </c>
      <c r="AP125" s="73">
        <f t="shared" si="52"/>
        <v>4.1741442557596351E-3</v>
      </c>
    </row>
    <row r="126" spans="1:42">
      <c r="A126" s="57">
        <f t="shared" si="41"/>
        <v>48</v>
      </c>
      <c r="B126" s="41">
        <f t="shared" si="42"/>
        <v>7.93</v>
      </c>
      <c r="C126" s="51">
        <f t="shared" si="43"/>
        <v>0</v>
      </c>
      <c r="D126" s="48">
        <f t="shared" si="44"/>
        <v>350</v>
      </c>
      <c r="E126" s="55">
        <f t="shared" si="45"/>
        <v>7.0710678118654755</v>
      </c>
      <c r="F126" s="54">
        <f t="shared" si="53"/>
        <v>4.7648499999999984E-3</v>
      </c>
      <c r="G126" s="54">
        <f t="shared" si="54"/>
        <v>3.54225142035401E-3</v>
      </c>
      <c r="H126" s="54">
        <f t="shared" si="55"/>
        <v>3.2620000000000001E-4</v>
      </c>
      <c r="I126" s="54">
        <f t="shared" si="56"/>
        <v>5.8323581525828831E-3</v>
      </c>
      <c r="J126" s="49">
        <f t="shared" si="57"/>
        <v>2.5112222222222221E-5</v>
      </c>
      <c r="K126" s="49">
        <f t="shared" si="58"/>
        <v>1.4238888888888891E-5</v>
      </c>
      <c r="L126" s="50">
        <f t="shared" si="18"/>
        <v>1.9675555555555556E-5</v>
      </c>
      <c r="M126" s="49">
        <f t="shared" si="19"/>
        <v>7.6886077341017243E-6</v>
      </c>
      <c r="N126" s="54">
        <f t="shared" si="67"/>
        <v>0.64235358333333337</v>
      </c>
      <c r="O126" s="54">
        <f t="shared" si="68"/>
        <v>0.14070281789649378</v>
      </c>
      <c r="P126" s="49">
        <f t="shared" si="59"/>
        <v>5.3591848092184452E-3</v>
      </c>
      <c r="Q126" s="49">
        <f t="shared" si="60"/>
        <v>5.1257137498134835E-3</v>
      </c>
      <c r="R126" s="50">
        <f t="shared" si="23"/>
        <v>5.2424492795159639E-3</v>
      </c>
      <c r="S126" s="58">
        <f t="shared" si="24"/>
        <v>1.650889693160557E-4</v>
      </c>
      <c r="U126" s="57">
        <f t="shared" si="46"/>
        <v>48</v>
      </c>
      <c r="V126" s="41">
        <f t="shared" si="47"/>
        <v>2.1799999999999997</v>
      </c>
      <c r="W126" s="51">
        <f t="shared" si="48"/>
        <v>0.1555634918610406</v>
      </c>
      <c r="X126" s="48">
        <f t="shared" si="49"/>
        <v>441</v>
      </c>
      <c r="Y126" s="55">
        <f t="shared" si="50"/>
        <v>14.142135623730951</v>
      </c>
      <c r="Z126" s="54">
        <f t="shared" si="65"/>
        <v>0.5266033</v>
      </c>
      <c r="AA126" s="54">
        <f t="shared" si="66"/>
        <v>0.10343374147433705</v>
      </c>
      <c r="AB126" s="54">
        <f t="shared" si="61"/>
        <v>0.9991971999999999</v>
      </c>
      <c r="AC126" s="54">
        <f t="shared" si="62"/>
        <v>0.12943221934093532</v>
      </c>
      <c r="AD126" s="49">
        <f t="shared" si="63"/>
        <v>2.3818295555555567E-3</v>
      </c>
      <c r="AE126" s="49">
        <f t="shared" si="64"/>
        <v>2.0590468888888889E-3</v>
      </c>
      <c r="AF126" s="50"/>
      <c r="AG126" s="49">
        <f t="shared" si="31"/>
        <v>2.2204382222222228E-3</v>
      </c>
      <c r="AH126" s="54">
        <f t="shared" si="32"/>
        <v>2.2824181244947777E-4</v>
      </c>
      <c r="AI126" s="54">
        <f t="shared" si="69"/>
        <v>33.394238499999993</v>
      </c>
      <c r="AJ126" s="49">
        <f t="shared" si="70"/>
        <v>2.5859609165841011</v>
      </c>
      <c r="AK126" s="49">
        <f>(AVERAGE((Z51-'1. Water + Acid'!F51),(AI51-'1. Water + Acid'!F51)))+AK125</f>
        <v>5.1245944999999988</v>
      </c>
      <c r="AL126" s="50">
        <f>STDEV((Z51-'1. Water + Acid'!F51),(AI51-'1. Water + Acid'!F51))</f>
        <v>2.1657266494181687E-2</v>
      </c>
      <c r="AM126" s="49">
        <f>((Z51-'1. Water + Acid'!F51)/$B$73)+AM125</f>
        <v>4.8360457968114001E-2</v>
      </c>
      <c r="AN126" s="29">
        <f>((AI51-'1. Water + Acid'!F51)/$B$73)+AN125</f>
        <v>4.2712915920612937E-2</v>
      </c>
      <c r="AO126" s="41">
        <f t="shared" si="51"/>
        <v>4.5536686944363469E-2</v>
      </c>
      <c r="AP126" s="73">
        <f t="shared" si="52"/>
        <v>3.9934152788241618E-3</v>
      </c>
    </row>
    <row r="127" spans="1:42">
      <c r="A127" s="57">
        <f t="shared" si="41"/>
        <v>49</v>
      </c>
      <c r="B127" s="41">
        <f t="shared" si="42"/>
        <v>7.92</v>
      </c>
      <c r="C127" s="51">
        <f t="shared" si="43"/>
        <v>0.15556349186104027</v>
      </c>
      <c r="D127" s="48">
        <f t="shared" si="44"/>
        <v>358.5</v>
      </c>
      <c r="E127" s="55">
        <f t="shared" si="45"/>
        <v>6.3639610306789276</v>
      </c>
      <c r="F127" s="54">
        <f t="shared" si="53"/>
        <v>4.7648499999999984E-3</v>
      </c>
      <c r="G127" s="54">
        <f t="shared" si="54"/>
        <v>3.54225142035401E-3</v>
      </c>
      <c r="H127" s="54">
        <f t="shared" si="55"/>
        <v>1.2815E-4</v>
      </c>
      <c r="I127" s="54">
        <f t="shared" si="56"/>
        <v>5.8323581525828831E-3</v>
      </c>
      <c r="J127" s="49">
        <f t="shared" si="57"/>
        <v>2.5112222222222221E-5</v>
      </c>
      <c r="K127" s="49">
        <f t="shared" si="58"/>
        <v>1.4238888888888891E-5</v>
      </c>
      <c r="L127" s="50">
        <f t="shared" si="18"/>
        <v>1.9675555555555556E-5</v>
      </c>
      <c r="M127" s="49">
        <f t="shared" si="19"/>
        <v>7.6886077341017243E-6</v>
      </c>
      <c r="N127" s="54">
        <f t="shared" si="67"/>
        <v>0.66277225000000006</v>
      </c>
      <c r="O127" s="54">
        <f t="shared" si="68"/>
        <v>0.14819956399063355</v>
      </c>
      <c r="P127" s="49">
        <f t="shared" si="59"/>
        <v>5.4853411009670909E-3</v>
      </c>
      <c r="Q127" s="49">
        <f t="shared" si="60"/>
        <v>5.3403432851261146E-3</v>
      </c>
      <c r="R127" s="50">
        <f t="shared" si="23"/>
        <v>5.4128421930466023E-3</v>
      </c>
      <c r="S127" s="58">
        <f t="shared" si="24"/>
        <v>1.025289388383926E-4</v>
      </c>
      <c r="U127" s="57">
        <f t="shared" si="46"/>
        <v>49</v>
      </c>
      <c r="V127" s="41">
        <f t="shared" si="47"/>
        <v>2.2200000000000002</v>
      </c>
      <c r="W127" s="51">
        <f t="shared" si="48"/>
        <v>2.8284271247461926E-2</v>
      </c>
      <c r="X127" s="48">
        <f t="shared" si="49"/>
        <v>439.5</v>
      </c>
      <c r="Y127" s="55">
        <f t="shared" si="50"/>
        <v>4.9497474683058327</v>
      </c>
      <c r="Z127" s="54">
        <f t="shared" si="65"/>
        <v>0.55316529999999997</v>
      </c>
      <c r="AA127" s="54">
        <f t="shared" si="66"/>
        <v>0.10672885907466637</v>
      </c>
      <c r="AB127" s="54">
        <f t="shared" si="61"/>
        <v>1.0268775999999999</v>
      </c>
      <c r="AC127" s="54">
        <f t="shared" si="62"/>
        <v>0.13325455575731732</v>
      </c>
      <c r="AD127" s="49">
        <f t="shared" si="63"/>
        <v>2.449347777777779E-3</v>
      </c>
      <c r="AE127" s="49">
        <f t="shared" si="64"/>
        <v>2.1145526666666668E-3</v>
      </c>
      <c r="AF127" s="50"/>
      <c r="AG127" s="49">
        <f t="shared" si="31"/>
        <v>2.2819502222222229E-3</v>
      </c>
      <c r="AH127" s="54">
        <f t="shared" si="32"/>
        <v>2.3673589337477109E-4</v>
      </c>
      <c r="AI127" s="54">
        <f t="shared" si="69"/>
        <v>34.156404499999994</v>
      </c>
      <c r="AJ127" s="49">
        <f t="shared" si="70"/>
        <v>2.6176138445371357</v>
      </c>
      <c r="AK127" s="49">
        <f>(AVERAGE((Z52-'1. Water + Acid'!F52),(AI52-'1. Water + Acid'!F52)))+AK126</f>
        <v>5.2435724999999991</v>
      </c>
      <c r="AL127" s="50">
        <f>STDEV((Z52-'1. Water + Acid'!F52),(AI52-'1. Water + Acid'!F52))</f>
        <v>3.1652927953034669E-2</v>
      </c>
      <c r="AM127" s="49">
        <f>((Z52-'1. Water + Acid'!F52)/$B$73)+AM126</f>
        <v>4.9166547520585864E-2</v>
      </c>
      <c r="AN127" s="29">
        <f>((AI52-'1. Water + Acid'!F52)/$B$73)+AN126</f>
        <v>4.3892559168132741E-2</v>
      </c>
      <c r="AO127" s="41">
        <f t="shared" si="51"/>
        <v>4.6529553344359306E-2</v>
      </c>
      <c r="AP127" s="73">
        <f t="shared" si="52"/>
        <v>3.7292729279184704E-3</v>
      </c>
    </row>
    <row r="128" spans="1:42">
      <c r="A128" s="57">
        <f t="shared" si="41"/>
        <v>50</v>
      </c>
      <c r="B128" s="41">
        <f t="shared" si="42"/>
        <v>7.9649999999999999</v>
      </c>
      <c r="C128" s="51">
        <f t="shared" si="43"/>
        <v>9.1923881554250478E-2</v>
      </c>
      <c r="D128" s="48">
        <f t="shared" si="44"/>
        <v>348</v>
      </c>
      <c r="E128" s="55">
        <f t="shared" si="45"/>
        <v>2.8284271247461903</v>
      </c>
      <c r="F128" s="54">
        <f t="shared" si="53"/>
        <v>4.7648499999999984E-3</v>
      </c>
      <c r="G128" s="54">
        <f t="shared" si="54"/>
        <v>3.54225142035401E-3</v>
      </c>
      <c r="H128" s="54">
        <f t="shared" si="55"/>
        <v>0</v>
      </c>
      <c r="I128" s="54">
        <f t="shared" si="56"/>
        <v>5.8323581525828831E-3</v>
      </c>
      <c r="J128" s="49">
        <f t="shared" si="57"/>
        <v>2.5112222222222221E-5</v>
      </c>
      <c r="K128" s="49">
        <f t="shared" si="58"/>
        <v>1.4238888888888891E-5</v>
      </c>
      <c r="L128" s="50">
        <f t="shared" si="18"/>
        <v>1.9675555555555556E-5</v>
      </c>
      <c r="M128" s="49">
        <f t="shared" si="19"/>
        <v>7.6886077341017243E-6</v>
      </c>
      <c r="N128" s="54">
        <f t="shared" si="67"/>
        <v>0.68279825000000005</v>
      </c>
      <c r="O128" s="54">
        <f t="shared" si="68"/>
        <v>0.14903253577887129</v>
      </c>
      <c r="P128" s="49">
        <f t="shared" si="59"/>
        <v>5.647542047501064E-3</v>
      </c>
      <c r="Q128" s="49">
        <f t="shared" si="60"/>
        <v>5.512374592056086E-3</v>
      </c>
      <c r="R128" s="50">
        <f t="shared" si="23"/>
        <v>5.5799583197785746E-3</v>
      </c>
      <c r="S128" s="58">
        <f t="shared" si="24"/>
        <v>9.5577824340874475E-5</v>
      </c>
      <c r="U128" s="57">
        <f t="shared" si="46"/>
        <v>50</v>
      </c>
      <c r="V128" s="41">
        <f t="shared" si="47"/>
        <v>2.2400000000000002</v>
      </c>
      <c r="W128" s="51">
        <f t="shared" si="48"/>
        <v>2.8284271247461613E-2</v>
      </c>
      <c r="X128" s="48">
        <f t="shared" si="49"/>
        <v>439</v>
      </c>
      <c r="Y128" s="55">
        <f t="shared" si="50"/>
        <v>4.2426406871192848</v>
      </c>
      <c r="Z128" s="54">
        <f t="shared" si="65"/>
        <v>0.58056609999999997</v>
      </c>
      <c r="AA128" s="54">
        <f t="shared" si="66"/>
        <v>0.11094660960308789</v>
      </c>
      <c r="AB128" s="54">
        <f t="shared" si="61"/>
        <v>1.0603364</v>
      </c>
      <c r="AC128" s="54">
        <f t="shared" si="62"/>
        <v>0.14076742388606819</v>
      </c>
      <c r="AD128" s="49">
        <f t="shared" si="63"/>
        <v>2.5355060000000012E-3</v>
      </c>
      <c r="AE128" s="49">
        <f t="shared" si="64"/>
        <v>2.1771002222222223E-3</v>
      </c>
      <c r="AF128" s="50"/>
      <c r="AG128" s="49">
        <f t="shared" si="31"/>
        <v>2.3563031111111118E-3</v>
      </c>
      <c r="AH128" s="54">
        <f t="shared" si="32"/>
        <v>2.5343115588310626E-4</v>
      </c>
      <c r="AI128" s="54">
        <f t="shared" si="69"/>
        <v>34.863204499999995</v>
      </c>
      <c r="AJ128" s="49">
        <f t="shared" si="70"/>
        <v>2.9074880268438741</v>
      </c>
      <c r="AK128" s="49">
        <f>(AVERAGE((Z53-'1. Water + Acid'!F53),(AI53-'1. Water + Acid'!F53)))+AK127</f>
        <v>5.318964499999999</v>
      </c>
      <c r="AL128" s="50">
        <f>STDEV((Z53-'1. Water + Acid'!F53),(AI53-'1. Water + Acid'!F53))</f>
        <v>0.28987418230673812</v>
      </c>
      <c r="AM128" s="49">
        <f>((Z53-'1. Water + Acid'!F53)/$B$73)+AM127</f>
        <v>5.1506173294833479E-2</v>
      </c>
      <c r="AN128" s="29">
        <f>((AI53-'1. Water + Acid'!F53)/$B$73)+AN127</f>
        <v>4.2811219524572917E-2</v>
      </c>
      <c r="AO128" s="41">
        <f t="shared" si="51"/>
        <v>4.7158696409703202E-2</v>
      </c>
      <c r="AP128" s="73">
        <f t="shared" si="52"/>
        <v>6.1482607730547817E-3</v>
      </c>
    </row>
    <row r="129" spans="1:42">
      <c r="A129" s="57">
        <f t="shared" si="41"/>
        <v>52</v>
      </c>
      <c r="B129" s="41">
        <f t="shared" si="42"/>
        <v>7.585</v>
      </c>
      <c r="C129" s="51">
        <f t="shared" si="43"/>
        <v>9.1923881554251727E-2</v>
      </c>
      <c r="D129" s="48">
        <f t="shared" si="44"/>
        <v>339.5</v>
      </c>
      <c r="E129" s="55">
        <f t="shared" si="45"/>
        <v>2.1213203435596424</v>
      </c>
      <c r="F129" s="54">
        <f t="shared" si="53"/>
        <v>4.7648499999999984E-3</v>
      </c>
      <c r="G129" s="54">
        <f t="shared" si="54"/>
        <v>3.54225142035401E-3</v>
      </c>
      <c r="H129" s="54">
        <f t="shared" si="55"/>
        <v>0</v>
      </c>
      <c r="I129" s="54">
        <f t="shared" si="56"/>
        <v>5.8323581525828831E-3</v>
      </c>
      <c r="J129" s="49">
        <f t="shared" si="57"/>
        <v>2.5112222222222221E-5</v>
      </c>
      <c r="K129" s="49">
        <f t="shared" si="58"/>
        <v>1.4238888888888891E-5</v>
      </c>
      <c r="L129" s="50">
        <f t="shared" si="18"/>
        <v>1.9675555555555556E-5</v>
      </c>
      <c r="M129" s="49">
        <f t="shared" si="19"/>
        <v>7.6886077341017243E-6</v>
      </c>
      <c r="N129" s="54">
        <f t="shared" si="67"/>
        <v>0.70841975000000001</v>
      </c>
      <c r="O129" s="54">
        <f t="shared" si="68"/>
        <v>0.15722342502987585</v>
      </c>
      <c r="P129" s="49">
        <f t="shared" si="59"/>
        <v>5.8130197808337032E-3</v>
      </c>
      <c r="Q129" s="49">
        <f t="shared" si="60"/>
        <v>5.7745175359493759E-3</v>
      </c>
      <c r="R129" s="50">
        <f t="shared" si="23"/>
        <v>5.7937686583915396E-3</v>
      </c>
      <c r="S129" s="58">
        <f t="shared" si="24"/>
        <v>2.7225198448612948E-5</v>
      </c>
      <c r="U129" s="57">
        <f t="shared" si="46"/>
        <v>52</v>
      </c>
      <c r="V129" s="41">
        <f t="shared" si="47"/>
        <v>2.2649999999999997</v>
      </c>
      <c r="W129" s="51">
        <f t="shared" si="48"/>
        <v>2.1213203435596288E-2</v>
      </c>
      <c r="X129" s="48">
        <f t="shared" si="49"/>
        <v>431.5</v>
      </c>
      <c r="Y129" s="55">
        <f t="shared" si="50"/>
        <v>3.5355339059327378</v>
      </c>
      <c r="Z129" s="54">
        <f t="shared" si="65"/>
        <v>0.58279910000000001</v>
      </c>
      <c r="AA129" s="54">
        <f t="shared" si="66"/>
        <v>0.11344552496780115</v>
      </c>
      <c r="AB129" s="54">
        <f t="shared" si="61"/>
        <v>1.1061441999999999</v>
      </c>
      <c r="AC129" s="54">
        <f t="shared" si="62"/>
        <v>0.14439205324643042</v>
      </c>
      <c r="AD129" s="49">
        <f t="shared" si="63"/>
        <v>2.6429966666666679E-3</v>
      </c>
      <c r="AE129" s="49">
        <f t="shared" si="64"/>
        <v>2.273199777777778E-3</v>
      </c>
      <c r="AF129" s="50"/>
      <c r="AG129" s="49">
        <f t="shared" si="31"/>
        <v>2.458098222222223E-3</v>
      </c>
      <c r="AH129" s="54">
        <f t="shared" si="32"/>
        <v>2.6148588779502233E-4</v>
      </c>
      <c r="AI129" s="54">
        <f t="shared" si="69"/>
        <v>35.666600499999994</v>
      </c>
      <c r="AJ129" s="49">
        <f t="shared" si="70"/>
        <v>2.9807895442087964</v>
      </c>
      <c r="AK129" s="49">
        <f>(AVERAGE((Z54-'1. Water + Acid'!F54),(AI54-'1. Water + Acid'!F54)))+AK128</f>
        <v>5.6063964999999989</v>
      </c>
      <c r="AL129" s="50">
        <f>STDEV((Z54-'1. Water + Acid'!F54),(AI54-'1. Water + Acid'!F54))</f>
        <v>7.3301517364922145E-2</v>
      </c>
      <c r="AM129" s="49">
        <f>((Z54-'1. Water + Acid'!F54)/$B$73)+AM128</f>
        <v>5.433731708888101E-2</v>
      </c>
      <c r="AN129" s="29">
        <f>((AI54-'1. Water + Acid'!F54)/$B$73)+AN128</f>
        <v>4.4777291603772591E-2</v>
      </c>
      <c r="AO129" s="41">
        <f t="shared" si="51"/>
        <v>4.9557304346326797E-2</v>
      </c>
      <c r="AP129" s="73">
        <f t="shared" si="52"/>
        <v>6.7599588488363761E-3</v>
      </c>
    </row>
    <row r="130" spans="1:42">
      <c r="A130" s="57">
        <f t="shared" si="41"/>
        <v>53</v>
      </c>
      <c r="B130" s="41">
        <f t="shared" si="42"/>
        <v>7.7349999999999994</v>
      </c>
      <c r="C130" s="51">
        <f t="shared" si="43"/>
        <v>3.5355339059327251E-2</v>
      </c>
      <c r="D130" s="48">
        <f t="shared" si="44"/>
        <v>345.5</v>
      </c>
      <c r="E130" s="55">
        <f t="shared" si="45"/>
        <v>17.677669529663689</v>
      </c>
      <c r="F130" s="54">
        <f t="shared" si="53"/>
        <v>4.7648499999999984E-3</v>
      </c>
      <c r="G130" s="54">
        <f t="shared" si="54"/>
        <v>3.54225142035401E-3</v>
      </c>
      <c r="H130" s="54">
        <f t="shared" si="55"/>
        <v>0</v>
      </c>
      <c r="I130" s="54">
        <f t="shared" si="56"/>
        <v>5.8323581525828831E-3</v>
      </c>
      <c r="J130" s="49">
        <f t="shared" si="57"/>
        <v>2.5112222222222221E-5</v>
      </c>
      <c r="K130" s="49">
        <f t="shared" si="58"/>
        <v>1.4238888888888891E-5</v>
      </c>
      <c r="L130" s="50">
        <f t="shared" si="18"/>
        <v>1.9675555555555556E-5</v>
      </c>
      <c r="M130" s="49">
        <f t="shared" si="19"/>
        <v>7.6886077341017243E-6</v>
      </c>
      <c r="N130" s="54">
        <f t="shared" si="67"/>
        <v>0.73885141666666665</v>
      </c>
      <c r="O130" s="54">
        <f t="shared" si="68"/>
        <v>0.16360954207303197</v>
      </c>
      <c r="P130" s="49">
        <f t="shared" si="59"/>
        <v>6.0292877095456674E-3</v>
      </c>
      <c r="Q130" s="49">
        <f t="shared" si="60"/>
        <v>6.0661515610306608E-3</v>
      </c>
      <c r="R130" s="50">
        <f t="shared" si="23"/>
        <v>6.0477196352881641E-3</v>
      </c>
      <c r="S130" s="58">
        <f t="shared" si="24"/>
        <v>2.606667936569265E-5</v>
      </c>
      <c r="U130" s="57">
        <f t="shared" si="46"/>
        <v>53</v>
      </c>
      <c r="V130" s="41">
        <f t="shared" si="47"/>
        <v>2.2350000000000003</v>
      </c>
      <c r="W130" s="51">
        <f t="shared" si="48"/>
        <v>7.0710678118656384E-3</v>
      </c>
      <c r="X130" s="48">
        <f t="shared" si="49"/>
        <v>416</v>
      </c>
      <c r="Y130" s="55">
        <f t="shared" si="50"/>
        <v>4.2426406871192848</v>
      </c>
      <c r="Z130" s="54">
        <f t="shared" si="65"/>
        <v>0.61672389999999999</v>
      </c>
      <c r="AA130" s="54">
        <f t="shared" si="66"/>
        <v>0.12280365895273639</v>
      </c>
      <c r="AB130" s="54">
        <f t="shared" si="61"/>
        <v>1.1434241999999999</v>
      </c>
      <c r="AC130" s="54">
        <f t="shared" si="62"/>
        <v>0.15401379663939202</v>
      </c>
      <c r="AD130" s="49">
        <f t="shared" si="63"/>
        <v>2.7409602222222234E-3</v>
      </c>
      <c r="AE130" s="49">
        <f t="shared" si="64"/>
        <v>2.3409251111111114E-3</v>
      </c>
      <c r="AF130" s="50"/>
      <c r="AG130" s="49">
        <f t="shared" si="31"/>
        <v>2.5409426666666672E-3</v>
      </c>
      <c r="AH130" s="54">
        <f t="shared" si="32"/>
        <v>2.8286753977938136E-4</v>
      </c>
      <c r="AI130" s="54">
        <f t="shared" si="69"/>
        <v>36.215548499999997</v>
      </c>
      <c r="AJ130" s="49">
        <f t="shared" si="70"/>
        <v>3.1240606917856901</v>
      </c>
      <c r="AK130" s="49">
        <f>(AVERAGE((Z55-'1. Water + Acid'!F55),(AI55-'1. Water + Acid'!F55)))+AK129</f>
        <v>5.721840499999999</v>
      </c>
      <c r="AL130" s="50">
        <f>STDEV((Z55-'1. Water + Acid'!F55),(AI55-'1. Water + Acid'!F55))</f>
        <v>0.14327114757689352</v>
      </c>
      <c r="AM130" s="49">
        <f>((Z55-'1. Water + Acid'!F55)/$B$73)+AM129</f>
        <v>5.445528141363299E-2</v>
      </c>
      <c r="AN130" s="29">
        <f>((AI55-'1. Water + Acid'!F55)/$B$73)+AN129</f>
        <v>4.6586077916636291E-2</v>
      </c>
      <c r="AO130" s="41">
        <f t="shared" si="51"/>
        <v>5.0520679665134641E-2</v>
      </c>
      <c r="AP130" s="73">
        <f t="shared" si="52"/>
        <v>5.5643671552632595E-3</v>
      </c>
    </row>
    <row r="131" spans="1:42">
      <c r="A131" s="57">
        <f t="shared" si="41"/>
        <v>54</v>
      </c>
      <c r="B131" s="41">
        <f t="shared" si="42"/>
        <v>7.9</v>
      </c>
      <c r="C131" s="51">
        <f t="shared" si="43"/>
        <v>4.2426406871192576E-2</v>
      </c>
      <c r="D131" s="48">
        <f t="shared" si="44"/>
        <v>344.5</v>
      </c>
      <c r="E131" s="55">
        <f t="shared" si="45"/>
        <v>0.70710678118654757</v>
      </c>
      <c r="F131" s="54">
        <f t="shared" si="53"/>
        <v>4.7648499999999984E-3</v>
      </c>
      <c r="G131" s="54">
        <f t="shared" si="54"/>
        <v>3.54225142035401E-3</v>
      </c>
      <c r="H131" s="54">
        <f t="shared" si="55"/>
        <v>1.3980000000000001E-4</v>
      </c>
      <c r="I131" s="54">
        <f t="shared" si="56"/>
        <v>6.0300652086026415E-3</v>
      </c>
      <c r="J131" s="49">
        <f t="shared" si="57"/>
        <v>2.5112222222222221E-5</v>
      </c>
      <c r="K131" s="49">
        <f t="shared" si="58"/>
        <v>1.4860222222222225E-5</v>
      </c>
      <c r="L131" s="50">
        <f t="shared" si="18"/>
        <v>1.9986222222222223E-5</v>
      </c>
      <c r="M131" s="49">
        <f t="shared" si="19"/>
        <v>7.2492587207244821E-6</v>
      </c>
      <c r="N131" s="54">
        <f t="shared" si="67"/>
        <v>0.7674179166666667</v>
      </c>
      <c r="O131" s="54">
        <f t="shared" si="68"/>
        <v>0.17596529026522531</v>
      </c>
      <c r="P131" s="49">
        <f t="shared" si="59"/>
        <v>6.1947654428783066E-3</v>
      </c>
      <c r="Q131" s="49">
        <f t="shared" si="60"/>
        <v>6.3774463069039425E-3</v>
      </c>
      <c r="R131" s="50">
        <f t="shared" si="23"/>
        <v>6.286105874891125E-3</v>
      </c>
      <c r="S131" s="58">
        <f t="shared" si="24"/>
        <v>1.2917487774554478E-4</v>
      </c>
      <c r="U131" s="57">
        <f t="shared" si="46"/>
        <v>54</v>
      </c>
      <c r="V131" s="41">
        <f t="shared" si="47"/>
        <v>2.2350000000000003</v>
      </c>
      <c r="W131" s="51">
        <f t="shared" si="48"/>
        <v>7.0710678118656384E-3</v>
      </c>
      <c r="X131" s="48">
        <f t="shared" si="49"/>
        <v>425.5</v>
      </c>
      <c r="Y131" s="55">
        <f t="shared" si="50"/>
        <v>3.5355339059327378</v>
      </c>
      <c r="Z131" s="54">
        <f t="shared" si="65"/>
        <v>0.64048989999999995</v>
      </c>
      <c r="AA131" s="54">
        <f t="shared" si="66"/>
        <v>0.12596697184905253</v>
      </c>
      <c r="AB131" s="54">
        <f t="shared" si="61"/>
        <v>1.1721298</v>
      </c>
      <c r="AC131" s="54">
        <f t="shared" si="62"/>
        <v>0.15902237539189257</v>
      </c>
      <c r="AD131" s="49">
        <f t="shared" si="63"/>
        <v>2.8126206666666681E-3</v>
      </c>
      <c r="AE131" s="49">
        <f t="shared" si="64"/>
        <v>2.3968451111111115E-3</v>
      </c>
      <c r="AF131" s="50"/>
      <c r="AG131" s="49">
        <f t="shared" si="31"/>
        <v>2.6047328888888898E-3</v>
      </c>
      <c r="AH131" s="54">
        <f t="shared" si="32"/>
        <v>2.9399771478493816E-4</v>
      </c>
      <c r="AI131" s="54">
        <f t="shared" si="69"/>
        <v>37.157948499999996</v>
      </c>
      <c r="AJ131" s="49">
        <f t="shared" si="70"/>
        <v>3.1906984348447103</v>
      </c>
      <c r="AK131" s="49">
        <f>(AVERAGE((Z56-'1. Water + Acid'!F56),(AI56-'1. Water + Acid'!F56)))+AK130</f>
        <v>6.2448724999999987</v>
      </c>
      <c r="AL131" s="50">
        <f>STDEV((Z56-'1. Water + Acid'!F56),(AI56-'1. Water + Acid'!F56))</f>
        <v>6.6637743059020149E-2</v>
      </c>
      <c r="AM131" s="49">
        <f>((Z56-'1. Water + Acid'!F56)/$B$73)+AM130</f>
        <v>5.9213175845296201E-2</v>
      </c>
      <c r="AN131" s="29">
        <f>((AI56-'1. Water + Acid'!F56)/$B$73)+AN130</f>
        <v>5.0557543516619632E-2</v>
      </c>
      <c r="AO131" s="41">
        <f t="shared" si="51"/>
        <v>5.4885359680957917E-2</v>
      </c>
      <c r="AP131" s="73">
        <f t="shared" si="52"/>
        <v>6.1204563150647094E-3</v>
      </c>
    </row>
    <row r="132" spans="1:42">
      <c r="A132" s="57">
        <f t="shared" si="41"/>
        <v>55</v>
      </c>
      <c r="B132" s="41">
        <f t="shared" si="42"/>
        <v>7.8949999999999996</v>
      </c>
      <c r="C132" s="51">
        <f t="shared" si="43"/>
        <v>2.12132034355966E-2</v>
      </c>
      <c r="D132" s="48">
        <f t="shared" si="44"/>
        <v>348.5</v>
      </c>
      <c r="E132" s="55">
        <f t="shared" si="45"/>
        <v>3.5355339059327378</v>
      </c>
      <c r="F132" s="54">
        <f t="shared" si="53"/>
        <v>4.7648499999999984E-3</v>
      </c>
      <c r="G132" s="54">
        <f t="shared" si="54"/>
        <v>3.54225142035401E-3</v>
      </c>
      <c r="H132" s="54">
        <f t="shared" si="55"/>
        <v>4.8930000000000002E-4</v>
      </c>
      <c r="I132" s="54">
        <f t="shared" si="56"/>
        <v>6.3595769686355724E-3</v>
      </c>
      <c r="J132" s="49">
        <f t="shared" si="57"/>
        <v>2.5371111111111111E-5</v>
      </c>
      <c r="K132" s="49">
        <f t="shared" si="58"/>
        <v>1.615466666666667E-5</v>
      </c>
      <c r="L132" s="50">
        <f t="shared" si="18"/>
        <v>2.0762888888888888E-5</v>
      </c>
      <c r="M132" s="49">
        <f t="shared" si="19"/>
        <v>6.5170103650957467E-6</v>
      </c>
      <c r="N132" s="54">
        <f t="shared" si="67"/>
        <v>0.8090405833333334</v>
      </c>
      <c r="O132" s="54">
        <f t="shared" si="68"/>
        <v>0.18873752435153751</v>
      </c>
      <c r="P132" s="49">
        <f t="shared" si="59"/>
        <v>6.4667387471675948E-3</v>
      </c>
      <c r="Q132" s="49">
        <f t="shared" si="60"/>
        <v>6.8001518039318724E-3</v>
      </c>
      <c r="R132" s="50">
        <f t="shared" si="23"/>
        <v>6.633445275549734E-3</v>
      </c>
      <c r="S132" s="58">
        <f t="shared" si="24"/>
        <v>2.3575863337415599E-4</v>
      </c>
      <c r="U132" s="57">
        <f t="shared" si="46"/>
        <v>55</v>
      </c>
      <c r="V132" s="41">
        <f t="shared" si="47"/>
        <v>2.27</v>
      </c>
      <c r="W132" s="51">
        <f t="shared" si="48"/>
        <v>0</v>
      </c>
      <c r="X132" s="48">
        <f t="shared" si="49"/>
        <v>419.5</v>
      </c>
      <c r="Y132" s="55">
        <f t="shared" si="50"/>
        <v>6.3639610306789276</v>
      </c>
      <c r="Z132" s="54">
        <f t="shared" si="65"/>
        <v>0.66705189999999992</v>
      </c>
      <c r="AA132" s="54">
        <f t="shared" si="66"/>
        <v>0.1318981835296453</v>
      </c>
      <c r="AB132" s="54">
        <f t="shared" si="61"/>
        <v>1.2020936</v>
      </c>
      <c r="AC132" s="54">
        <f t="shared" si="62"/>
        <v>0.16488768472047874</v>
      </c>
      <c r="AD132" s="49">
        <f t="shared" si="63"/>
        <v>2.8884233333333347E-3</v>
      </c>
      <c r="AE132" s="49">
        <f t="shared" si="64"/>
        <v>2.4542148888888893E-3</v>
      </c>
      <c r="AF132" s="50"/>
      <c r="AG132" s="49">
        <f t="shared" si="31"/>
        <v>2.6713191111111118E-3</v>
      </c>
      <c r="AH132" s="54">
        <f t="shared" si="32"/>
        <v>3.0703173551512963E-4</v>
      </c>
      <c r="AI132" s="54">
        <f t="shared" si="69"/>
        <v>37.905978499999996</v>
      </c>
      <c r="AJ132" s="49">
        <f t="shared" si="70"/>
        <v>3.3522949617628344</v>
      </c>
      <c r="AK132" s="49">
        <f>(AVERAGE((Z57-'1. Water + Acid'!F57),(AI57-'1. Water + Acid'!F57)))+AK131</f>
        <v>6.3167304999999985</v>
      </c>
      <c r="AL132" s="50">
        <f>STDEV((Z57-'1. Water + Acid'!F57),(AI57-'1. Water + Acid'!F57))</f>
        <v>0.16159652691812404</v>
      </c>
      <c r="AM132" s="49">
        <f>((Z57-'1. Water + Acid'!F57)/$B$73)+AM131</f>
        <v>6.0766372787863947E-2</v>
      </c>
      <c r="AN132" s="29">
        <f>((AI57-'1. Water + Acid'!F57)/$B$73)+AN131</f>
        <v>5.0203650542363691E-2</v>
      </c>
      <c r="AO132" s="41">
        <f t="shared" si="51"/>
        <v>5.5485011665113819E-2</v>
      </c>
      <c r="AP132" s="73">
        <f t="shared" si="52"/>
        <v>7.468972527583227E-3</v>
      </c>
    </row>
    <row r="133" spans="1:42">
      <c r="A133" s="57">
        <f t="shared" si="41"/>
        <v>56</v>
      </c>
      <c r="B133" s="41">
        <f t="shared" si="42"/>
        <v>8.0399999999999991</v>
      </c>
      <c r="C133" s="51">
        <f t="shared" si="43"/>
        <v>5.6568542494923851E-2</v>
      </c>
      <c r="D133" s="48">
        <f t="shared" si="44"/>
        <v>367</v>
      </c>
      <c r="E133" s="55">
        <f t="shared" si="45"/>
        <v>4.2426406871192848</v>
      </c>
      <c r="F133" s="54">
        <f t="shared" si="53"/>
        <v>4.7648499999999984E-3</v>
      </c>
      <c r="G133" s="54">
        <f t="shared" si="54"/>
        <v>3.54225142035401E-3</v>
      </c>
      <c r="H133" s="54">
        <f t="shared" si="55"/>
        <v>6.8734999999999998E-4</v>
      </c>
      <c r="I133" s="54">
        <f t="shared" si="56"/>
        <v>6.6396619646635641E-3</v>
      </c>
      <c r="J133" s="49">
        <f t="shared" si="57"/>
        <v>2.6562000000000001E-5</v>
      </c>
      <c r="K133" s="49">
        <f t="shared" si="58"/>
        <v>1.6465333333333337E-5</v>
      </c>
      <c r="L133" s="50">
        <f t="shared" si="18"/>
        <v>2.151366666666667E-5</v>
      </c>
      <c r="M133" s="49">
        <f t="shared" si="19"/>
        <v>7.1394214673801728E-6</v>
      </c>
      <c r="N133" s="54">
        <f t="shared" si="67"/>
        <v>0.84153375000000008</v>
      </c>
      <c r="O133" s="54">
        <f t="shared" si="68"/>
        <v>0.19137526834762372</v>
      </c>
      <c r="P133" s="49">
        <f t="shared" si="59"/>
        <v>6.7534575920508806E-3</v>
      </c>
      <c r="Q133" s="49">
        <f t="shared" si="60"/>
        <v>7.05574117422783E-3</v>
      </c>
      <c r="R133" s="50">
        <f t="shared" si="23"/>
        <v>6.9045993831393553E-3</v>
      </c>
      <c r="S133" s="58">
        <f t="shared" si="24"/>
        <v>2.1374677079868194E-4</v>
      </c>
      <c r="U133" s="57">
        <f t="shared" si="46"/>
        <v>56</v>
      </c>
      <c r="V133" s="41">
        <f t="shared" si="47"/>
        <v>2.2549999999999999</v>
      </c>
      <c r="W133" s="51">
        <f t="shared" si="48"/>
        <v>7.0710678118653244E-3</v>
      </c>
      <c r="X133" s="48">
        <f t="shared" si="49"/>
        <v>433</v>
      </c>
      <c r="Y133" s="55">
        <f t="shared" si="50"/>
        <v>1.4142135623730951</v>
      </c>
      <c r="Z133" s="54">
        <f t="shared" si="65"/>
        <v>0.6856452999999999</v>
      </c>
      <c r="AA133" s="54">
        <f t="shared" si="66"/>
        <v>0.13512739877796803</v>
      </c>
      <c r="AB133" s="54">
        <f t="shared" si="61"/>
        <v>1.2263256</v>
      </c>
      <c r="AC133" s="54">
        <f t="shared" si="62"/>
        <v>0.16963265406495295</v>
      </c>
      <c r="AD133" s="49">
        <f t="shared" si="63"/>
        <v>2.9497282222222237E-3</v>
      </c>
      <c r="AE133" s="49">
        <f t="shared" si="64"/>
        <v>2.5006077777777781E-3</v>
      </c>
      <c r="AF133" s="50"/>
      <c r="AG133" s="49">
        <f t="shared" si="31"/>
        <v>2.7251680000000009E-3</v>
      </c>
      <c r="AH133" s="54">
        <f t="shared" si="32"/>
        <v>3.1757611183618351E-4</v>
      </c>
      <c r="AI133" s="54">
        <f t="shared" si="69"/>
        <v>38.942618499999995</v>
      </c>
      <c r="AJ133" s="49">
        <f t="shared" si="70"/>
        <v>3.4322602534336588</v>
      </c>
      <c r="AK133" s="49">
        <f>(AVERAGE((Z58-'1. Water + Acid'!F58),(AI58-'1. Water + Acid'!F58)))+AK132</f>
        <v>6.4415984999999987</v>
      </c>
      <c r="AL133" s="50">
        <f>STDEV((Z58-'1. Water + Acid'!F58),(AI58-'1. Water + Acid'!F58))</f>
        <v>7.9965291670824362E-2</v>
      </c>
      <c r="AM133" s="49">
        <f>((Z58-'1. Water + Acid'!F58)/$B$73)+AM132</f>
        <v>6.2280248288847692E-2</v>
      </c>
      <c r="AN133" s="29">
        <f>((AI58-'1. Water + Acid'!F58)/$B$73)+AN132</f>
        <v>5.0773811445331593E-2</v>
      </c>
      <c r="AO133" s="41">
        <f t="shared" si="51"/>
        <v>5.6527029867089643E-2</v>
      </c>
      <c r="AP133" s="73">
        <f t="shared" si="52"/>
        <v>8.1362795193449609E-3</v>
      </c>
    </row>
    <row r="134" spans="1:42">
      <c r="A134" s="57">
        <f t="shared" si="41"/>
        <v>57</v>
      </c>
      <c r="B134" s="41">
        <f t="shared" si="42"/>
        <v>7.86</v>
      </c>
      <c r="C134" s="51">
        <f t="shared" si="43"/>
        <v>0.1838477631085022</v>
      </c>
      <c r="D134" s="48">
        <f t="shared" si="44"/>
        <v>334</v>
      </c>
      <c r="E134" s="55">
        <f t="shared" si="45"/>
        <v>1.4142135623730951</v>
      </c>
      <c r="F134" s="54">
        <f t="shared" si="53"/>
        <v>4.8813499999999987E-3</v>
      </c>
      <c r="G134" s="54">
        <f t="shared" si="54"/>
        <v>3.6081537723605963E-3</v>
      </c>
      <c r="H134" s="54">
        <f t="shared" si="55"/>
        <v>1.1184000000000001E-3</v>
      </c>
      <c r="I134" s="54">
        <f t="shared" si="56"/>
        <v>6.8538446086849692E-3</v>
      </c>
      <c r="J134" s="49">
        <f t="shared" si="57"/>
        <v>2.796E-5</v>
      </c>
      <c r="K134" s="49">
        <f t="shared" si="58"/>
        <v>1.8536444444444447E-5</v>
      </c>
      <c r="L134" s="50">
        <f t="shared" si="18"/>
        <v>2.3248222222222223E-5</v>
      </c>
      <c r="M134" s="49">
        <f t="shared" si="19"/>
        <v>6.663460036221495E-6</v>
      </c>
      <c r="N134" s="54">
        <f t="shared" si="67"/>
        <v>0.86401391666666671</v>
      </c>
      <c r="O134" s="54">
        <f t="shared" si="68"/>
        <v>0.19401301234370993</v>
      </c>
      <c r="P134" s="49">
        <f t="shared" si="59"/>
        <v>6.925488898980852E-3</v>
      </c>
      <c r="Q134" s="49">
        <f t="shared" si="60"/>
        <v>7.2589019557451296E-3</v>
      </c>
      <c r="R134" s="50">
        <f t="shared" si="23"/>
        <v>7.0921954273629913E-3</v>
      </c>
      <c r="S134" s="58">
        <f t="shared" si="24"/>
        <v>2.3575863337415599E-4</v>
      </c>
      <c r="U134" s="57">
        <f t="shared" si="46"/>
        <v>57</v>
      </c>
      <c r="V134" s="41">
        <f t="shared" si="47"/>
        <v>2.27</v>
      </c>
      <c r="W134" s="51">
        <f t="shared" si="48"/>
        <v>0</v>
      </c>
      <c r="X134" s="48">
        <f t="shared" si="49"/>
        <v>548.5</v>
      </c>
      <c r="Y134" s="55">
        <f t="shared" si="50"/>
        <v>44.547727214752491</v>
      </c>
      <c r="Z134" s="54">
        <f t="shared" si="65"/>
        <v>0.68760249999999989</v>
      </c>
      <c r="AA134" s="54">
        <f t="shared" si="66"/>
        <v>0.13644544581809975</v>
      </c>
      <c r="AB134" s="54">
        <f t="shared" si="61"/>
        <v>1.2501848</v>
      </c>
      <c r="AC134" s="54">
        <f t="shared" si="62"/>
        <v>0.17015987288100565</v>
      </c>
      <c r="AD134" s="49">
        <f t="shared" si="63"/>
        <v>3.0035771111111124E-3</v>
      </c>
      <c r="AE134" s="49">
        <f t="shared" si="64"/>
        <v>2.5527997777777781E-3</v>
      </c>
      <c r="AF134" s="50"/>
      <c r="AG134" s="49">
        <f t="shared" si="31"/>
        <v>2.7781884444444452E-3</v>
      </c>
      <c r="AH134" s="54">
        <f t="shared" si="32"/>
        <v>3.1874770920518945E-4</v>
      </c>
      <c r="AI134" s="54">
        <f t="shared" si="69"/>
        <v>39.768396499999994</v>
      </c>
      <c r="AJ134" s="49">
        <f t="shared" si="70"/>
        <v>3.4605812942337422</v>
      </c>
      <c r="AK134" s="49">
        <f>(AVERAGE((Z59-'1. Water + Acid'!F59),(AI59-'1. Water + Acid'!F59)))+AK133</f>
        <v>6.7066484999999991</v>
      </c>
      <c r="AL134" s="50">
        <f>STDEV((Z59-'1. Water + Acid'!F59),(AI59-'1. Water + Acid'!F59))</f>
        <v>2.8321040800083509E-2</v>
      </c>
      <c r="AM134" s="49">
        <f>((Z59-'1. Water + Acid'!F59)/$B$73)+AM133</f>
        <v>6.4324963251215353E-2</v>
      </c>
      <c r="AN134" s="29">
        <f>((AI59-'1. Water + Acid'!F59)/$B$73)+AN133</f>
        <v>5.3152758661163202E-2</v>
      </c>
      <c r="AO134" s="41">
        <f t="shared" si="51"/>
        <v>5.8738860956189277E-2</v>
      </c>
      <c r="AP134" s="73">
        <f t="shared" si="52"/>
        <v>7.8999416264293482E-3</v>
      </c>
    </row>
    <row r="135" spans="1:42">
      <c r="A135" s="57">
        <f t="shared" si="41"/>
        <v>58</v>
      </c>
      <c r="B135" s="41">
        <f t="shared" si="42"/>
        <v>8.125</v>
      </c>
      <c r="C135" s="51">
        <f t="shared" si="43"/>
        <v>7.0710678118665812E-3</v>
      </c>
      <c r="D135" s="48">
        <f t="shared" si="44"/>
        <v>355.5</v>
      </c>
      <c r="E135" s="55">
        <f t="shared" si="45"/>
        <v>0.70710678118654757</v>
      </c>
      <c r="F135" s="54">
        <f t="shared" si="53"/>
        <v>4.8813499999999987E-3</v>
      </c>
      <c r="G135" s="54">
        <f t="shared" si="54"/>
        <v>3.6081537723605963E-3</v>
      </c>
      <c r="H135" s="54">
        <f t="shared" si="55"/>
        <v>8.9705000000000015E-4</v>
      </c>
      <c r="I135" s="54">
        <f t="shared" si="56"/>
        <v>6.8867957846882625E-3</v>
      </c>
      <c r="J135" s="49">
        <f t="shared" si="57"/>
        <v>2.8167111111111112E-5</v>
      </c>
      <c r="K135" s="49">
        <f t="shared" si="58"/>
        <v>1.8847111111111113E-5</v>
      </c>
      <c r="L135" s="50">
        <f t="shared" si="18"/>
        <v>2.3507111111111113E-5</v>
      </c>
      <c r="M135" s="49">
        <f t="shared" si="19"/>
        <v>6.5902352006586221E-6</v>
      </c>
      <c r="N135" s="54">
        <f t="shared" si="67"/>
        <v>0.89356208333333342</v>
      </c>
      <c r="O135" s="54">
        <f t="shared" si="68"/>
        <v>0.19470715550057471</v>
      </c>
      <c r="P135" s="49">
        <f t="shared" si="59"/>
        <v>7.1761630890788105E-3</v>
      </c>
      <c r="Q135" s="49">
        <f t="shared" si="60"/>
        <v>7.5013841788464227E-3</v>
      </c>
      <c r="R135" s="50">
        <f t="shared" si="23"/>
        <v>7.3387736339626166E-3</v>
      </c>
      <c r="S135" s="58">
        <f t="shared" si="24"/>
        <v>2.2996603795955755E-4</v>
      </c>
      <c r="U135" s="57">
        <f t="shared" si="46"/>
        <v>58</v>
      </c>
      <c r="V135" s="41">
        <f t="shared" si="47"/>
        <v>2.25</v>
      </c>
      <c r="W135" s="51">
        <f t="shared" si="48"/>
        <v>0</v>
      </c>
      <c r="X135" s="48">
        <f t="shared" si="49"/>
        <v>426.5</v>
      </c>
      <c r="Y135" s="55">
        <f t="shared" si="50"/>
        <v>0.70710678118654757</v>
      </c>
      <c r="Z135" s="54">
        <f t="shared" si="65"/>
        <v>0.71327909999999994</v>
      </c>
      <c r="AA135" s="54">
        <f t="shared" si="66"/>
        <v>0.14191534103464643</v>
      </c>
      <c r="AB135" s="54">
        <f t="shared" si="61"/>
        <v>1.2836901999999999</v>
      </c>
      <c r="AC135" s="54">
        <f t="shared" si="62"/>
        <v>0.17589337750557865</v>
      </c>
      <c r="AD135" s="49">
        <f t="shared" si="63"/>
        <v>3.0870428888888904E-3</v>
      </c>
      <c r="AE135" s="49">
        <f t="shared" si="64"/>
        <v>2.618246888888889E-3</v>
      </c>
      <c r="AF135" s="50"/>
      <c r="AG135" s="49">
        <f t="shared" si="31"/>
        <v>2.8526448888888897E-3</v>
      </c>
      <c r="AH135" s="54">
        <f t="shared" si="32"/>
        <v>3.3148883059312971E-4</v>
      </c>
      <c r="AI135" s="54">
        <f t="shared" si="69"/>
        <v>40.611844499999997</v>
      </c>
      <c r="AJ135" s="49">
        <f t="shared" si="70"/>
        <v>3.5572060216693218</v>
      </c>
      <c r="AK135" s="49">
        <f>(AVERAGE((Z60-'1. Water + Acid'!F60),(AI60-'1. Water + Acid'!F60)))+AK134</f>
        <v>7.121304499999999</v>
      </c>
      <c r="AL135" s="50">
        <f>STDEV((Z60-'1. Water + Acid'!F60),(AI60-'1. Water + Acid'!F60))</f>
        <v>9.6624727435579094E-2</v>
      </c>
      <c r="AM135" s="49">
        <f>((Z60-'1. Water + Acid'!F60)/$B$73)+AM134</f>
        <v>6.8355411013574688E-2</v>
      </c>
      <c r="AN135" s="29">
        <f>((AI60-'1. Water + Acid'!F60)/$B$73)+AN134</f>
        <v>5.6042884617586726E-2</v>
      </c>
      <c r="AO135" s="41">
        <f t="shared" si="51"/>
        <v>6.219914781558071E-2</v>
      </c>
      <c r="AP135" s="73">
        <f t="shared" si="52"/>
        <v>8.7062709081414513E-3</v>
      </c>
    </row>
    <row r="136" spans="1:42">
      <c r="A136" s="57">
        <f t="shared" si="41"/>
        <v>59</v>
      </c>
      <c r="B136" s="41">
        <f t="shared" si="42"/>
        <v>7.98</v>
      </c>
      <c r="C136" s="51">
        <f t="shared" si="43"/>
        <v>4.2426406871192576E-2</v>
      </c>
      <c r="D136" s="48">
        <f t="shared" si="44"/>
        <v>346</v>
      </c>
      <c r="E136" s="55">
        <f t="shared" si="45"/>
        <v>2.8284271247461903</v>
      </c>
      <c r="F136" s="54">
        <f t="shared" si="53"/>
        <v>5.0444499999999989E-3</v>
      </c>
      <c r="G136" s="54">
        <f t="shared" si="54"/>
        <v>3.838812004383648E-3</v>
      </c>
      <c r="H136" s="54">
        <f t="shared" si="55"/>
        <v>4.5435000000000001E-4</v>
      </c>
      <c r="I136" s="54">
        <f t="shared" si="56"/>
        <v>7.1339296047129609E-3</v>
      </c>
      <c r="J136" s="49">
        <f t="shared" si="57"/>
        <v>2.8529555555555556E-5</v>
      </c>
      <c r="K136" s="49">
        <f t="shared" si="58"/>
        <v>1.9986222222222223E-5</v>
      </c>
      <c r="L136" s="50">
        <f t="shared" si="18"/>
        <v>2.4257888888888888E-5</v>
      </c>
      <c r="M136" s="49">
        <f t="shared" si="19"/>
        <v>6.0410489339370706E-6</v>
      </c>
      <c r="N136" s="54">
        <f t="shared" si="67"/>
        <v>0.91977258333333345</v>
      </c>
      <c r="O136" s="54">
        <f t="shared" si="68"/>
        <v>0.20095444391235787</v>
      </c>
      <c r="P136" s="49">
        <f t="shared" si="59"/>
        <v>7.4317524593747681E-3</v>
      </c>
      <c r="Q136" s="49">
        <f t="shared" si="60"/>
        <v>7.6832458461723926E-3</v>
      </c>
      <c r="R136" s="50">
        <f t="shared" si="23"/>
        <v>7.5574991527735808E-3</v>
      </c>
      <c r="S136" s="58">
        <f t="shared" si="24"/>
        <v>1.7783267922817162E-4</v>
      </c>
      <c r="U136" s="57">
        <f t="shared" si="46"/>
        <v>59</v>
      </c>
      <c r="V136" s="41">
        <f t="shared" si="47"/>
        <v>2.2599999999999998</v>
      </c>
      <c r="W136" s="51">
        <f t="shared" si="48"/>
        <v>0</v>
      </c>
      <c r="X136" s="48">
        <f t="shared" si="49"/>
        <v>435</v>
      </c>
      <c r="Y136" s="55">
        <f t="shared" si="50"/>
        <v>0</v>
      </c>
      <c r="Z136" s="54">
        <f t="shared" si="65"/>
        <v>0.73410929999999996</v>
      </c>
      <c r="AA136" s="54">
        <f t="shared" si="66"/>
        <v>0.14712162684316676</v>
      </c>
      <c r="AB136" s="54">
        <f t="shared" si="61"/>
        <v>1.3098327999999999</v>
      </c>
      <c r="AC136" s="54">
        <f t="shared" si="62"/>
        <v>0.18307673387429654</v>
      </c>
      <c r="AD136" s="49">
        <f t="shared" si="63"/>
        <v>3.1564251111111125E-3</v>
      </c>
      <c r="AE136" s="49">
        <f t="shared" si="64"/>
        <v>2.665054E-3</v>
      </c>
      <c r="AF136" s="50"/>
      <c r="AG136" s="49">
        <f t="shared" si="31"/>
        <v>2.9107395555555563E-3</v>
      </c>
      <c r="AH136" s="54">
        <f t="shared" si="32"/>
        <v>3.4745184474583619E-4</v>
      </c>
      <c r="AI136" s="54">
        <f t="shared" si="69"/>
        <v>41.5141925</v>
      </c>
      <c r="AJ136" s="49">
        <f t="shared" si="70"/>
        <v>3.5638697959752239</v>
      </c>
      <c r="AK136" s="49">
        <f>(AVERAGE((Z61-'1. Water + Acid'!F61),(AI61-'1. Water + Acid'!F61)))+AK135</f>
        <v>7.2862244999999994</v>
      </c>
      <c r="AL136" s="50">
        <f>STDEV((Z61-'1. Water + Acid'!F61),(AI61-'1. Water + Acid'!F61))</f>
        <v>6.6637743059020935E-3</v>
      </c>
      <c r="AM136" s="49">
        <f>((Z61-'1. Water + Acid'!F61)/$B$73)+AM135</f>
        <v>6.9692340027430466E-2</v>
      </c>
      <c r="AN136" s="29">
        <f>((AI61-'1. Water + Acid'!F61)/$B$73)+AN135</f>
        <v>5.7458456514610491E-2</v>
      </c>
      <c r="AO136" s="41">
        <f t="shared" si="51"/>
        <v>6.3575398271020475E-2</v>
      </c>
      <c r="AP136" s="73">
        <f t="shared" si="52"/>
        <v>8.650661992161305E-3</v>
      </c>
    </row>
    <row r="137" spans="1:42">
      <c r="A137" s="57">
        <f t="shared" si="41"/>
        <v>60</v>
      </c>
      <c r="B137" s="41">
        <f t="shared" si="42"/>
        <v>7.9849999999999994</v>
      </c>
      <c r="C137" s="51">
        <f t="shared" si="43"/>
        <v>7.7781745930519827E-2</v>
      </c>
      <c r="D137" s="48">
        <f t="shared" si="44"/>
        <v>377</v>
      </c>
      <c r="E137" s="55">
        <f t="shared" si="45"/>
        <v>1.4142135623730951</v>
      </c>
      <c r="F137" s="54">
        <f t="shared" si="53"/>
        <v>5.0444499999999989E-3</v>
      </c>
      <c r="G137" s="54">
        <f t="shared" si="54"/>
        <v>3.838812004383648E-3</v>
      </c>
      <c r="H137" s="54">
        <f t="shared" si="55"/>
        <v>3.4949999999999998E-4</v>
      </c>
      <c r="I137" s="54">
        <f t="shared" si="56"/>
        <v>7.1504051927146076E-3</v>
      </c>
      <c r="J137" s="49">
        <f t="shared" si="57"/>
        <v>2.8581333333333334E-5</v>
      </c>
      <c r="K137" s="49">
        <f t="shared" si="58"/>
        <v>1.9986222222222223E-5</v>
      </c>
      <c r="L137" s="50">
        <f t="shared" si="18"/>
        <v>2.4283777777777778E-5</v>
      </c>
      <c r="M137" s="49">
        <f t="shared" si="19"/>
        <v>6.0776613517185079E-6</v>
      </c>
      <c r="N137" s="54">
        <f t="shared" si="67"/>
        <v>0.94559041666666677</v>
      </c>
      <c r="O137" s="54">
        <f t="shared" si="68"/>
        <v>0.20414750243393592</v>
      </c>
      <c r="P137" s="49">
        <f t="shared" si="59"/>
        <v>7.6660427154793959E-3</v>
      </c>
      <c r="Q137" s="49">
        <f t="shared" si="60"/>
        <v>7.87985305409236E-3</v>
      </c>
      <c r="R137" s="50">
        <f t="shared" si="23"/>
        <v>7.7729478847858779E-3</v>
      </c>
      <c r="S137" s="58">
        <f t="shared" si="24"/>
        <v>1.5118674032101883E-4</v>
      </c>
      <c r="U137" s="57">
        <f t="shared" si="46"/>
        <v>60</v>
      </c>
      <c r="V137" s="41">
        <f t="shared" si="47"/>
        <v>2.21</v>
      </c>
      <c r="W137" s="51">
        <f t="shared" si="48"/>
        <v>1.4142135623730963E-2</v>
      </c>
      <c r="X137" s="48">
        <f t="shared" si="49"/>
        <v>430.5</v>
      </c>
      <c r="Y137" s="55">
        <f t="shared" si="50"/>
        <v>0.70710678118654757</v>
      </c>
      <c r="Z137" s="54">
        <f t="shared" si="65"/>
        <v>0.75992569999999993</v>
      </c>
      <c r="AA137" s="54">
        <f t="shared" si="66"/>
        <v>0.15568893260402297</v>
      </c>
      <c r="AB137" s="54">
        <f t="shared" si="61"/>
        <v>1.3439439999999998</v>
      </c>
      <c r="AC137" s="54">
        <f t="shared" si="62"/>
        <v>0.19493915723548205</v>
      </c>
      <c r="AD137" s="49">
        <f t="shared" si="63"/>
        <v>3.250867777777779E-3</v>
      </c>
      <c r="AE137" s="49">
        <f t="shared" si="64"/>
        <v>2.7222166666666667E-3</v>
      </c>
      <c r="AF137" s="50"/>
      <c r="AG137" s="49">
        <f t="shared" si="31"/>
        <v>2.9865422222222228E-3</v>
      </c>
      <c r="AH137" s="54">
        <f t="shared" si="32"/>
        <v>3.7381278554847052E-4</v>
      </c>
      <c r="AI137" s="54">
        <f t="shared" si="69"/>
        <v>42.4401005</v>
      </c>
      <c r="AJ137" s="49">
        <f t="shared" si="70"/>
        <v>3.5638697959752239</v>
      </c>
      <c r="AK137" s="49">
        <f>(AVERAGE((Z62-'1. Water + Acid'!F62),(AI62-'1. Water + Acid'!F62)))+AK136</f>
        <v>7.6089964999999991</v>
      </c>
      <c r="AL137" s="50">
        <f>STDEV((Z62-'1. Water + Acid'!F62),(AI62-'1. Water + Acid'!F62))</f>
        <v>0</v>
      </c>
      <c r="AM137" s="49">
        <f>((Z62-'1. Water + Acid'!F62)/$B$73)+AM136</f>
        <v>7.2385858775934023E-2</v>
      </c>
      <c r="AN137" s="29">
        <f>((AI62-'1. Water + Acid'!F62)/$B$73)+AN136</f>
        <v>6.0151975263114048E-2</v>
      </c>
      <c r="AO137" s="41">
        <f t="shared" si="51"/>
        <v>6.6268917019524032E-2</v>
      </c>
      <c r="AP137" s="73">
        <f t="shared" si="52"/>
        <v>8.650661992161305E-3</v>
      </c>
    </row>
    <row r="138" spans="1:42">
      <c r="A138" s="57">
        <f t="shared" si="41"/>
        <v>61</v>
      </c>
      <c r="B138" s="41">
        <f t="shared" si="42"/>
        <v>7.9850000000000003</v>
      </c>
      <c r="C138" s="51">
        <f t="shared" si="43"/>
        <v>7.0710678118653244E-3</v>
      </c>
      <c r="D138" s="48">
        <f t="shared" si="44"/>
        <v>340</v>
      </c>
      <c r="E138" s="55">
        <f t="shared" si="45"/>
        <v>7.0710678118654755</v>
      </c>
      <c r="F138" s="54">
        <f t="shared" si="53"/>
        <v>5.0444499999999989E-3</v>
      </c>
      <c r="G138" s="54">
        <f t="shared" si="54"/>
        <v>3.838812004383648E-3</v>
      </c>
      <c r="H138" s="54">
        <f t="shared" si="55"/>
        <v>1.165E-5</v>
      </c>
      <c r="I138" s="54">
        <f t="shared" si="56"/>
        <v>7.1504051927146076E-3</v>
      </c>
      <c r="J138" s="49">
        <f t="shared" si="57"/>
        <v>2.8581333333333334E-5</v>
      </c>
      <c r="K138" s="49">
        <f t="shared" si="58"/>
        <v>1.9986222222222223E-5</v>
      </c>
      <c r="L138" s="50">
        <f t="shared" si="18"/>
        <v>2.4283777777777778E-5</v>
      </c>
      <c r="M138" s="49">
        <f t="shared" si="19"/>
        <v>6.0776613517185079E-6</v>
      </c>
      <c r="N138" s="54">
        <f t="shared" si="67"/>
        <v>0.97670925000000008</v>
      </c>
      <c r="O138" s="54">
        <f t="shared" si="68"/>
        <v>0.21039479084571908</v>
      </c>
      <c r="P138" s="49">
        <f t="shared" si="59"/>
        <v>7.8888642177886922E-3</v>
      </c>
      <c r="Q138" s="49">
        <f t="shared" si="60"/>
        <v>8.176402259371645E-3</v>
      </c>
      <c r="R138" s="50">
        <f t="shared" si="23"/>
        <v>8.0326332385801686E-3</v>
      </c>
      <c r="S138" s="58">
        <f t="shared" si="24"/>
        <v>2.0332009905240538E-4</v>
      </c>
      <c r="U138" s="57">
        <f t="shared" si="46"/>
        <v>61</v>
      </c>
      <c r="V138" s="41">
        <f t="shared" si="47"/>
        <v>2.1950000000000003</v>
      </c>
      <c r="W138" s="51">
        <f t="shared" si="48"/>
        <v>7.0710678118656384E-3</v>
      </c>
      <c r="X138" s="48">
        <f t="shared" si="49"/>
        <v>434.5</v>
      </c>
      <c r="Y138" s="55">
        <f t="shared" si="50"/>
        <v>0.70710678118654757</v>
      </c>
      <c r="Z138" s="54">
        <f t="shared" si="65"/>
        <v>0.78350529999999996</v>
      </c>
      <c r="AA138" s="54">
        <f t="shared" si="66"/>
        <v>0.16096112076454988</v>
      </c>
      <c r="AB138" s="54">
        <f t="shared" si="61"/>
        <v>1.3797327999999998</v>
      </c>
      <c r="AC138" s="54">
        <f t="shared" si="62"/>
        <v>0.19533457134752158</v>
      </c>
      <c r="AD138" s="49">
        <f t="shared" si="63"/>
        <v>3.331019777777779E-3</v>
      </c>
      <c r="AE138" s="49">
        <f t="shared" si="64"/>
        <v>2.8011260000000001E-3</v>
      </c>
      <c r="AF138" s="50"/>
      <c r="AG138" s="49">
        <f t="shared" si="31"/>
        <v>3.0660728888888896E-3</v>
      </c>
      <c r="AH138" s="54">
        <f t="shared" si="32"/>
        <v>3.7469148357522492E-4</v>
      </c>
      <c r="AI138" s="54">
        <f t="shared" si="69"/>
        <v>43.389568500000003</v>
      </c>
      <c r="AJ138" s="49">
        <f t="shared" si="70"/>
        <v>3.5871930060458808</v>
      </c>
      <c r="AK138" s="49">
        <f>(AVERAGE((Z63-'1. Water + Acid'!F63),(AI63-'1. Water + Acid'!F63)))+AK137</f>
        <v>7.875224499999999</v>
      </c>
      <c r="AL138" s="50">
        <f>STDEV((Z63-'1. Water + Acid'!F63),(AI63-'1. Water + Acid'!F63))</f>
        <v>2.3323210070657015E-2</v>
      </c>
      <c r="AM138" s="49">
        <f>((Z63-'1. Water + Acid'!F63)/$B$73)+AM137</f>
        <v>7.4469895179885684E-2</v>
      </c>
      <c r="AN138" s="29">
        <f>((AI63-'1. Water + Acid'!F63)/$B$73)+AN137</f>
        <v>6.2511261758153663E-2</v>
      </c>
      <c r="AO138" s="41">
        <f t="shared" si="51"/>
        <v>6.8490578469019681E-2</v>
      </c>
      <c r="AP138" s="73">
        <f t="shared" si="52"/>
        <v>8.4560307862307973E-3</v>
      </c>
    </row>
    <row r="139" spans="1:42" ht="16" thickBot="1">
      <c r="A139" s="59">
        <f t="shared" si="41"/>
        <v>63</v>
      </c>
      <c r="B139" s="60">
        <f t="shared" si="42"/>
        <v>7.93</v>
      </c>
      <c r="C139" s="61">
        <f t="shared" si="43"/>
        <v>0.12727922061357835</v>
      </c>
      <c r="D139" s="62">
        <f t="shared" si="44"/>
        <v>333</v>
      </c>
      <c r="E139" s="63">
        <f t="shared" si="45"/>
        <v>2.8284271247461903</v>
      </c>
      <c r="F139" s="64">
        <f t="shared" si="53"/>
        <v>5.0444499999999989E-3</v>
      </c>
      <c r="G139" s="64">
        <f t="shared" si="54"/>
        <v>3.838812004383648E-3</v>
      </c>
      <c r="H139" s="64">
        <f t="shared" si="55"/>
        <v>9.3200000000000002E-5</v>
      </c>
      <c r="I139" s="64">
        <f t="shared" si="56"/>
        <v>7.2163075447211934E-3</v>
      </c>
      <c r="J139" s="65">
        <f t="shared" si="57"/>
        <v>2.8684888888888888E-5</v>
      </c>
      <c r="K139" s="65">
        <f t="shared" si="58"/>
        <v>2.029688888888889E-5</v>
      </c>
      <c r="L139" s="66">
        <f t="shared" si="18"/>
        <v>2.4490888888888891E-5</v>
      </c>
      <c r="M139" s="65">
        <f t="shared" si="19"/>
        <v>5.9312116805927588E-6</v>
      </c>
      <c r="N139" s="64">
        <f t="shared" si="67"/>
        <v>1.0286394166666668</v>
      </c>
      <c r="O139" s="64">
        <f t="shared" si="68"/>
        <v>0.21580910746926446</v>
      </c>
      <c r="P139" s="65">
        <f t="shared" si="59"/>
        <v>8.2902706006252932E-3</v>
      </c>
      <c r="Q139" s="65">
        <f t="shared" si="60"/>
        <v>8.6417059847822345E-3</v>
      </c>
      <c r="R139" s="66">
        <f t="shared" si="23"/>
        <v>8.4659882927037647E-3</v>
      </c>
      <c r="S139" s="67">
        <f t="shared" si="24"/>
        <v>2.4850234328627256E-4</v>
      </c>
      <c r="U139" s="59">
        <f t="shared" si="46"/>
        <v>63</v>
      </c>
      <c r="V139" s="60">
        <f t="shared" si="47"/>
        <v>2.2549999999999999</v>
      </c>
      <c r="W139" s="61">
        <f t="shared" si="48"/>
        <v>3.5355339059327251E-2</v>
      </c>
      <c r="X139" s="62">
        <f t="shared" si="49"/>
        <v>460.5</v>
      </c>
      <c r="Y139" s="63">
        <f t="shared" si="50"/>
        <v>2.1213203435596424</v>
      </c>
      <c r="Z139" s="64">
        <f t="shared" si="65"/>
        <v>0.79068169999999993</v>
      </c>
      <c r="AA139" s="64">
        <f t="shared" si="66"/>
        <v>0.16214736310066843</v>
      </c>
      <c r="AB139" s="64">
        <f t="shared" si="61"/>
        <v>1.3920817999999997</v>
      </c>
      <c r="AC139" s="64">
        <f t="shared" si="62"/>
        <v>0.1967185207396599</v>
      </c>
      <c r="AD139" s="65">
        <f t="shared" si="63"/>
        <v>3.3606366666666678E-3</v>
      </c>
      <c r="AE139" s="65">
        <f t="shared" si="64"/>
        <v>2.8263935555555555E-3</v>
      </c>
      <c r="AF139" s="66"/>
      <c r="AG139" s="65">
        <f t="shared" si="31"/>
        <v>3.0935151111111114E-3</v>
      </c>
      <c r="AH139" s="64">
        <f t="shared" si="32"/>
        <v>3.7776692666886564E-4</v>
      </c>
      <c r="AI139" s="64">
        <f t="shared" si="69"/>
        <v>44.321366500000003</v>
      </c>
      <c r="AJ139" s="65">
        <f t="shared" si="70"/>
        <v>3.7121387742815437</v>
      </c>
      <c r="AK139" s="65">
        <f>(AVERAGE((Z64-'1. Water + Acid'!F64),(AI64-'1. Water + Acid'!F64)))+AK138</f>
        <v>8.0625264999999988</v>
      </c>
      <c r="AL139" s="66">
        <f>STDEV((Z64-'1. Water + Acid'!F64),(AI64-'1. Water + Acid'!F64))</f>
        <v>0.1249457682356629</v>
      </c>
      <c r="AM139" s="65">
        <f>((Z64-'1. Water + Acid'!F64)/$B$73)+AM138</f>
        <v>7.6770199512549306E-2</v>
      </c>
      <c r="AN139" s="69">
        <f>((AI64-'1. Water + Acid'!F64)/$B$73)+AN138</f>
        <v>6.3337012031417533E-2</v>
      </c>
      <c r="AO139" s="60">
        <f t="shared" si="51"/>
        <v>7.0053605771983413E-2</v>
      </c>
      <c r="AP139" s="74">
        <f t="shared" si="52"/>
        <v>9.4986979608585129E-3</v>
      </c>
    </row>
  </sheetData>
  <mergeCells count="37">
    <mergeCell ref="A1:H1"/>
    <mergeCell ref="J1:Q1"/>
    <mergeCell ref="S1:Z1"/>
    <mergeCell ref="AB1:AI1"/>
    <mergeCell ref="A67:C67"/>
    <mergeCell ref="E67:F67"/>
    <mergeCell ref="A66:F66"/>
    <mergeCell ref="AB76:AB77"/>
    <mergeCell ref="AC76:AC77"/>
    <mergeCell ref="AI76:AI77"/>
    <mergeCell ref="A75:S75"/>
    <mergeCell ref="U75:AP75"/>
    <mergeCell ref="W76:W77"/>
    <mergeCell ref="X76:X77"/>
    <mergeCell ref="Y76:Y77"/>
    <mergeCell ref="Z76:Z77"/>
    <mergeCell ref="AA76:AA77"/>
    <mergeCell ref="N76:N77"/>
    <mergeCell ref="O76:O77"/>
    <mergeCell ref="P76:S76"/>
    <mergeCell ref="U76:U77"/>
    <mergeCell ref="V76:V77"/>
    <mergeCell ref="F76:F77"/>
    <mergeCell ref="G76:G77"/>
    <mergeCell ref="H76:H77"/>
    <mergeCell ref="I76:I77"/>
    <mergeCell ref="J76:M76"/>
    <mergeCell ref="A76:A77"/>
    <mergeCell ref="B76:B77"/>
    <mergeCell ref="C76:C77"/>
    <mergeCell ref="D76:D77"/>
    <mergeCell ref="E76:E77"/>
    <mergeCell ref="AJ76:AJ77"/>
    <mergeCell ref="AK76:AK77"/>
    <mergeCell ref="AL76:AL77"/>
    <mergeCell ref="AM76:AP76"/>
    <mergeCell ref="AD76:AH76"/>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1AE2D8-DB1D-494C-B750-0CE8B4588B87}">
  <dimension ref="A1:AA23"/>
  <sheetViews>
    <sheetView zoomScale="30" workbookViewId="0"/>
  </sheetViews>
  <sheetFormatPr baseColWidth="10" defaultRowHeight="15"/>
  <cols>
    <col min="1" max="16384" width="10.83203125" style="1"/>
  </cols>
  <sheetData>
    <row r="1" spans="1:27">
      <c r="A1" s="10"/>
      <c r="B1" s="10"/>
      <c r="C1" s="10"/>
      <c r="D1" s="10"/>
      <c r="F1" s="10"/>
      <c r="G1" s="10"/>
      <c r="H1" s="10"/>
      <c r="I1" s="10"/>
      <c r="K1" s="10"/>
      <c r="L1" s="10"/>
      <c r="M1" s="10"/>
      <c r="N1" s="10"/>
      <c r="P1" s="10"/>
      <c r="Q1" s="10"/>
      <c r="R1" s="10"/>
      <c r="S1" s="10"/>
      <c r="V1" s="10"/>
      <c r="W1" s="10"/>
      <c r="X1" s="10"/>
      <c r="Z1" s="10"/>
      <c r="AA1" s="10"/>
    </row>
    <row r="2" spans="1:27">
      <c r="A2" s="10"/>
      <c r="B2" s="10"/>
      <c r="C2" s="10"/>
      <c r="D2" s="10"/>
      <c r="F2" s="10"/>
      <c r="G2" s="10"/>
      <c r="H2" s="10"/>
      <c r="I2" s="10"/>
      <c r="K2" s="10"/>
      <c r="L2" s="10"/>
      <c r="M2" s="10"/>
      <c r="N2" s="10"/>
      <c r="P2" s="10"/>
      <c r="Q2" s="10"/>
      <c r="R2" s="10"/>
      <c r="S2" s="10"/>
    </row>
    <row r="3" spans="1:27">
      <c r="A3" s="10"/>
      <c r="B3" s="10"/>
      <c r="C3" s="10"/>
      <c r="D3" s="10"/>
      <c r="F3" s="10"/>
      <c r="G3" s="10"/>
      <c r="H3" s="10"/>
      <c r="I3" s="10"/>
      <c r="K3" s="10"/>
      <c r="L3" s="10"/>
      <c r="M3" s="10"/>
      <c r="N3" s="10"/>
      <c r="P3" s="10"/>
      <c r="Q3" s="10"/>
      <c r="R3" s="10"/>
      <c r="S3" s="10"/>
      <c r="W3" s="8"/>
      <c r="Z3" s="8"/>
    </row>
    <row r="4" spans="1:27">
      <c r="A4" s="10"/>
      <c r="B4" s="10"/>
      <c r="C4" s="10"/>
      <c r="D4" s="10"/>
      <c r="F4" s="10"/>
      <c r="G4" s="10"/>
      <c r="H4" s="10"/>
      <c r="I4" s="10"/>
      <c r="K4" s="10"/>
      <c r="L4" s="10"/>
      <c r="M4" s="10"/>
      <c r="N4" s="10"/>
      <c r="P4" s="10"/>
      <c r="Q4" s="10"/>
      <c r="R4" s="10"/>
      <c r="S4" s="10"/>
      <c r="W4" s="8"/>
      <c r="Z4" s="4"/>
    </row>
    <row r="5" spans="1:27">
      <c r="A5" s="10"/>
      <c r="B5" s="10"/>
      <c r="C5" s="10"/>
      <c r="D5" s="10"/>
      <c r="F5" s="10"/>
      <c r="G5" s="10"/>
      <c r="H5" s="10"/>
      <c r="I5" s="10"/>
      <c r="K5" s="10"/>
      <c r="L5" s="10"/>
      <c r="M5" s="10"/>
      <c r="N5" s="10"/>
      <c r="P5" s="10"/>
      <c r="Q5" s="10"/>
      <c r="R5" s="10"/>
      <c r="S5" s="10"/>
      <c r="W5" s="5"/>
      <c r="X5" s="6"/>
      <c r="Z5" s="4"/>
    </row>
    <row r="6" spans="1:27">
      <c r="A6" s="11"/>
      <c r="B6" s="11"/>
      <c r="C6" s="11"/>
      <c r="D6" s="11"/>
      <c r="F6" s="11"/>
      <c r="G6" s="11"/>
      <c r="H6" s="11"/>
      <c r="I6" s="11"/>
      <c r="K6" s="11"/>
      <c r="L6" s="11"/>
      <c r="M6" s="11"/>
      <c r="N6" s="11"/>
      <c r="P6" s="11"/>
      <c r="Q6" s="11"/>
      <c r="R6" s="11"/>
      <c r="S6" s="11"/>
      <c r="W6" s="8"/>
      <c r="Z6" s="8"/>
    </row>
    <row r="8" spans="1:27">
      <c r="A8" s="8"/>
      <c r="B8" s="8"/>
      <c r="C8" s="8"/>
      <c r="D8" s="8"/>
      <c r="E8" s="8"/>
      <c r="F8" s="8"/>
      <c r="G8" s="8"/>
      <c r="H8" s="8"/>
      <c r="I8" s="8"/>
      <c r="J8" s="8"/>
      <c r="K8" s="8"/>
      <c r="L8" s="8"/>
      <c r="M8" s="8"/>
      <c r="N8" s="8"/>
      <c r="O8" s="8"/>
      <c r="P8" s="8"/>
      <c r="Q8" s="8"/>
      <c r="R8" s="8"/>
      <c r="S8" s="8"/>
      <c r="W8" s="7"/>
    </row>
    <row r="9" spans="1:27">
      <c r="A9" s="10"/>
      <c r="B9" s="10"/>
      <c r="C9" s="10"/>
      <c r="D9" s="10"/>
      <c r="F9" s="10"/>
      <c r="G9" s="10"/>
      <c r="H9" s="10"/>
      <c r="I9" s="10"/>
      <c r="K9" s="10"/>
      <c r="L9" s="10"/>
      <c r="M9" s="10"/>
      <c r="N9" s="10"/>
      <c r="P9" s="10"/>
      <c r="Q9" s="10"/>
      <c r="R9" s="10"/>
      <c r="S9" s="10"/>
      <c r="W9" s="7"/>
    </row>
    <row r="10" spans="1:27">
      <c r="A10" s="10"/>
      <c r="B10" s="10"/>
      <c r="C10" s="10"/>
      <c r="D10" s="10"/>
      <c r="F10" s="10"/>
      <c r="G10" s="10"/>
      <c r="H10" s="10"/>
      <c r="I10" s="10"/>
      <c r="K10" s="10"/>
      <c r="L10" s="10"/>
      <c r="M10" s="10"/>
      <c r="N10" s="10"/>
      <c r="P10" s="10"/>
      <c r="Q10" s="10"/>
      <c r="R10" s="10"/>
      <c r="S10" s="10"/>
      <c r="W10" s="7"/>
    </row>
    <row r="11" spans="1:27">
      <c r="A11" s="10"/>
      <c r="B11" s="10"/>
      <c r="C11" s="10"/>
      <c r="D11" s="10"/>
      <c r="F11" s="10"/>
      <c r="G11" s="10"/>
      <c r="H11" s="10"/>
      <c r="I11" s="10"/>
      <c r="K11" s="10"/>
      <c r="L11" s="10"/>
      <c r="M11" s="10"/>
      <c r="N11" s="10"/>
      <c r="P11" s="10"/>
      <c r="Q11" s="10"/>
      <c r="R11" s="10"/>
      <c r="S11" s="10"/>
      <c r="W11" s="7"/>
    </row>
    <row r="12" spans="1:27">
      <c r="A12" s="12"/>
      <c r="B12" s="12"/>
      <c r="C12" s="12"/>
      <c r="D12" s="12"/>
      <c r="F12" s="12"/>
      <c r="G12" s="12"/>
      <c r="H12" s="12"/>
      <c r="I12" s="12"/>
      <c r="K12" s="12"/>
      <c r="L12" s="12"/>
      <c r="M12" s="12"/>
      <c r="N12" s="12"/>
      <c r="P12" s="12"/>
      <c r="Q12" s="12"/>
      <c r="R12" s="12"/>
      <c r="S12" s="12"/>
    </row>
    <row r="14" spans="1:27">
      <c r="A14" s="2"/>
      <c r="B14" s="2"/>
      <c r="C14" s="7"/>
      <c r="D14" s="7"/>
      <c r="F14" s="2"/>
      <c r="G14" s="2"/>
      <c r="H14" s="7"/>
      <c r="I14" s="7"/>
      <c r="K14" s="2"/>
      <c r="L14" s="2"/>
      <c r="M14" s="7"/>
      <c r="N14" s="7"/>
      <c r="P14" s="2"/>
      <c r="Q14" s="2"/>
      <c r="R14" s="9"/>
      <c r="S14" s="9"/>
    </row>
    <row r="23" spans="1:17">
      <c r="A23" s="3"/>
      <c r="B23" s="3"/>
      <c r="F23" s="3"/>
      <c r="G23" s="3"/>
      <c r="K23" s="3"/>
      <c r="L23" s="3"/>
      <c r="P23" s="3"/>
      <c r="Q23" s="3"/>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5</vt:i4>
      </vt:variant>
    </vt:vector>
  </HeadingPairs>
  <TitlesOfParts>
    <vt:vector size="5" baseType="lpstr">
      <vt:lpstr>Front Page</vt:lpstr>
      <vt:lpstr>1. Water + Acid</vt:lpstr>
      <vt:lpstr>2. Sample C</vt:lpstr>
      <vt:lpstr>3. Sample D</vt:lpstr>
      <vt:lpstr>4. Humidity Cell Test Plots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2019-07-09T15:25:03Z</dcterms:created>
  <dcterms:modified xsi:type="dcterms:W3CDTF">2020-04-22T12:09:56Z</dcterms:modified>
</cp:coreProperties>
</file>