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defaultThemeVersion="124226"/>
  <xr:revisionPtr revIDLastSave="0" documentId="13_ncr:1_{45852B97-8926-41B7-9706-99C9042114A6}" xr6:coauthVersionLast="45" xr6:coauthVersionMax="45" xr10:uidLastSave="{00000000-0000-0000-0000-000000000000}"/>
  <bookViews>
    <workbookView xWindow="-120" yWindow="-120" windowWidth="20730" windowHeight="11160" tabRatio="853" activeTab="8" xr2:uid="{00000000-000D-0000-FFFF-FFFF00000000}"/>
  </bookViews>
  <sheets>
    <sheet name="Index" sheetId="12" r:id="rId1"/>
    <sheet name="1" sheetId="1" r:id="rId2"/>
    <sheet name="2" sheetId="13" r:id="rId3"/>
    <sheet name="3" sheetId="15" r:id="rId4"/>
    <sheet name="4" sheetId="16" r:id="rId5"/>
    <sheet name="5" sheetId="18" r:id="rId6"/>
    <sheet name="6" sheetId="21" r:id="rId7"/>
    <sheet name="7" sheetId="20" r:id="rId8"/>
    <sheet name="8" sheetId="11" r:id="rId9"/>
  </sheets>
  <externalReferences>
    <externalReference r:id="rId1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7" i="11" l="1"/>
  <c r="J5" i="11" l="1"/>
  <c r="H5" i="1"/>
  <c r="I15" i="1"/>
  <c r="G15" i="1"/>
  <c r="K30" i="11" l="1"/>
  <c r="K16" i="11"/>
  <c r="K32" i="11"/>
  <c r="K25" i="11"/>
  <c r="K19" i="11"/>
  <c r="K13" i="11"/>
  <c r="K7" i="11"/>
  <c r="K42" i="11"/>
  <c r="G9" i="1" l="1"/>
  <c r="K19" i="1"/>
  <c r="H6" i="13" l="1"/>
  <c r="H6" i="11"/>
  <c r="H5" i="11"/>
  <c r="H43" i="11" l="1"/>
  <c r="H42" i="11"/>
  <c r="H41" i="11"/>
  <c r="H40" i="11"/>
  <c r="H39" i="11"/>
  <c r="H37" i="11"/>
  <c r="H36" i="11"/>
  <c r="H35" i="11"/>
  <c r="H34" i="11"/>
  <c r="H32" i="11"/>
  <c r="H31" i="11"/>
  <c r="H30" i="11"/>
  <c r="H29" i="11"/>
  <c r="H28" i="11"/>
  <c r="H26" i="11"/>
  <c r="H25" i="11"/>
  <c r="H24" i="11"/>
  <c r="H23" i="11"/>
  <c r="H22" i="11"/>
  <c r="H20" i="11"/>
  <c r="H19" i="11"/>
  <c r="H18" i="11"/>
  <c r="H17" i="11"/>
  <c r="H16" i="11"/>
  <c r="H14" i="11"/>
  <c r="H13" i="11"/>
  <c r="H12" i="11"/>
  <c r="H11" i="11"/>
  <c r="H9" i="11"/>
  <c r="H8" i="11"/>
  <c r="H7" i="11"/>
  <c r="J43" i="11" l="1"/>
  <c r="J44" i="11"/>
  <c r="D43" i="11" l="1"/>
  <c r="D42" i="11"/>
  <c r="D41" i="11"/>
  <c r="D40" i="11"/>
  <c r="D39" i="11"/>
  <c r="D37" i="11"/>
  <c r="D36" i="11"/>
  <c r="D35" i="11"/>
  <c r="D34" i="11"/>
  <c r="D32" i="11"/>
  <c r="D31" i="11"/>
  <c r="D30" i="11"/>
  <c r="D29" i="11"/>
  <c r="D28" i="11"/>
  <c r="D26" i="11"/>
  <c r="D25" i="11"/>
  <c r="D24" i="11"/>
  <c r="D23" i="11"/>
  <c r="D22" i="11"/>
  <c r="D20" i="11"/>
  <c r="D19" i="11"/>
  <c r="D18" i="11"/>
  <c r="D17" i="11"/>
  <c r="D16" i="11"/>
  <c r="D14" i="11"/>
  <c r="D13" i="11"/>
  <c r="D12" i="11"/>
  <c r="D11" i="11"/>
  <c r="D9" i="11" l="1"/>
  <c r="D8" i="11"/>
  <c r="D7" i="11"/>
  <c r="D6" i="11"/>
  <c r="D5" i="11"/>
  <c r="G16" i="20"/>
  <c r="G17" i="20"/>
  <c r="I17" i="20" s="1"/>
  <c r="K17" i="20" s="1"/>
  <c r="G7" i="20" s="1"/>
  <c r="G18" i="20"/>
  <c r="I18" i="20" s="1"/>
  <c r="K18" i="20" s="1"/>
  <c r="G8" i="20" s="1"/>
  <c r="G19" i="20"/>
  <c r="I19" i="20" s="1"/>
  <c r="K19" i="20" s="1"/>
  <c r="G9" i="20" s="1"/>
  <c r="I16" i="20"/>
  <c r="K16" i="20" s="1"/>
  <c r="G6" i="20" s="1"/>
  <c r="G15" i="20"/>
  <c r="G18" i="21"/>
  <c r="I18" i="21" s="1"/>
  <c r="K18" i="21" s="1"/>
  <c r="G8" i="21" s="1"/>
  <c r="G17" i="21"/>
  <c r="I17" i="21" s="1"/>
  <c r="K17" i="21" s="1"/>
  <c r="G7" i="21" s="1"/>
  <c r="G16" i="21"/>
  <c r="I16" i="21" s="1"/>
  <c r="K16" i="21" s="1"/>
  <c r="G6" i="21" s="1"/>
  <c r="G15" i="21"/>
  <c r="I15" i="21" s="1"/>
  <c r="K15" i="21" s="1"/>
  <c r="G5" i="21" s="1"/>
  <c r="H7" i="21" l="1"/>
  <c r="F36" i="11" s="1"/>
  <c r="E36" i="11"/>
  <c r="I36" i="11" s="1"/>
  <c r="H9" i="20"/>
  <c r="F43" i="11" s="1"/>
  <c r="E43" i="11"/>
  <c r="I43" i="11" s="1"/>
  <c r="H8" i="21"/>
  <c r="I37" i="11"/>
  <c r="K37" i="11" s="1"/>
  <c r="H8" i="20"/>
  <c r="F42" i="11" s="1"/>
  <c r="E42" i="11"/>
  <c r="I42" i="11" s="1"/>
  <c r="H7" i="20"/>
  <c r="F41" i="11" s="1"/>
  <c r="E41" i="11"/>
  <c r="I41" i="11" s="1"/>
  <c r="H6" i="20"/>
  <c r="K6" i="20" s="1"/>
  <c r="E40" i="11"/>
  <c r="I40" i="11" s="1"/>
  <c r="H6" i="21"/>
  <c r="E35" i="11"/>
  <c r="I35" i="11" s="1"/>
  <c r="H5" i="21"/>
  <c r="F34" i="11" s="1"/>
  <c r="E34" i="11"/>
  <c r="I34" i="11" s="1"/>
  <c r="K8" i="21"/>
  <c r="F37" i="11"/>
  <c r="K6" i="21"/>
  <c r="F35" i="11"/>
  <c r="K8" i="20"/>
  <c r="I15" i="20"/>
  <c r="K15" i="20" s="1"/>
  <c r="G5" i="20" s="1"/>
  <c r="K7" i="20"/>
  <c r="J8" i="21"/>
  <c r="K7" i="21"/>
  <c r="I8" i="21"/>
  <c r="G19" i="18"/>
  <c r="I19" i="18" s="1"/>
  <c r="K19" i="18" s="1"/>
  <c r="G9" i="18" s="1"/>
  <c r="G18" i="18"/>
  <c r="I18" i="18" s="1"/>
  <c r="K18" i="18" s="1"/>
  <c r="G8" i="18" s="1"/>
  <c r="G17" i="18"/>
  <c r="I17" i="18" s="1"/>
  <c r="K17" i="18" s="1"/>
  <c r="G7" i="18" s="1"/>
  <c r="G16" i="18"/>
  <c r="I16" i="18" s="1"/>
  <c r="K16" i="18" s="1"/>
  <c r="G6" i="18" s="1"/>
  <c r="G15" i="18"/>
  <c r="I15" i="18" s="1"/>
  <c r="K15" i="18" s="1"/>
  <c r="G5" i="18" s="1"/>
  <c r="G19" i="16"/>
  <c r="I19" i="16" s="1"/>
  <c r="K19" i="16" s="1"/>
  <c r="G18" i="16"/>
  <c r="I18" i="16" s="1"/>
  <c r="K18" i="16" s="1"/>
  <c r="G8" i="16" s="1"/>
  <c r="G17" i="16"/>
  <c r="I17" i="16" s="1"/>
  <c r="K17" i="16" s="1"/>
  <c r="G7" i="16" s="1"/>
  <c r="G16" i="16"/>
  <c r="I16" i="16" s="1"/>
  <c r="K16" i="16" s="1"/>
  <c r="G6" i="16" s="1"/>
  <c r="G15" i="16"/>
  <c r="I15" i="16" s="1"/>
  <c r="K15" i="16" s="1"/>
  <c r="G5" i="16" s="1"/>
  <c r="I8" i="20" l="1"/>
  <c r="J41" i="11"/>
  <c r="J42" i="11"/>
  <c r="H8" i="16"/>
  <c r="K8" i="16" s="1"/>
  <c r="E25" i="11"/>
  <c r="I25" i="11" s="1"/>
  <c r="J8" i="20"/>
  <c r="I9" i="20"/>
  <c r="K9" i="20"/>
  <c r="F40" i="11"/>
  <c r="J36" i="11"/>
  <c r="H7" i="16"/>
  <c r="F24" i="11" s="1"/>
  <c r="E24" i="11"/>
  <c r="I24" i="11" s="1"/>
  <c r="H5" i="20"/>
  <c r="K5" i="20" s="1"/>
  <c r="E39" i="11"/>
  <c r="I39" i="11" s="1"/>
  <c r="I6" i="21"/>
  <c r="K5" i="21"/>
  <c r="J6" i="21"/>
  <c r="H9" i="18"/>
  <c r="F32" i="11" s="1"/>
  <c r="E32" i="11"/>
  <c r="I32" i="11" s="1"/>
  <c r="H8" i="18"/>
  <c r="K8" i="18" s="1"/>
  <c r="E31" i="11"/>
  <c r="I31" i="11" s="1"/>
  <c r="J31" i="11" s="1"/>
  <c r="H7" i="18"/>
  <c r="F30" i="11" s="1"/>
  <c r="E30" i="11"/>
  <c r="I30" i="11" s="1"/>
  <c r="H6" i="18"/>
  <c r="F29" i="11" s="1"/>
  <c r="E29" i="11"/>
  <c r="I29" i="11" s="1"/>
  <c r="J29" i="11" s="1"/>
  <c r="H5" i="18"/>
  <c r="F28" i="11" s="1"/>
  <c r="E28" i="11"/>
  <c r="I28" i="11" s="1"/>
  <c r="H6" i="16"/>
  <c r="J6" i="16" s="1"/>
  <c r="E23" i="11"/>
  <c r="I23" i="11" s="1"/>
  <c r="H5" i="16"/>
  <c r="F22" i="11" s="1"/>
  <c r="E22" i="11"/>
  <c r="I22" i="11" s="1"/>
  <c r="K6" i="18"/>
  <c r="F31" i="11"/>
  <c r="F25" i="11"/>
  <c r="I6" i="20"/>
  <c r="G9" i="16"/>
  <c r="I8" i="16"/>
  <c r="H9" i="16" l="1"/>
  <c r="F26" i="11" s="1"/>
  <c r="E26" i="11"/>
  <c r="I26" i="11" s="1"/>
  <c r="K7" i="16"/>
  <c r="J6" i="20"/>
  <c r="F39" i="11"/>
  <c r="J8" i="16"/>
  <c r="J24" i="11"/>
  <c r="J8" i="18"/>
  <c r="K7" i="18"/>
  <c r="I9" i="18"/>
  <c r="K9" i="18"/>
  <c r="I8" i="18"/>
  <c r="I6" i="18"/>
  <c r="K5" i="18"/>
  <c r="J6" i="18"/>
  <c r="F23" i="11"/>
  <c r="K6" i="16"/>
  <c r="I6" i="16"/>
  <c r="K5" i="16"/>
  <c r="I9" i="16"/>
  <c r="K9" i="16"/>
  <c r="G19" i="15" l="1"/>
  <c r="I19" i="15" s="1"/>
  <c r="K19" i="15" s="1"/>
  <c r="G9" i="15" s="1"/>
  <c r="G18" i="15"/>
  <c r="I18" i="15" s="1"/>
  <c r="K18" i="15" s="1"/>
  <c r="G8" i="15" s="1"/>
  <c r="G17" i="15"/>
  <c r="I17" i="15" s="1"/>
  <c r="K17" i="15" s="1"/>
  <c r="G7" i="15" s="1"/>
  <c r="G16" i="15"/>
  <c r="I16" i="15" s="1"/>
  <c r="K16" i="15" s="1"/>
  <c r="G6" i="15" s="1"/>
  <c r="G15" i="15"/>
  <c r="I15" i="15" s="1"/>
  <c r="K15" i="15" s="1"/>
  <c r="G5" i="15" s="1"/>
  <c r="G19" i="13"/>
  <c r="I19" i="13" s="1"/>
  <c r="K19" i="13" s="1"/>
  <c r="G9" i="13" s="1"/>
  <c r="G18" i="13"/>
  <c r="I18" i="13" s="1"/>
  <c r="K18" i="13" s="1"/>
  <c r="G8" i="13" s="1"/>
  <c r="G17" i="13"/>
  <c r="I17" i="13" s="1"/>
  <c r="K17" i="13" s="1"/>
  <c r="G7" i="13" s="1"/>
  <c r="G16" i="13"/>
  <c r="H7" i="13" l="1"/>
  <c r="E12" i="11"/>
  <c r="I12" i="11" s="1"/>
  <c r="H8" i="13"/>
  <c r="E13" i="11"/>
  <c r="I13" i="11" s="1"/>
  <c r="H9" i="13"/>
  <c r="F14" i="11" s="1"/>
  <c r="E14" i="11"/>
  <c r="I14" i="11" s="1"/>
  <c r="H8" i="15"/>
  <c r="K8" i="15" s="1"/>
  <c r="E19" i="11"/>
  <c r="I19" i="11" s="1"/>
  <c r="H7" i="15"/>
  <c r="F18" i="11" s="1"/>
  <c r="E18" i="11"/>
  <c r="I18" i="11" s="1"/>
  <c r="H9" i="15"/>
  <c r="F20" i="11" s="1"/>
  <c r="E20" i="11"/>
  <c r="I20" i="11" s="1"/>
  <c r="H6" i="15"/>
  <c r="K6" i="15" s="1"/>
  <c r="E17" i="11"/>
  <c r="I17" i="11" s="1"/>
  <c r="H5" i="15"/>
  <c r="E16" i="11"/>
  <c r="I16" i="11" s="1"/>
  <c r="F17" i="11"/>
  <c r="K7" i="13"/>
  <c r="F12" i="11"/>
  <c r="G12" i="11" s="1"/>
  <c r="I8" i="13"/>
  <c r="K8" i="13"/>
  <c r="F13" i="11"/>
  <c r="J6" i="15"/>
  <c r="I16" i="13"/>
  <c r="K16" i="13" s="1"/>
  <c r="G6" i="13" s="1"/>
  <c r="J8" i="13"/>
  <c r="K9" i="13"/>
  <c r="K15" i="1"/>
  <c r="G19" i="1"/>
  <c r="J12" i="11" l="1"/>
  <c r="J18" i="11"/>
  <c r="J16" i="11"/>
  <c r="K9" i="15"/>
  <c r="F19" i="11"/>
  <c r="J8" i="15"/>
  <c r="I8" i="15"/>
  <c r="K7" i="15"/>
  <c r="I6" i="15"/>
  <c r="I9" i="15"/>
  <c r="F16" i="11"/>
  <c r="G16" i="11" s="1"/>
  <c r="K5" i="15"/>
  <c r="K6" i="13"/>
  <c r="E11" i="11"/>
  <c r="I11" i="11" s="1"/>
  <c r="F11" i="11" l="1"/>
  <c r="G5" i="1"/>
  <c r="F5" i="11" s="1"/>
  <c r="G5" i="11" s="1"/>
  <c r="E5" i="11" l="1"/>
  <c r="I5" i="11" s="1"/>
  <c r="G43" i="11"/>
  <c r="G42" i="11"/>
  <c r="G41" i="11"/>
  <c r="G40" i="11"/>
  <c r="G39" i="11"/>
  <c r="G37" i="11"/>
  <c r="G36" i="11"/>
  <c r="G35" i="11"/>
  <c r="G34" i="11"/>
  <c r="G32" i="11"/>
  <c r="G31" i="11"/>
  <c r="G30" i="11"/>
  <c r="G29" i="11"/>
  <c r="G28" i="11"/>
  <c r="G26" i="11"/>
  <c r="G25" i="11"/>
  <c r="G24" i="11"/>
  <c r="G23" i="11"/>
  <c r="G22" i="11"/>
  <c r="G20" i="11"/>
  <c r="G19" i="11"/>
  <c r="G18" i="11"/>
  <c r="G17" i="11"/>
  <c r="G14" i="11"/>
  <c r="G13" i="11"/>
  <c r="G11" i="11"/>
  <c r="K5" i="11" l="1"/>
  <c r="K5" i="1"/>
  <c r="G16" i="1"/>
  <c r="I16" i="1" s="1"/>
  <c r="G17" i="1"/>
  <c r="I17" i="1" s="1"/>
  <c r="K17" i="1" s="1"/>
  <c r="G18" i="1"/>
  <c r="I18" i="1" l="1"/>
  <c r="K18" i="1" s="1"/>
  <c r="G8" i="1" s="1"/>
  <c r="K16" i="1"/>
  <c r="G6" i="1" s="1"/>
  <c r="H6" i="1" s="1"/>
  <c r="I6" i="1" s="1"/>
  <c r="I19" i="1"/>
  <c r="G7" i="1"/>
  <c r="H8" i="1" l="1"/>
  <c r="K8" i="1" s="1"/>
  <c r="E8" i="11"/>
  <c r="I8" i="11" s="1"/>
  <c r="H7" i="1"/>
  <c r="E7" i="11"/>
  <c r="I7" i="11" s="1"/>
  <c r="F6" i="11"/>
  <c r="G6" i="11" s="1"/>
  <c r="E6" i="11"/>
  <c r="I6" i="11" s="1"/>
  <c r="K6" i="1"/>
  <c r="H9" i="1"/>
  <c r="F9" i="11" s="1"/>
  <c r="F7" i="11" l="1"/>
  <c r="G7" i="11" s="1"/>
  <c r="I8" i="1"/>
  <c r="J7" i="11"/>
  <c r="G9" i="11"/>
  <c r="E9" i="11"/>
  <c r="I9" i="11" s="1"/>
  <c r="F8" i="11"/>
  <c r="G8" i="11" s="1"/>
  <c r="J8" i="1"/>
  <c r="K7" i="1"/>
  <c r="J6" i="1"/>
  <c r="I9" i="1" l="1"/>
  <c r="K9" i="1"/>
</calcChain>
</file>

<file path=xl/sharedStrings.xml><?xml version="1.0" encoding="utf-8"?>
<sst xmlns="http://schemas.openxmlformats.org/spreadsheetml/2006/main" count="276" uniqueCount="107">
  <si>
    <t>CHO (adherent)</t>
  </si>
  <si>
    <t>Cell system</t>
  </si>
  <si>
    <t xml:space="preserve">Initial </t>
  </si>
  <si>
    <t>Final</t>
  </si>
  <si>
    <t>DMEM + 1 % FBS</t>
  </si>
  <si>
    <t>Sample ID</t>
  </si>
  <si>
    <t>10k (2)</t>
  </si>
  <si>
    <t>S.D</t>
  </si>
  <si>
    <t>50k (2)</t>
  </si>
  <si>
    <t>100k</t>
  </si>
  <si>
    <t>Avg</t>
  </si>
  <si>
    <t>Media blank</t>
  </si>
  <si>
    <t>200k (1)</t>
  </si>
  <si>
    <t xml:space="preserve">500k </t>
  </si>
  <si>
    <t>Water blank</t>
  </si>
  <si>
    <t>200k (2)</t>
  </si>
  <si>
    <t>Water</t>
  </si>
  <si>
    <t>100k (2)</t>
  </si>
  <si>
    <t>100k (1)</t>
  </si>
  <si>
    <t>300k (1)</t>
  </si>
  <si>
    <t>300k (2)</t>
  </si>
  <si>
    <t>500k</t>
  </si>
  <si>
    <t>Counting chambers</t>
  </si>
  <si>
    <t>500k (1)</t>
  </si>
  <si>
    <t>500k (2)</t>
  </si>
  <si>
    <t>SFM Blank</t>
  </si>
  <si>
    <t>Media blank (DMEM + 1% FBS)</t>
  </si>
  <si>
    <t>100ug-200k</t>
  </si>
  <si>
    <t>200ug-200k</t>
  </si>
  <si>
    <t>250ug-200k</t>
  </si>
  <si>
    <t>Vero 1 % FBS</t>
  </si>
  <si>
    <t>Vero SFM</t>
  </si>
  <si>
    <t>Vero treated suspended in SFM</t>
  </si>
  <si>
    <t>Vero treated re-grown</t>
  </si>
  <si>
    <t>250k (1)</t>
  </si>
  <si>
    <t>250k (2)</t>
  </si>
  <si>
    <t>Sample Ids</t>
  </si>
  <si>
    <t>CHO-S</t>
  </si>
  <si>
    <t>Initial</t>
  </si>
  <si>
    <t>Thesis Title</t>
  </si>
  <si>
    <t xml:space="preserve">Development of a novel bioreactor and systems for suspension cell culture in biopharmaceutical production </t>
  </si>
  <si>
    <t>Chapter Title</t>
  </si>
  <si>
    <t>Authors</t>
  </si>
  <si>
    <t>Rajesh Sharma</t>
  </si>
  <si>
    <t>Institution</t>
  </si>
  <si>
    <t>Centre for Bioprocess Engineering Research (CeBER), Department of Chemical Engineering,                                              University of Cape Town, Private Bag X3, Rondebosch 7700, South Africa</t>
  </si>
  <si>
    <t>Index</t>
  </si>
  <si>
    <t xml:space="preserve">Reference to article </t>
  </si>
  <si>
    <t>Title of items</t>
  </si>
  <si>
    <t>Investigating isothermal microcalorimetric profile of post-drug-treated Vero cells for the suspension culture</t>
  </si>
  <si>
    <t>CHO+DMEM+1%FBS</t>
  </si>
  <si>
    <t>Vero +1% FBS</t>
  </si>
  <si>
    <t>Vero-SFM</t>
  </si>
  <si>
    <t>Consolidated table</t>
  </si>
  <si>
    <t xml:space="preserve">Growth kinetics of various cell system (CHO and Vero cells) through IMC </t>
  </si>
  <si>
    <t>Ampoules</t>
  </si>
  <si>
    <t>Media</t>
  </si>
  <si>
    <t>DMEM+ 1% FBS</t>
  </si>
  <si>
    <t>Dilution</t>
  </si>
  <si>
    <t>Vol (mL)</t>
  </si>
  <si>
    <t>Total cells per vial</t>
  </si>
  <si>
    <t>List of sheets</t>
  </si>
  <si>
    <t>CHO adherent</t>
  </si>
  <si>
    <t>Hours</t>
  </si>
  <si>
    <t>Determination of growth kinetics of CHO cells in DMEM + 1 % FBS through IMC</t>
  </si>
  <si>
    <t>SFM 4 CHO</t>
  </si>
  <si>
    <t>Determination of growth kinetics of CHO-S cells in SFM 4 CHO (serum-free media) through IMC</t>
  </si>
  <si>
    <r>
      <t>µ (h</t>
    </r>
    <r>
      <rPr>
        <b/>
        <vertAlign val="superscript"/>
        <sz val="10"/>
        <rFont val="Arial"/>
        <family val="2"/>
      </rPr>
      <t>-1</t>
    </r>
    <r>
      <rPr>
        <b/>
        <sz val="10"/>
        <rFont val="Arial"/>
        <family val="2"/>
      </rPr>
      <t>)</t>
    </r>
  </si>
  <si>
    <r>
      <t>Avg (µ (h</t>
    </r>
    <r>
      <rPr>
        <b/>
        <vertAlign val="superscript"/>
        <sz val="10"/>
        <rFont val="Arial"/>
        <family val="2"/>
      </rPr>
      <t>-1</t>
    </r>
    <r>
      <rPr>
        <b/>
        <sz val="10"/>
        <rFont val="Arial"/>
        <family val="2"/>
      </rPr>
      <t>))</t>
    </r>
  </si>
  <si>
    <r>
      <t>Doubling time (t</t>
    </r>
    <r>
      <rPr>
        <b/>
        <vertAlign val="subscript"/>
        <sz val="10"/>
        <rFont val="Arial"/>
        <family val="2"/>
      </rPr>
      <t>d</t>
    </r>
    <r>
      <rPr>
        <b/>
        <sz val="10"/>
        <rFont val="Arial"/>
        <family val="2"/>
      </rPr>
      <t>)</t>
    </r>
  </si>
  <si>
    <r>
      <t>Cells mL</t>
    </r>
    <r>
      <rPr>
        <vertAlign val="superscript"/>
        <sz val="10"/>
        <rFont val="Arial"/>
        <family val="2"/>
      </rPr>
      <t>-1</t>
    </r>
  </si>
  <si>
    <r>
      <t>µ (h</t>
    </r>
    <r>
      <rPr>
        <b/>
        <vertAlign val="superscript"/>
        <sz val="10"/>
        <color theme="1"/>
        <rFont val="Arial"/>
        <family val="2"/>
      </rPr>
      <t>-1</t>
    </r>
    <r>
      <rPr>
        <b/>
        <sz val="10"/>
        <color theme="1"/>
        <rFont val="Arial"/>
        <family val="2"/>
      </rPr>
      <t>)</t>
    </r>
  </si>
  <si>
    <r>
      <t>Avg (µ (h</t>
    </r>
    <r>
      <rPr>
        <b/>
        <vertAlign val="superscript"/>
        <sz val="10"/>
        <color theme="1"/>
        <rFont val="Arial"/>
        <family val="2"/>
      </rPr>
      <t>-1</t>
    </r>
    <r>
      <rPr>
        <b/>
        <sz val="10"/>
        <color theme="1"/>
        <rFont val="Arial"/>
        <family val="2"/>
      </rPr>
      <t>))</t>
    </r>
  </si>
  <si>
    <r>
      <t>Doubling time (t</t>
    </r>
    <r>
      <rPr>
        <b/>
        <vertAlign val="subscript"/>
        <sz val="10"/>
        <color theme="1"/>
        <rFont val="Arial"/>
        <family val="2"/>
      </rPr>
      <t>d</t>
    </r>
    <r>
      <rPr>
        <b/>
        <sz val="10"/>
        <color theme="1"/>
        <rFont val="Arial"/>
        <family val="2"/>
      </rPr>
      <t>)</t>
    </r>
  </si>
  <si>
    <r>
      <t>Cells mL</t>
    </r>
    <r>
      <rPr>
        <vertAlign val="superscript"/>
        <sz val="10"/>
        <color theme="1"/>
        <rFont val="Arial"/>
        <family val="2"/>
      </rPr>
      <t>-1</t>
    </r>
  </si>
  <si>
    <r>
      <t>Cell count in 10</t>
    </r>
    <r>
      <rPr>
        <b/>
        <vertAlign val="superscript"/>
        <sz val="10"/>
        <color theme="1"/>
        <rFont val="Arial"/>
        <family val="2"/>
      </rPr>
      <t xml:space="preserve">6 </t>
    </r>
    <r>
      <rPr>
        <b/>
        <sz val="10"/>
        <color theme="1"/>
        <rFont val="Arial"/>
        <family val="2"/>
      </rPr>
      <t>cells per vial</t>
    </r>
  </si>
  <si>
    <r>
      <t>Cell count in 10</t>
    </r>
    <r>
      <rPr>
        <b/>
        <vertAlign val="superscript"/>
        <sz val="10"/>
        <rFont val="Arial"/>
        <family val="2"/>
      </rPr>
      <t xml:space="preserve">6 </t>
    </r>
    <r>
      <rPr>
        <b/>
        <sz val="10"/>
        <rFont val="Arial"/>
        <family val="2"/>
      </rPr>
      <t>cells per vial</t>
    </r>
  </si>
  <si>
    <t>Vero- adherent</t>
  </si>
  <si>
    <t>Determination of growth kinetics of Vero (adherent) cells in DMEM + 1% FBS through IMC</t>
  </si>
  <si>
    <t>Determination of growth kinetics of Vero (adherent) cells in SFM 4 MegaVir through IMC</t>
  </si>
  <si>
    <t>SFM 4- megaVir</t>
  </si>
  <si>
    <t>Media blank (SFM 4 MegaVir)</t>
  </si>
  <si>
    <t>Determination of growth kinetics of Vero-S cells suspended in SFM 4 MegaVir (post-treatment with PAN) through IMC</t>
  </si>
  <si>
    <t>Vero-cells (Re-grown in Serum-containing media)</t>
  </si>
  <si>
    <t>DMEM + 1% FBS</t>
  </si>
  <si>
    <t>200k (+control)</t>
  </si>
  <si>
    <t>Media blank (DMEM + 1 % FBS)</t>
  </si>
  <si>
    <t>Vero-S            (Free and clumps)</t>
  </si>
  <si>
    <t>Vero cells survived in serum-free media post-treatment</t>
  </si>
  <si>
    <t>Vero cells grown in DMEM + 1 % FBS medium post treatment</t>
  </si>
  <si>
    <t xml:space="preserve">Heat flow (µW) </t>
  </si>
  <si>
    <t>Average pW/cell</t>
  </si>
  <si>
    <t>Table 7-2</t>
  </si>
  <si>
    <r>
      <t>Cell density in (x10</t>
    </r>
    <r>
      <rPr>
        <b/>
        <vertAlign val="superscript"/>
        <sz val="10"/>
        <rFont val="Arial Narrow"/>
        <family val="2"/>
      </rPr>
      <t>6</t>
    </r>
    <r>
      <rPr>
        <b/>
        <sz val="10"/>
        <rFont val="Arial Narrow"/>
        <family val="2"/>
      </rPr>
      <t>mL</t>
    </r>
    <r>
      <rPr>
        <b/>
        <vertAlign val="superscript"/>
        <sz val="10"/>
        <rFont val="Arial Narrow"/>
        <family val="2"/>
      </rPr>
      <t>-1</t>
    </r>
    <r>
      <rPr>
        <b/>
        <sz val="10"/>
        <rFont val="Arial Narrow"/>
        <family val="2"/>
      </rPr>
      <t>)</t>
    </r>
  </si>
  <si>
    <r>
      <t>µ (h</t>
    </r>
    <r>
      <rPr>
        <b/>
        <vertAlign val="superscript"/>
        <sz val="10"/>
        <rFont val="Arial Narrow"/>
        <family val="2"/>
      </rPr>
      <t>-1</t>
    </r>
    <r>
      <rPr>
        <b/>
        <sz val="10"/>
        <rFont val="Arial Narrow"/>
        <family val="2"/>
      </rPr>
      <t>)</t>
    </r>
  </si>
  <si>
    <r>
      <t xml:space="preserve"> (h</t>
    </r>
    <r>
      <rPr>
        <b/>
        <vertAlign val="superscript"/>
        <sz val="10"/>
        <rFont val="Arial Narrow"/>
        <family val="2"/>
      </rPr>
      <t>-1</t>
    </r>
    <r>
      <rPr>
        <b/>
        <sz val="10"/>
        <rFont val="Arial Narrow"/>
        <family val="2"/>
      </rPr>
      <t>)</t>
    </r>
  </si>
  <si>
    <t>50k (1)</t>
  </si>
  <si>
    <t>10k (1)</t>
  </si>
  <si>
    <t xml:space="preserve">100k </t>
  </si>
  <si>
    <t>Vero treated regrown in DMEM + 10 % FBS</t>
  </si>
  <si>
    <t>Determination of growth kinetics of Vero cells re-grown in DMEM + 10 % FBS (post-treatment with PAN) through IMC</t>
  </si>
  <si>
    <t>DMEM + 10 % FBS</t>
  </si>
  <si>
    <t xml:space="preserve"> PAN-treated Vero suspended in SFM</t>
  </si>
  <si>
    <t>Remarks: The cell count represented the viable cells obtained from the ampoules after completing 164 h long experiment. The kinetics study of the CHO cells determined the growth rate and doubling time. Their values solely depend on the cell count obtained after the experiments, though care has been taken to aspirate all the cells. Here, cells attached to the surface of the ampoules was not accounted for in determination of the viable cell count.</t>
  </si>
  <si>
    <t>avg</t>
  </si>
  <si>
    <t>std dev</t>
  </si>
  <si>
    <t>Table 7 2 Growth kinetics of various cell system (CHO and Vero cells) through IMC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</si>
</sst>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
    <numFmt numFmtId="167" formatCode="0.00000000"/>
  </numFmts>
  <fonts count="18" x14ac:knownFonts="1">
    <font>
      <sz val="11"/>
      <color theme="1"/>
      <name val="Calibri"/>
      <family val="2"/>
      <scheme val="minor"/>
    </font>
    <font>
      <sz val="10"/>
      <name val="Arial"/>
      <family val="2"/>
    </font>
    <font>
      <b/>
      <sz val="11"/>
      <color theme="1"/>
      <name val="Times New Roman"/>
      <family val="1"/>
    </font>
    <font>
      <b/>
      <sz val="12"/>
      <name val="Times New Roman"/>
      <family val="1"/>
    </font>
    <font>
      <b/>
      <sz val="12"/>
      <color theme="0"/>
      <name val="Times New Roman"/>
      <family val="1"/>
    </font>
    <font>
      <b/>
      <sz val="12"/>
      <color theme="1"/>
      <name val="Times New Roman"/>
      <family val="1"/>
    </font>
    <font>
      <sz val="11"/>
      <color theme="1"/>
      <name val="Calibri"/>
      <family val="2"/>
      <scheme val="minor"/>
    </font>
    <font>
      <b/>
      <sz val="10"/>
      <name val="Arial"/>
      <family val="2"/>
    </font>
    <font>
      <b/>
      <vertAlign val="superscript"/>
      <sz val="10"/>
      <name val="Arial"/>
      <family val="2"/>
    </font>
    <font>
      <b/>
      <vertAlign val="subscript"/>
      <sz val="10"/>
      <name val="Arial"/>
      <family val="2"/>
    </font>
    <font>
      <vertAlign val="superscript"/>
      <sz val="10"/>
      <name val="Arial"/>
      <family val="2"/>
    </font>
    <font>
      <b/>
      <sz val="10"/>
      <color theme="1"/>
      <name val="Arial"/>
      <family val="2"/>
    </font>
    <font>
      <sz val="10"/>
      <color theme="1"/>
      <name val="Arial"/>
      <family val="2"/>
    </font>
    <font>
      <b/>
      <vertAlign val="superscript"/>
      <sz val="10"/>
      <color theme="1"/>
      <name val="Arial"/>
      <family val="2"/>
    </font>
    <font>
      <b/>
      <vertAlign val="subscript"/>
      <sz val="10"/>
      <color theme="1"/>
      <name val="Arial"/>
      <family val="2"/>
    </font>
    <font>
      <vertAlign val="superscript"/>
      <sz val="10"/>
      <color theme="1"/>
      <name val="Arial"/>
      <family val="2"/>
    </font>
    <font>
      <b/>
      <sz val="10"/>
      <name val="Arial Narrow"/>
      <family val="2"/>
    </font>
    <font>
      <b/>
      <vertAlign val="superscript"/>
      <sz val="10"/>
      <name val="Arial Narrow"/>
      <family val="2"/>
    </font>
  </fonts>
  <fills count="15">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tint="0.399975585192419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9" fontId="6" fillId="0" borderId="0" applyFont="0" applyFill="0" applyBorder="0" applyAlignment="0" applyProtection="0"/>
  </cellStyleXfs>
  <cellXfs count="192">
    <xf numFmtId="0" fontId="0" fillId="0" borderId="0" xfId="0"/>
    <xf numFmtId="0" fontId="1" fillId="0" borderId="0" xfId="0" applyFont="1"/>
    <xf numFmtId="0" fontId="2" fillId="5" borderId="13" xfId="0" applyFont="1" applyFill="1" applyBorder="1" applyAlignment="1">
      <alignment horizontal="center" vertical="center"/>
    </xf>
    <xf numFmtId="0" fontId="4" fillId="0" borderId="0" xfId="0" applyFont="1" applyFill="1" applyAlignment="1">
      <alignment vertical="center"/>
    </xf>
    <xf numFmtId="0" fontId="2" fillId="0" borderId="0" xfId="0" applyFont="1" applyFill="1"/>
    <xf numFmtId="0" fontId="2" fillId="5" borderId="0" xfId="0" applyFont="1" applyFill="1" applyBorder="1" applyAlignment="1">
      <alignment horizontal="center" vertical="center"/>
    </xf>
    <xf numFmtId="0" fontId="4" fillId="0" borderId="0" xfId="0" applyFont="1" applyFill="1" applyBorder="1" applyAlignment="1">
      <alignment horizontal="center" vertical="center"/>
    </xf>
    <xf numFmtId="0" fontId="2" fillId="6" borderId="0" xfId="0" applyFont="1" applyFill="1" applyAlignment="1">
      <alignment horizontal="center"/>
    </xf>
    <xf numFmtId="0" fontId="2" fillId="0" borderId="0" xfId="0" applyFont="1" applyFill="1" applyAlignment="1">
      <alignment horizontal="center"/>
    </xf>
    <xf numFmtId="0" fontId="2" fillId="7" borderId="0" xfId="0" applyFont="1" applyFill="1" applyAlignment="1">
      <alignment horizontal="center" vertical="center"/>
    </xf>
    <xf numFmtId="0" fontId="5" fillId="0" borderId="0" xfId="0" applyFont="1" applyFill="1" applyAlignment="1">
      <alignment horizontal="center" vertical="center"/>
    </xf>
    <xf numFmtId="0" fontId="2" fillId="0" borderId="3"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2" fillId="0" borderId="0" xfId="0" applyFont="1" applyFill="1" applyBorder="1"/>
    <xf numFmtId="0" fontId="2" fillId="0" borderId="10" xfId="0" applyFont="1" applyFill="1" applyBorder="1" applyAlignment="1">
      <alignment horizontal="center" vertical="center"/>
    </xf>
    <xf numFmtId="0" fontId="2" fillId="0" borderId="8" xfId="0" applyFont="1" applyFill="1" applyBorder="1" applyAlignment="1">
      <alignment horizontal="center"/>
    </xf>
    <xf numFmtId="0" fontId="2" fillId="0" borderId="12" xfId="0" applyFont="1" applyFill="1" applyBorder="1" applyAlignment="1">
      <alignment horizontal="center" vertical="center"/>
    </xf>
    <xf numFmtId="0" fontId="7" fillId="0" borderId="0" xfId="0" applyFont="1" applyFill="1" applyBorder="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27"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0" xfId="0" applyFont="1" applyBorder="1" applyAlignment="1">
      <alignment horizontal="center" vertical="center"/>
    </xf>
    <xf numFmtId="0" fontId="1" fillId="0" borderId="0" xfId="0" applyNumberFormat="1" applyFont="1" applyAlignment="1">
      <alignment horizontal="center" vertical="center"/>
    </xf>
    <xf numFmtId="1" fontId="1" fillId="0" borderId="0" xfId="0" applyNumberFormat="1" applyFont="1" applyAlignment="1">
      <alignment horizontal="center" vertical="center"/>
    </xf>
    <xf numFmtId="2" fontId="1" fillId="0" borderId="0" xfId="0" applyNumberFormat="1" applyFont="1" applyAlignment="1">
      <alignment horizontal="center" vertical="center"/>
    </xf>
    <xf numFmtId="0" fontId="1" fillId="0" borderId="31" xfId="0" applyFont="1" applyBorder="1" applyAlignment="1">
      <alignment horizontal="center" vertical="center" wrapText="1"/>
    </xf>
    <xf numFmtId="0" fontId="1" fillId="0" borderId="31" xfId="0" applyFont="1" applyBorder="1" applyAlignment="1">
      <alignment horizontal="center" vertical="center"/>
    </xf>
    <xf numFmtId="164" fontId="1" fillId="0" borderId="31" xfId="0" applyNumberFormat="1" applyFont="1" applyBorder="1" applyAlignment="1">
      <alignment horizontal="center" vertical="center"/>
    </xf>
    <xf numFmtId="166" fontId="1" fillId="0" borderId="31" xfId="0" applyNumberFormat="1" applyFont="1" applyBorder="1" applyAlignment="1">
      <alignment horizontal="center" vertical="center"/>
    </xf>
    <xf numFmtId="2" fontId="1" fillId="0" borderId="31" xfId="0" applyNumberFormat="1" applyFont="1" applyBorder="1" applyAlignment="1">
      <alignment horizontal="center" vertical="center"/>
    </xf>
    <xf numFmtId="165" fontId="1" fillId="0" borderId="0" xfId="0" applyNumberFormat="1" applyFont="1" applyAlignment="1">
      <alignment horizontal="center" vertical="center"/>
    </xf>
    <xf numFmtId="164" fontId="1" fillId="0" borderId="0" xfId="0" applyNumberFormat="1" applyFont="1"/>
    <xf numFmtId="164" fontId="1" fillId="0" borderId="0" xfId="0" applyNumberFormat="1" applyFont="1" applyAlignment="1">
      <alignment horizontal="center" vertical="center"/>
    </xf>
    <xf numFmtId="166" fontId="1" fillId="0" borderId="0" xfId="0" applyNumberFormat="1" applyFont="1" applyAlignment="1">
      <alignment horizontal="center" vertical="center"/>
    </xf>
    <xf numFmtId="164" fontId="1" fillId="0" borderId="27" xfId="0" applyNumberFormat="1" applyFont="1" applyBorder="1" applyAlignment="1">
      <alignment horizontal="center" vertical="center"/>
    </xf>
    <xf numFmtId="166" fontId="1" fillId="0" borderId="27" xfId="0" applyNumberFormat="1" applyFont="1" applyBorder="1" applyAlignment="1">
      <alignment horizontal="center" vertical="center"/>
    </xf>
    <xf numFmtId="2" fontId="1" fillId="0" borderId="27" xfId="0" applyNumberFormat="1" applyFont="1" applyBorder="1" applyAlignment="1">
      <alignment horizontal="center" vertical="center"/>
    </xf>
    <xf numFmtId="11" fontId="1" fillId="0" borderId="27" xfId="0" applyNumberFormat="1"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2" fontId="1" fillId="0" borderId="29" xfId="0" applyNumberFormat="1" applyFont="1" applyBorder="1" applyAlignment="1">
      <alignment horizontal="center" vertical="center"/>
    </xf>
    <xf numFmtId="0" fontId="1" fillId="0" borderId="0" xfId="0" applyFont="1" applyFill="1" applyAlignment="1">
      <alignment vertical="center" textRotation="90" wrapText="1"/>
    </xf>
    <xf numFmtId="0" fontId="1" fillId="2" borderId="0" xfId="0" applyFont="1" applyFill="1" applyAlignment="1">
      <alignment horizontal="center" vertical="center"/>
    </xf>
    <xf numFmtId="0" fontId="1" fillId="0" borderId="0" xfId="0" applyFont="1" applyAlignment="1"/>
    <xf numFmtId="1" fontId="1" fillId="0" borderId="27" xfId="0" applyNumberFormat="1" applyFont="1" applyBorder="1" applyAlignment="1">
      <alignment horizontal="center" vertical="center"/>
    </xf>
    <xf numFmtId="1" fontId="1" fillId="0" borderId="0" xfId="0" applyNumberFormat="1" applyFont="1" applyBorder="1" applyAlignment="1">
      <alignment horizontal="center" vertical="center"/>
    </xf>
    <xf numFmtId="0" fontId="1" fillId="0" borderId="0" xfId="0" applyFont="1" applyFill="1" applyAlignment="1">
      <alignment vertical="center" textRotation="90"/>
    </xf>
    <xf numFmtId="11" fontId="1" fillId="0" borderId="0" xfId="0" applyNumberFormat="1" applyFont="1" applyAlignment="1">
      <alignment horizontal="center" vertical="center"/>
    </xf>
    <xf numFmtId="1" fontId="1" fillId="0" borderId="31" xfId="0" applyNumberFormat="1" applyFont="1" applyBorder="1" applyAlignment="1">
      <alignment horizontal="center" vertical="center"/>
    </xf>
    <xf numFmtId="0" fontId="11" fillId="0" borderId="0" xfId="0" applyFont="1" applyFill="1" applyBorder="1" applyAlignment="1">
      <alignment horizontal="center" vertical="center"/>
    </xf>
    <xf numFmtId="0" fontId="12" fillId="0" borderId="0" xfId="0" applyFont="1" applyAlignment="1">
      <alignment horizontal="center" vertical="center"/>
    </xf>
    <xf numFmtId="0" fontId="12" fillId="0" borderId="0" xfId="0" applyFont="1" applyFill="1" applyAlignment="1">
      <alignment horizontal="center" vertical="center"/>
    </xf>
    <xf numFmtId="0" fontId="12" fillId="0" borderId="27" xfId="0" applyFont="1" applyBorder="1" applyAlignment="1">
      <alignment horizontal="center" vertical="center"/>
    </xf>
    <xf numFmtId="0" fontId="11" fillId="0" borderId="29" xfId="0" applyFont="1" applyBorder="1" applyAlignment="1">
      <alignment horizontal="center" vertical="center"/>
    </xf>
    <xf numFmtId="0" fontId="11" fillId="0" borderId="31" xfId="0" applyFont="1" applyBorder="1" applyAlignment="1">
      <alignment horizontal="center" vertical="center"/>
    </xf>
    <xf numFmtId="0" fontId="11" fillId="0" borderId="0" xfId="0" applyFont="1" applyBorder="1" applyAlignment="1">
      <alignment horizontal="center" vertical="center"/>
    </xf>
    <xf numFmtId="0" fontId="12" fillId="0" borderId="31" xfId="0" applyFont="1" applyBorder="1" applyAlignment="1">
      <alignment horizontal="center" vertical="center" wrapText="1"/>
    </xf>
    <xf numFmtId="0" fontId="12" fillId="0" borderId="31" xfId="0" applyFont="1" applyBorder="1" applyAlignment="1">
      <alignment horizontal="center" vertical="center"/>
    </xf>
    <xf numFmtId="164" fontId="12" fillId="0" borderId="31" xfId="0" applyNumberFormat="1" applyFont="1" applyBorder="1" applyAlignment="1">
      <alignment horizontal="center" vertical="center"/>
    </xf>
    <xf numFmtId="166" fontId="12" fillId="0" borderId="31" xfId="0" applyNumberFormat="1" applyFont="1" applyBorder="1" applyAlignment="1">
      <alignment horizontal="center" vertical="center"/>
    </xf>
    <xf numFmtId="2" fontId="12" fillId="0" borderId="31" xfId="0" applyNumberFormat="1" applyFont="1" applyBorder="1" applyAlignment="1">
      <alignment horizontal="center" vertical="center"/>
    </xf>
    <xf numFmtId="165" fontId="12" fillId="0" borderId="0" xfId="0" applyNumberFormat="1" applyFont="1" applyAlignment="1">
      <alignment horizontal="center" vertical="center"/>
    </xf>
    <xf numFmtId="164" fontId="12" fillId="0" borderId="0" xfId="0" applyNumberFormat="1" applyFont="1" applyAlignment="1">
      <alignment horizontal="center" vertical="center"/>
    </xf>
    <xf numFmtId="166" fontId="12" fillId="0" borderId="0" xfId="0" applyNumberFormat="1" applyFont="1" applyAlignment="1">
      <alignment horizontal="center" vertical="center"/>
    </xf>
    <xf numFmtId="2" fontId="12" fillId="0" borderId="0" xfId="0" applyNumberFormat="1" applyFont="1" applyAlignment="1">
      <alignment horizontal="center" vertical="center"/>
    </xf>
    <xf numFmtId="0" fontId="12" fillId="0" borderId="0" xfId="0" applyFont="1" applyFill="1" applyAlignment="1">
      <alignment vertical="center" textRotation="90" wrapText="1"/>
    </xf>
    <xf numFmtId="164" fontId="12" fillId="0" borderId="27" xfId="0" applyNumberFormat="1" applyFont="1" applyBorder="1" applyAlignment="1">
      <alignment horizontal="center" vertical="center"/>
    </xf>
    <xf numFmtId="166" fontId="12" fillId="0" borderId="27" xfId="0" applyNumberFormat="1" applyFont="1" applyBorder="1" applyAlignment="1">
      <alignment horizontal="center" vertical="center"/>
    </xf>
    <xf numFmtId="2" fontId="12" fillId="0" borderId="27" xfId="0" applyNumberFormat="1" applyFont="1" applyBorder="1" applyAlignment="1">
      <alignment horizontal="center" vertical="center"/>
    </xf>
    <xf numFmtId="0" fontId="12" fillId="0" borderId="0" xfId="0" applyNumberFormat="1" applyFont="1" applyAlignment="1">
      <alignment horizontal="center" vertical="center"/>
    </xf>
    <xf numFmtId="2" fontId="12" fillId="0" borderId="0" xfId="0" applyNumberFormat="1" applyFont="1" applyFill="1" applyAlignment="1">
      <alignment horizontal="center" vertical="center"/>
    </xf>
    <xf numFmtId="11" fontId="12" fillId="0" borderId="27" xfId="0" applyNumberFormat="1" applyFont="1" applyBorder="1" applyAlignment="1">
      <alignment horizontal="center" vertical="center"/>
    </xf>
    <xf numFmtId="164" fontId="12" fillId="0" borderId="0" xfId="0" applyNumberFormat="1" applyFont="1" applyFill="1" applyAlignment="1">
      <alignment horizontal="center" vertical="center"/>
    </xf>
    <xf numFmtId="0" fontId="12" fillId="0" borderId="28" xfId="0" applyFont="1" applyBorder="1" applyAlignment="1">
      <alignment horizontal="center" vertical="center"/>
    </xf>
    <xf numFmtId="0" fontId="12" fillId="0" borderId="29" xfId="0" applyFont="1" applyBorder="1" applyAlignment="1">
      <alignment horizontal="center" vertical="center"/>
    </xf>
    <xf numFmtId="2" fontId="12" fillId="0" borderId="29" xfId="0" applyNumberFormat="1" applyFont="1" applyBorder="1" applyAlignment="1">
      <alignment horizontal="center" vertical="center"/>
    </xf>
    <xf numFmtId="1" fontId="12" fillId="0" borderId="0" xfId="0" applyNumberFormat="1" applyFont="1" applyFill="1" applyAlignment="1">
      <alignment horizontal="center" vertical="center"/>
    </xf>
    <xf numFmtId="0" fontId="12" fillId="2" borderId="0" xfId="0" applyFont="1" applyFill="1" applyAlignment="1">
      <alignment horizontal="center" vertical="center"/>
    </xf>
    <xf numFmtId="1" fontId="12" fillId="0" borderId="0" xfId="0" applyNumberFormat="1" applyFont="1" applyAlignment="1">
      <alignment horizontal="center" vertical="center"/>
    </xf>
    <xf numFmtId="1" fontId="12" fillId="0" borderId="27" xfId="0" applyNumberFormat="1" applyFont="1" applyBorder="1" applyAlignment="1">
      <alignment horizontal="center" vertical="center"/>
    </xf>
    <xf numFmtId="1" fontId="12" fillId="0" borderId="0" xfId="0" applyNumberFormat="1" applyFont="1" applyBorder="1" applyAlignment="1">
      <alignment horizontal="center" vertical="center"/>
    </xf>
    <xf numFmtId="0" fontId="12" fillId="0" borderId="0" xfId="0" applyFont="1" applyFill="1" applyAlignment="1">
      <alignment vertical="center" textRotation="90"/>
    </xf>
    <xf numFmtId="11" fontId="12" fillId="0" borderId="0" xfId="0" applyNumberFormat="1" applyFont="1" applyAlignment="1">
      <alignment horizontal="center" vertical="center"/>
    </xf>
    <xf numFmtId="1" fontId="12" fillId="0" borderId="31" xfId="0" applyNumberFormat="1" applyFont="1" applyBorder="1" applyAlignment="1">
      <alignment horizontal="center" vertical="center"/>
    </xf>
    <xf numFmtId="0" fontId="12" fillId="0" borderId="0" xfId="0" applyFont="1"/>
    <xf numFmtId="165" fontId="12" fillId="0" borderId="0" xfId="0" applyNumberFormat="1" applyFont="1" applyFill="1" applyAlignment="1">
      <alignment horizontal="center" vertical="top"/>
    </xf>
    <xf numFmtId="0" fontId="12" fillId="0" borderId="0" xfId="0" applyFont="1" applyFill="1" applyAlignment="1">
      <alignment horizontal="center" vertical="top"/>
    </xf>
    <xf numFmtId="165" fontId="12" fillId="0" borderId="0" xfId="0" applyNumberFormat="1" applyFont="1" applyAlignment="1">
      <alignment horizontal="center" vertical="top"/>
    </xf>
    <xf numFmtId="0" fontId="12" fillId="0" borderId="0" xfId="0" applyFont="1" applyAlignment="1">
      <alignment horizontal="center" vertical="top"/>
    </xf>
    <xf numFmtId="0" fontId="12" fillId="0" borderId="0" xfId="1" applyNumberFormat="1" applyFont="1" applyFill="1" applyAlignment="1">
      <alignment horizontal="center" vertical="top"/>
    </xf>
    <xf numFmtId="11" fontId="12" fillId="0" borderId="0" xfId="0" applyNumberFormat="1" applyFont="1" applyFill="1" applyAlignment="1">
      <alignment horizontal="center" vertical="center"/>
    </xf>
    <xf numFmtId="0" fontId="12" fillId="0" borderId="0" xfId="0" applyFont="1" applyBorder="1" applyAlignment="1">
      <alignment horizontal="center" vertical="center"/>
    </xf>
    <xf numFmtId="0" fontId="12" fillId="0" borderId="31" xfId="0" applyNumberFormat="1" applyFont="1" applyBorder="1" applyAlignment="1">
      <alignment horizontal="center" vertical="center"/>
    </xf>
    <xf numFmtId="0" fontId="12" fillId="0" borderId="31" xfId="0" applyFont="1" applyBorder="1"/>
    <xf numFmtId="0" fontId="12" fillId="0" borderId="27" xfId="0" applyFont="1" applyBorder="1"/>
    <xf numFmtId="0" fontId="1" fillId="0" borderId="31" xfId="0" applyNumberFormat="1" applyFont="1" applyBorder="1" applyAlignment="1">
      <alignment horizontal="center" vertical="center"/>
    </xf>
    <xf numFmtId="0" fontId="1" fillId="0" borderId="27" xfId="0" applyFont="1" applyBorder="1" applyAlignment="1"/>
    <xf numFmtId="165" fontId="12" fillId="0" borderId="0" xfId="0" applyNumberFormat="1" applyFont="1" applyFill="1" applyAlignment="1">
      <alignment vertical="center"/>
    </xf>
    <xf numFmtId="2" fontId="12" fillId="13" borderId="27" xfId="0" applyNumberFormat="1" applyFont="1" applyFill="1" applyBorder="1" applyAlignment="1">
      <alignment horizontal="center" vertical="center"/>
    </xf>
    <xf numFmtId="1" fontId="12" fillId="13" borderId="27" xfId="0" applyNumberFormat="1" applyFont="1" applyFill="1" applyBorder="1" applyAlignment="1">
      <alignment horizontal="center" vertical="center"/>
    </xf>
    <xf numFmtId="1" fontId="12" fillId="13" borderId="0" xfId="0" applyNumberFormat="1" applyFont="1" applyFill="1" applyBorder="1" applyAlignment="1">
      <alignment horizontal="center" vertical="center"/>
    </xf>
    <xf numFmtId="164" fontId="12" fillId="13" borderId="27" xfId="0" applyNumberFormat="1" applyFont="1" applyFill="1" applyBorder="1" applyAlignment="1">
      <alignment horizontal="center" vertical="center"/>
    </xf>
    <xf numFmtId="166" fontId="12" fillId="13" borderId="27" xfId="0" applyNumberFormat="1" applyFont="1" applyFill="1" applyBorder="1" applyAlignment="1">
      <alignment horizontal="center" vertical="center"/>
    </xf>
    <xf numFmtId="164" fontId="12" fillId="0" borderId="0" xfId="1" applyNumberFormat="1" applyFont="1" applyFill="1" applyAlignment="1">
      <alignment horizontal="center" vertical="top"/>
    </xf>
    <xf numFmtId="1" fontId="12" fillId="0" borderId="0" xfId="0" applyNumberFormat="1" applyFont="1" applyFill="1" applyAlignment="1">
      <alignment horizontal="center" vertical="top"/>
    </xf>
    <xf numFmtId="0" fontId="16" fillId="0" borderId="21" xfId="0" applyFont="1" applyFill="1" applyBorder="1" applyAlignment="1">
      <alignment horizontal="center" vertical="center"/>
    </xf>
    <xf numFmtId="11" fontId="16"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Alignment="1">
      <alignment horizontal="center" vertical="center"/>
    </xf>
    <xf numFmtId="166" fontId="16"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center" vertical="center"/>
    </xf>
    <xf numFmtId="164" fontId="16" fillId="0" borderId="0" xfId="0" applyNumberFormat="1" applyFont="1" applyFill="1" applyAlignment="1">
      <alignment horizontal="center" vertical="center"/>
    </xf>
    <xf numFmtId="167" fontId="16" fillId="0" borderId="0" xfId="0" applyNumberFormat="1" applyFont="1" applyFill="1" applyBorder="1" applyAlignment="1">
      <alignment horizontal="center" vertical="center"/>
    </xf>
    <xf numFmtId="0" fontId="16" fillId="10" borderId="0" xfId="0" applyFont="1" applyFill="1" applyBorder="1" applyAlignment="1">
      <alignment horizontal="center" vertical="center"/>
    </xf>
    <xf numFmtId="165" fontId="16" fillId="0" borderId="0" xfId="0" applyNumberFormat="1" applyFont="1" applyFill="1" applyAlignment="1">
      <alignment horizontal="center" vertical="center"/>
    </xf>
    <xf numFmtId="0" fontId="16" fillId="14" borderId="0" xfId="0" applyFont="1" applyFill="1" applyBorder="1" applyAlignment="1">
      <alignment horizontal="center" vertical="center"/>
    </xf>
    <xf numFmtId="2" fontId="16" fillId="0" borderId="21" xfId="0" applyNumberFormat="1" applyFont="1" applyFill="1" applyBorder="1" applyAlignment="1">
      <alignment horizontal="center" vertical="center"/>
    </xf>
    <xf numFmtId="164" fontId="16" fillId="0" borderId="21" xfId="0" applyNumberFormat="1" applyFont="1" applyFill="1" applyBorder="1" applyAlignment="1">
      <alignment horizontal="center" vertical="center"/>
    </xf>
    <xf numFmtId="0" fontId="16" fillId="10" borderId="0" xfId="0" applyFont="1" applyFill="1" applyAlignment="1">
      <alignment horizontal="center" vertical="center"/>
    </xf>
    <xf numFmtId="0" fontId="16" fillId="14" borderId="0" xfId="0" applyFont="1" applyFill="1" applyAlignment="1">
      <alignment horizontal="center" vertical="center"/>
    </xf>
    <xf numFmtId="0" fontId="16" fillId="0" borderId="0" xfId="0" applyFont="1" applyFill="1" applyAlignment="1">
      <alignment horizontal="left" vertical="center"/>
    </xf>
    <xf numFmtId="0" fontId="16" fillId="0" borderId="0" xfId="0" applyFont="1" applyFill="1" applyBorder="1" applyAlignment="1">
      <alignment horizontal="center" vertical="center"/>
    </xf>
    <xf numFmtId="2" fontId="16" fillId="0" borderId="0" xfId="0" applyNumberFormat="1" applyFont="1" applyFill="1" applyAlignment="1">
      <alignment horizontal="center" vertical="center"/>
    </xf>
    <xf numFmtId="0" fontId="16" fillId="0" borderId="0" xfId="0" applyFont="1" applyFill="1" applyBorder="1" applyAlignment="1">
      <alignment horizontal="center" vertical="center"/>
    </xf>
    <xf numFmtId="164" fontId="16" fillId="0" borderId="0" xfId="0" applyNumberFormat="1" applyFont="1" applyFill="1" applyBorder="1" applyAlignment="1">
      <alignment horizontal="center" vertical="center"/>
    </xf>
    <xf numFmtId="165" fontId="1" fillId="0" borderId="0" xfId="0" applyNumberFormat="1" applyFont="1" applyFill="1" applyAlignment="1">
      <alignment vertical="center"/>
    </xf>
    <xf numFmtId="165" fontId="12" fillId="0" borderId="0" xfId="0" applyNumberFormat="1" applyFont="1" applyFill="1" applyAlignment="1">
      <alignment horizontal="center" vertical="center" wrapText="1"/>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2" fillId="0" borderId="0" xfId="0" applyFont="1" applyFill="1" applyAlignment="1">
      <alignment horizont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3" fillId="0" borderId="1" xfId="0" applyFont="1" applyFill="1" applyBorder="1" applyAlignment="1">
      <alignment horizontal="center" vertical="center"/>
    </xf>
    <xf numFmtId="0" fontId="2" fillId="8" borderId="0" xfId="0" applyFont="1" applyFill="1" applyAlignment="1">
      <alignment horizontal="center" vertical="center"/>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2" fillId="9" borderId="2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11" fillId="10" borderId="28" xfId="0" applyFont="1" applyFill="1" applyBorder="1" applyAlignment="1">
      <alignment horizontal="center" vertical="center"/>
    </xf>
    <xf numFmtId="0" fontId="11" fillId="10" borderId="29" xfId="0" applyFont="1" applyFill="1" applyBorder="1" applyAlignment="1">
      <alignment horizontal="center" vertical="center"/>
    </xf>
    <xf numFmtId="0" fontId="11" fillId="10" borderId="30" xfId="0" applyFont="1" applyFill="1" applyBorder="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center" vertical="center" wrapText="1"/>
    </xf>
    <xf numFmtId="0" fontId="11" fillId="11" borderId="32" xfId="0" applyFont="1" applyFill="1" applyBorder="1" applyAlignment="1">
      <alignment horizontal="center" vertical="center"/>
    </xf>
    <xf numFmtId="0" fontId="11" fillId="11" borderId="33" xfId="0" applyFont="1" applyFill="1" applyBorder="1" applyAlignment="1">
      <alignment horizontal="center" vertical="center"/>
    </xf>
    <xf numFmtId="0" fontId="11" fillId="11" borderId="34" xfId="0" applyFont="1" applyFill="1" applyBorder="1" applyAlignment="1">
      <alignment horizontal="center" vertical="center"/>
    </xf>
    <xf numFmtId="0" fontId="11" fillId="12" borderId="29" xfId="0" applyFont="1" applyFill="1" applyBorder="1" applyAlignment="1">
      <alignment horizontal="center" vertical="center"/>
    </xf>
    <xf numFmtId="0" fontId="12" fillId="0" borderId="31" xfId="0" applyFont="1" applyBorder="1" applyAlignment="1">
      <alignment horizontal="center" vertical="center" wrapText="1"/>
    </xf>
    <xf numFmtId="0" fontId="1" fillId="4" borderId="0" xfId="0" applyFont="1" applyFill="1" applyAlignment="1">
      <alignment horizontal="center"/>
    </xf>
    <xf numFmtId="0" fontId="7" fillId="11" borderId="32" xfId="0" applyFont="1" applyFill="1" applyBorder="1" applyAlignment="1">
      <alignment horizontal="center" vertical="center"/>
    </xf>
    <xf numFmtId="0" fontId="7" fillId="11" borderId="33" xfId="0" applyFont="1" applyFill="1" applyBorder="1" applyAlignment="1">
      <alignment horizontal="center" vertical="center"/>
    </xf>
    <xf numFmtId="0" fontId="7" fillId="11" borderId="34" xfId="0" applyFont="1" applyFill="1" applyBorder="1" applyAlignment="1">
      <alignment horizontal="center" vertical="center"/>
    </xf>
    <xf numFmtId="0" fontId="7" fillId="12" borderId="29" xfId="0" applyFont="1" applyFill="1" applyBorder="1" applyAlignment="1">
      <alignment horizontal="center" vertical="center"/>
    </xf>
    <xf numFmtId="0" fontId="1" fillId="0" borderId="0" xfId="0" applyFont="1" applyAlignment="1">
      <alignment horizontal="center" vertical="center" wrapText="1"/>
    </xf>
    <xf numFmtId="0" fontId="1" fillId="0" borderId="31" xfId="0" applyFont="1" applyBorder="1" applyAlignment="1">
      <alignment horizontal="center" vertical="center" wrapText="1"/>
    </xf>
    <xf numFmtId="0" fontId="7" fillId="10" borderId="28" xfId="0" applyFont="1" applyFill="1" applyBorder="1" applyAlignment="1">
      <alignment horizontal="center" vertical="center"/>
    </xf>
    <xf numFmtId="0" fontId="7" fillId="10" borderId="29" xfId="0" applyFont="1" applyFill="1" applyBorder="1" applyAlignment="1">
      <alignment horizontal="center" vertical="center"/>
    </xf>
    <xf numFmtId="0" fontId="7" fillId="10" borderId="30" xfId="0" applyFont="1" applyFill="1" applyBorder="1" applyAlignment="1">
      <alignment horizontal="center" vertical="center"/>
    </xf>
    <xf numFmtId="0" fontId="1" fillId="3" borderId="0" xfId="0" applyFont="1" applyFill="1" applyAlignment="1">
      <alignment horizontal="center" vertical="center"/>
    </xf>
    <xf numFmtId="0" fontId="12" fillId="13" borderId="29" xfId="0" applyFont="1" applyFill="1" applyBorder="1" applyAlignment="1">
      <alignment horizontal="center" vertical="center"/>
    </xf>
    <xf numFmtId="0" fontId="11"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27" xfId="0" applyFont="1" applyBorder="1" applyAlignment="1">
      <alignment horizontal="center" vertical="center" wrapText="1"/>
    </xf>
    <xf numFmtId="0" fontId="16" fillId="0" borderId="0"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0" xfId="0" applyFont="1" applyFill="1" applyAlignment="1">
      <alignment horizontal="center" vertical="center" wrapText="1"/>
    </xf>
    <xf numFmtId="164" fontId="16" fillId="0" borderId="0" xfId="0" applyNumberFormat="1"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6</xdr:col>
      <xdr:colOff>64408</xdr:colOff>
      <xdr:row>2</xdr:row>
      <xdr:rowOff>109765</xdr:rowOff>
    </xdr:from>
    <xdr:ext cx="160365" cy="172227"/>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4577444" y="438604"/>
              <a:ext cx="1603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ZA" sz="1100" i="1">
                            <a:latin typeface="Cambria Math" panose="02040503050406030204" pitchFamily="18" charset="0"/>
                          </a:rPr>
                        </m:ctrlPr>
                      </m:sSubPr>
                      <m:e>
                        <m:r>
                          <a:rPr lang="en-ZA" sz="1100" b="0" i="1">
                            <a:latin typeface="Cambria Math" panose="02040503050406030204" pitchFamily="18" charset="0"/>
                          </a:rPr>
                          <m:t>𝑡</m:t>
                        </m:r>
                      </m:e>
                      <m:sub>
                        <m:r>
                          <a:rPr lang="en-ZA" sz="1100" b="0" i="1">
                            <a:latin typeface="Cambria Math" panose="02040503050406030204" pitchFamily="18" charset="0"/>
                          </a:rPr>
                          <m:t>𝑑</m:t>
                        </m:r>
                      </m:sub>
                    </m:sSub>
                  </m:oMath>
                </m:oMathPara>
              </a14:m>
              <a:endParaRPr lang="en-ZA" sz="1100"/>
            </a:p>
          </xdr:txBody>
        </xdr:sp>
      </mc:Choice>
      <mc:Fallback xmlns="">
        <xdr:sp macro="" textlink="">
          <xdr:nvSpPr>
            <xdr:cNvPr id="3" name="TextBox 2"/>
            <xdr:cNvSpPr txBox="1"/>
          </xdr:nvSpPr>
          <xdr:spPr>
            <a:xfrm>
              <a:off x="4577444" y="438604"/>
              <a:ext cx="1603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ZA" sz="1100" b="0" i="0">
                  <a:latin typeface="Cambria Math" panose="02040503050406030204" pitchFamily="18" charset="0"/>
                </a:rPr>
                <a:t>𝑡_𝑑</a:t>
              </a:r>
              <a:endParaRPr lang="en-ZA"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aw-norm%20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norm 1"/>
      <sheetName val="1"/>
      <sheetName val="norm 2"/>
      <sheetName val="2"/>
      <sheetName val="norm 3"/>
      <sheetName val="3"/>
      <sheetName val="norm 4"/>
      <sheetName val="4"/>
      <sheetName val="norm 5"/>
      <sheetName val="5"/>
      <sheetName val="norm 6"/>
      <sheetName val="6"/>
      <sheetName val="norm 7"/>
      <sheetName val="7"/>
      <sheetName val="8"/>
      <sheetName val="Comparison"/>
    </sheetNames>
    <sheetDataSet>
      <sheetData sheetId="0" refreshError="1"/>
      <sheetData sheetId="1" refreshError="1">
        <row r="171">
          <cell r="C171">
            <v>2.4894876962894865</v>
          </cell>
          <cell r="D171">
            <v>2.8905009010801135</v>
          </cell>
          <cell r="E171">
            <v>4.7006975519661323</v>
          </cell>
          <cell r="F171">
            <v>4.7462130993556881</v>
          </cell>
          <cell r="G171">
            <v>5.9529985338038571</v>
          </cell>
        </row>
      </sheetData>
      <sheetData sheetId="2" refreshError="1"/>
      <sheetData sheetId="3" refreshError="1">
        <row r="152">
          <cell r="D152">
            <v>0.94160965753424641</v>
          </cell>
          <cell r="E152">
            <v>4.0992107534246598</v>
          </cell>
          <cell r="F152">
            <v>4.9171448630136974</v>
          </cell>
          <cell r="G152">
            <v>6.486431301369862</v>
          </cell>
        </row>
      </sheetData>
      <sheetData sheetId="4" refreshError="1"/>
      <sheetData sheetId="5" refreshError="1">
        <row r="92">
          <cell r="C92">
            <v>4.7427549035199226</v>
          </cell>
          <cell r="D92">
            <v>5.5635139371445348</v>
          </cell>
          <cell r="E92">
            <v>7.6123116936582855</v>
          </cell>
          <cell r="F92">
            <v>7.49090453488372</v>
          </cell>
          <cell r="G92">
            <v>8.4409835556675823</v>
          </cell>
        </row>
      </sheetData>
      <sheetData sheetId="6" refreshError="1"/>
      <sheetData sheetId="7" refreshError="1">
        <row r="149">
          <cell r="C149">
            <v>7.7131643372042618</v>
          </cell>
          <cell r="D149">
            <v>8.0950529928381645</v>
          </cell>
          <cell r="E149">
            <v>9.3741200911857128</v>
          </cell>
          <cell r="F149">
            <v>8.8400735525003054</v>
          </cell>
          <cell r="G149">
            <v>11.47182292691874</v>
          </cell>
        </row>
      </sheetData>
      <sheetData sheetId="8" refreshError="1"/>
      <sheetData sheetId="9" refreshError="1">
        <row r="125">
          <cell r="C125">
            <v>4.4647303882187774</v>
          </cell>
          <cell r="D125">
            <v>5.7959587301181799</v>
          </cell>
          <cell r="E125">
            <v>5.5633546462299197</v>
          </cell>
          <cell r="F125">
            <v>2.5504022960752781</v>
          </cell>
          <cell r="G125">
            <v>3.0853702764258206</v>
          </cell>
        </row>
      </sheetData>
      <sheetData sheetId="10" refreshError="1"/>
      <sheetData sheetId="11" refreshError="1">
        <row r="124">
          <cell r="D124">
            <v>13.252433964916303</v>
          </cell>
          <cell r="E124">
            <v>12.997014916330063</v>
          </cell>
          <cell r="F124">
            <v>-0.37924272357916705</v>
          </cell>
          <cell r="G124">
            <v>0.10946864265445606</v>
          </cell>
        </row>
      </sheetData>
      <sheetData sheetId="12" refreshError="1"/>
      <sheetData sheetId="13" refreshError="1">
        <row r="74">
          <cell r="D74">
            <v>9.2969701289944737</v>
          </cell>
          <cell r="E74">
            <v>10.122644284813017</v>
          </cell>
          <cell r="F74">
            <v>10.207785972067345</v>
          </cell>
          <cell r="G74">
            <v>10.155093381109168</v>
          </cell>
          <cell r="H74">
            <v>9.1458084404066575</v>
          </cell>
        </row>
      </sheetData>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zoomScale="70" zoomScaleNormal="70" workbookViewId="0">
      <selection activeCell="N26" sqref="N26"/>
    </sheetView>
  </sheetViews>
  <sheetFormatPr defaultRowHeight="14.25" x14ac:dyDescent="0.2"/>
  <cols>
    <col min="1" max="1" width="13.85546875" style="8" customWidth="1"/>
    <col min="2" max="2" width="29.140625" style="4" customWidth="1"/>
    <col min="3" max="10" width="9.140625" style="4"/>
    <col min="11" max="11" width="12.85546875" style="4" customWidth="1"/>
    <col min="12" max="16384" width="9.140625" style="4"/>
  </cols>
  <sheetData>
    <row r="1" spans="1:16" ht="16.5" thickBot="1" x14ac:dyDescent="0.25">
      <c r="A1" s="2" t="s">
        <v>39</v>
      </c>
      <c r="B1" s="136" t="s">
        <v>40</v>
      </c>
      <c r="C1" s="137"/>
      <c r="D1" s="137"/>
      <c r="E1" s="137"/>
      <c r="F1" s="137"/>
      <c r="G1" s="137"/>
      <c r="H1" s="137"/>
      <c r="I1" s="137"/>
      <c r="J1" s="137"/>
      <c r="K1" s="138"/>
      <c r="L1" s="3"/>
      <c r="M1" s="3"/>
      <c r="N1" s="3"/>
    </row>
    <row r="2" spans="1:16" ht="15.75" x14ac:dyDescent="0.2">
      <c r="A2" s="5"/>
      <c r="B2" s="6"/>
      <c r="C2" s="6"/>
      <c r="D2" s="6"/>
      <c r="E2" s="6"/>
      <c r="F2" s="6"/>
      <c r="G2" s="6"/>
      <c r="H2" s="6"/>
      <c r="I2" s="6"/>
      <c r="J2" s="6"/>
      <c r="K2" s="6"/>
      <c r="L2" s="3"/>
      <c r="M2" s="143" t="s">
        <v>61</v>
      </c>
      <c r="N2" s="143"/>
      <c r="O2" s="143"/>
      <c r="P2" s="143"/>
    </row>
    <row r="3" spans="1:16" x14ac:dyDescent="0.2">
      <c r="A3" s="7" t="s">
        <v>41</v>
      </c>
      <c r="B3" s="139" t="s">
        <v>49</v>
      </c>
      <c r="C3" s="139"/>
      <c r="D3" s="139"/>
      <c r="E3" s="139"/>
      <c r="F3" s="139"/>
      <c r="G3" s="139"/>
      <c r="H3" s="139"/>
      <c r="I3" s="139"/>
      <c r="J3" s="139"/>
      <c r="K3" s="139"/>
      <c r="M3" s="134" t="s">
        <v>50</v>
      </c>
      <c r="N3" s="135"/>
      <c r="O3" s="135"/>
      <c r="P3" s="18">
        <v>1</v>
      </c>
    </row>
    <row r="4" spans="1:16" ht="15" thickBot="1" x14ac:dyDescent="0.25">
      <c r="M4" s="132" t="s">
        <v>50</v>
      </c>
      <c r="N4" s="133"/>
      <c r="O4" s="133"/>
      <c r="P4" s="16">
        <v>2</v>
      </c>
    </row>
    <row r="5" spans="1:16" ht="16.5" thickBot="1" x14ac:dyDescent="0.25">
      <c r="A5" s="9" t="s">
        <v>42</v>
      </c>
      <c r="B5" s="140" t="s">
        <v>43</v>
      </c>
      <c r="C5" s="141"/>
      <c r="D5" s="141"/>
      <c r="E5" s="141"/>
      <c r="F5" s="141"/>
      <c r="G5" s="141"/>
      <c r="H5" s="141"/>
      <c r="I5" s="141"/>
      <c r="J5" s="141"/>
      <c r="K5" s="142"/>
      <c r="M5" s="132" t="s">
        <v>37</v>
      </c>
      <c r="N5" s="133"/>
      <c r="O5" s="133"/>
      <c r="P5" s="16">
        <v>3</v>
      </c>
    </row>
    <row r="6" spans="1:16" ht="16.5" thickBot="1" x14ac:dyDescent="0.25">
      <c r="B6" s="10"/>
      <c r="C6" s="10"/>
      <c r="D6" s="10"/>
      <c r="E6" s="10"/>
      <c r="F6" s="10"/>
      <c r="G6" s="10"/>
      <c r="H6" s="10"/>
      <c r="I6" s="10"/>
      <c r="J6" s="10"/>
      <c r="M6" s="132" t="s">
        <v>51</v>
      </c>
      <c r="N6" s="133"/>
      <c r="O6" s="133"/>
      <c r="P6" s="16">
        <v>4</v>
      </c>
    </row>
    <row r="7" spans="1:16" x14ac:dyDescent="0.2">
      <c r="A7" s="144" t="s">
        <v>44</v>
      </c>
      <c r="B7" s="145" t="s">
        <v>45</v>
      </c>
      <c r="C7" s="146"/>
      <c r="D7" s="146"/>
      <c r="E7" s="146"/>
      <c r="F7" s="146"/>
      <c r="G7" s="146"/>
      <c r="H7" s="146"/>
      <c r="I7" s="146"/>
      <c r="J7" s="146"/>
      <c r="K7" s="147"/>
      <c r="M7" s="132" t="s">
        <v>52</v>
      </c>
      <c r="N7" s="133"/>
      <c r="O7" s="133"/>
      <c r="P7" s="16">
        <v>5</v>
      </c>
    </row>
    <row r="8" spans="1:16" ht="15" thickBot="1" x14ac:dyDescent="0.25">
      <c r="A8" s="144"/>
      <c r="B8" s="148"/>
      <c r="C8" s="149"/>
      <c r="D8" s="149"/>
      <c r="E8" s="149"/>
      <c r="F8" s="149"/>
      <c r="G8" s="149"/>
      <c r="H8" s="149"/>
      <c r="I8" s="149"/>
      <c r="J8" s="149"/>
      <c r="K8" s="150"/>
      <c r="M8" s="157" t="s">
        <v>32</v>
      </c>
      <c r="N8" s="158"/>
      <c r="O8" s="158"/>
      <c r="P8" s="154">
        <v>6</v>
      </c>
    </row>
    <row r="9" spans="1:16" ht="16.5" thickBot="1" x14ac:dyDescent="0.25">
      <c r="B9" s="10"/>
      <c r="C9" s="10"/>
      <c r="D9" s="10"/>
      <c r="E9" s="10"/>
      <c r="F9" s="10"/>
      <c r="G9" s="10"/>
      <c r="H9" s="10"/>
      <c r="I9" s="10"/>
      <c r="J9" s="10"/>
      <c r="K9" s="10"/>
      <c r="M9" s="157"/>
      <c r="N9" s="158"/>
      <c r="O9" s="158"/>
      <c r="P9" s="154"/>
    </row>
    <row r="10" spans="1:16" x14ac:dyDescent="0.2">
      <c r="A10" s="151" t="s">
        <v>46</v>
      </c>
      <c r="B10" s="11" t="s">
        <v>47</v>
      </c>
      <c r="C10" s="152" t="s">
        <v>48</v>
      </c>
      <c r="D10" s="152"/>
      <c r="E10" s="152"/>
      <c r="F10" s="152"/>
      <c r="G10" s="152"/>
      <c r="H10" s="152"/>
      <c r="I10" s="152"/>
      <c r="J10" s="152"/>
      <c r="K10" s="153"/>
      <c r="M10" s="132" t="s">
        <v>33</v>
      </c>
      <c r="N10" s="133"/>
      <c r="O10" s="133"/>
      <c r="P10" s="16">
        <v>7</v>
      </c>
    </row>
    <row r="11" spans="1:16" ht="16.5" thickBot="1" x14ac:dyDescent="0.25">
      <c r="A11" s="151"/>
      <c r="B11" s="12" t="s">
        <v>92</v>
      </c>
      <c r="C11" s="159" t="s">
        <v>54</v>
      </c>
      <c r="D11" s="160"/>
      <c r="E11" s="160"/>
      <c r="F11" s="160"/>
      <c r="G11" s="160"/>
      <c r="H11" s="160"/>
      <c r="I11" s="160"/>
      <c r="J11" s="160"/>
      <c r="K11" s="161"/>
      <c r="M11" s="155" t="s">
        <v>53</v>
      </c>
      <c r="N11" s="156"/>
      <c r="O11" s="156"/>
      <c r="P11" s="17">
        <v>8</v>
      </c>
    </row>
    <row r="12" spans="1:16" ht="15.75" x14ac:dyDescent="0.2">
      <c r="B12" s="13"/>
      <c r="C12" s="14"/>
      <c r="D12" s="14"/>
      <c r="E12" s="14"/>
      <c r="F12" s="14"/>
      <c r="G12" s="14"/>
      <c r="H12" s="14"/>
      <c r="I12" s="14"/>
      <c r="J12" s="14"/>
      <c r="K12" s="14"/>
    </row>
    <row r="13" spans="1:16" x14ac:dyDescent="0.2">
      <c r="B13" s="15"/>
      <c r="C13" s="15"/>
      <c r="D13" s="15"/>
      <c r="E13" s="15"/>
      <c r="F13" s="15"/>
      <c r="G13" s="15"/>
      <c r="H13" s="15"/>
      <c r="I13" s="15"/>
      <c r="J13" s="15"/>
      <c r="K13" s="15"/>
    </row>
    <row r="16" spans="1:16" ht="14.25" customHeight="1" x14ac:dyDescent="0.2">
      <c r="A16" s="131" t="s">
        <v>103</v>
      </c>
      <c r="B16" s="131"/>
      <c r="C16" s="131"/>
      <c r="D16" s="131"/>
      <c r="E16" s="131"/>
      <c r="F16" s="131"/>
      <c r="G16" s="131"/>
      <c r="H16" s="131"/>
      <c r="I16" s="131"/>
      <c r="J16" s="131"/>
    </row>
    <row r="17" spans="1:10" x14ac:dyDescent="0.2">
      <c r="A17" s="131"/>
      <c r="B17" s="131"/>
      <c r="C17" s="131"/>
      <c r="D17" s="131"/>
      <c r="E17" s="131"/>
      <c r="F17" s="131"/>
      <c r="G17" s="131"/>
      <c r="H17" s="131"/>
      <c r="I17" s="131"/>
      <c r="J17" s="131"/>
    </row>
    <row r="18" spans="1:10" x14ac:dyDescent="0.2">
      <c r="A18" s="131"/>
      <c r="B18" s="131"/>
      <c r="C18" s="131"/>
      <c r="D18" s="131"/>
      <c r="E18" s="131"/>
      <c r="F18" s="131"/>
      <c r="G18" s="131"/>
      <c r="H18" s="131"/>
      <c r="I18" s="131"/>
      <c r="J18" s="131"/>
    </row>
    <row r="19" spans="1:10" x14ac:dyDescent="0.2">
      <c r="A19" s="131"/>
      <c r="B19" s="131"/>
      <c r="C19" s="131"/>
      <c r="D19" s="131"/>
      <c r="E19" s="131"/>
      <c r="F19" s="131"/>
      <c r="G19" s="131"/>
      <c r="H19" s="131"/>
      <c r="I19" s="131"/>
      <c r="J19" s="131"/>
    </row>
  </sheetData>
  <mergeCells count="19">
    <mergeCell ref="M10:O10"/>
    <mergeCell ref="M8:O9"/>
    <mergeCell ref="C11:K11"/>
    <mergeCell ref="A16:J19"/>
    <mergeCell ref="M6:O6"/>
    <mergeCell ref="M3:O3"/>
    <mergeCell ref="M4:O4"/>
    <mergeCell ref="B1:K1"/>
    <mergeCell ref="B3:K3"/>
    <mergeCell ref="B5:K5"/>
    <mergeCell ref="M5:O5"/>
    <mergeCell ref="M2:P2"/>
    <mergeCell ref="A7:A8"/>
    <mergeCell ref="B7:K8"/>
    <mergeCell ref="A10:A11"/>
    <mergeCell ref="C10:K10"/>
    <mergeCell ref="P8:P9"/>
    <mergeCell ref="M11:O11"/>
    <mergeCell ref="M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8"/>
  <sheetViews>
    <sheetView zoomScale="70" zoomScaleNormal="70" workbookViewId="0">
      <selection activeCell="B21" sqref="B21:K23"/>
    </sheetView>
  </sheetViews>
  <sheetFormatPr defaultRowHeight="12.75" x14ac:dyDescent="0.25"/>
  <cols>
    <col min="1" max="1" width="9.140625" style="54"/>
    <col min="2" max="2" width="12" style="54" customWidth="1"/>
    <col min="3" max="3" width="10.42578125" style="54" customWidth="1"/>
    <col min="4" max="4" width="11.28515625" style="54" bestFit="1" customWidth="1"/>
    <col min="5" max="5" width="10.7109375" style="54" customWidth="1"/>
    <col min="6" max="6" width="10.28515625" style="54" customWidth="1"/>
    <col min="7" max="7" width="21.140625" style="54" customWidth="1"/>
    <col min="8" max="8" width="10.140625" style="54" customWidth="1"/>
    <col min="9" max="9" width="12" style="54" customWidth="1"/>
    <col min="10" max="10" width="9.85546875" style="54" customWidth="1"/>
    <col min="11" max="11" width="17.42578125" style="54" customWidth="1"/>
    <col min="12" max="12" width="9.140625" style="54"/>
    <col min="13" max="13" width="14.28515625" style="54" customWidth="1"/>
    <col min="14" max="14" width="9.7109375" style="54" bestFit="1" customWidth="1"/>
    <col min="15" max="15" width="11.28515625" style="54" customWidth="1"/>
    <col min="16" max="16" width="10" style="54" bestFit="1" customWidth="1"/>
    <col min="17" max="17" width="11.7109375" style="54" customWidth="1"/>
    <col min="18" max="19" width="10.7109375" style="54" bestFit="1" customWidth="1"/>
    <col min="20" max="16384" width="9.140625" style="54"/>
  </cols>
  <sheetData>
    <row r="1" spans="1:22" ht="13.5" thickBot="1" x14ac:dyDescent="0.3">
      <c r="A1" s="167" t="s">
        <v>64</v>
      </c>
      <c r="B1" s="168"/>
      <c r="C1" s="168"/>
      <c r="D1" s="168"/>
      <c r="E1" s="168"/>
      <c r="F1" s="168"/>
      <c r="G1" s="168"/>
      <c r="H1" s="168"/>
      <c r="I1" s="168"/>
      <c r="J1" s="168"/>
      <c r="K1" s="169"/>
      <c r="L1" s="53"/>
    </row>
    <row r="2" spans="1:22" ht="14.25" thickTop="1" thickBot="1" x14ac:dyDescent="0.3">
      <c r="L2" s="55"/>
      <c r="M2" s="89"/>
      <c r="N2" s="90"/>
      <c r="O2" s="89"/>
      <c r="P2" s="90"/>
      <c r="Q2" s="89"/>
      <c r="R2" s="90"/>
      <c r="S2" s="89"/>
      <c r="T2" s="55"/>
      <c r="U2" s="55"/>
      <c r="V2" s="55"/>
    </row>
    <row r="3" spans="1:22" ht="15.75" thickTop="1" thickBot="1" x14ac:dyDescent="0.3">
      <c r="F3" s="170" t="s">
        <v>75</v>
      </c>
      <c r="G3" s="170"/>
      <c r="H3" s="56"/>
      <c r="I3" s="56"/>
      <c r="J3" s="56"/>
      <c r="K3" s="56"/>
      <c r="L3" s="55"/>
      <c r="M3" s="89"/>
      <c r="N3" s="90"/>
      <c r="O3" s="89"/>
      <c r="P3" s="90"/>
      <c r="Q3" s="89"/>
      <c r="R3" s="90"/>
      <c r="S3" s="89"/>
      <c r="T3" s="55"/>
      <c r="U3" s="55"/>
      <c r="V3" s="55"/>
    </row>
    <row r="4" spans="1:22" ht="15.75" thickTop="1" thickBot="1" x14ac:dyDescent="0.3">
      <c r="A4" s="57" t="s">
        <v>56</v>
      </c>
      <c r="B4" s="57" t="s">
        <v>1</v>
      </c>
      <c r="C4" s="57" t="s">
        <v>63</v>
      </c>
      <c r="D4" s="58" t="s">
        <v>55</v>
      </c>
      <c r="E4" s="58" t="s">
        <v>5</v>
      </c>
      <c r="F4" s="58" t="s">
        <v>2</v>
      </c>
      <c r="G4" s="59" t="s">
        <v>3</v>
      </c>
      <c r="H4" s="59" t="s">
        <v>71</v>
      </c>
      <c r="I4" s="59" t="s">
        <v>72</v>
      </c>
      <c r="J4" s="59" t="s">
        <v>7</v>
      </c>
      <c r="K4" s="59" t="s">
        <v>73</v>
      </c>
      <c r="L4" s="55"/>
      <c r="M4" s="89"/>
      <c r="N4" s="90"/>
      <c r="O4" s="89"/>
      <c r="P4" s="90"/>
      <c r="Q4" s="89"/>
      <c r="R4" s="90"/>
      <c r="S4" s="89"/>
      <c r="T4" s="55"/>
      <c r="U4" s="55"/>
      <c r="V4" s="55"/>
    </row>
    <row r="5" spans="1:22" ht="14.25" customHeight="1" thickTop="1" x14ac:dyDescent="0.25">
      <c r="A5" s="166" t="s">
        <v>57</v>
      </c>
      <c r="B5" s="171" t="s">
        <v>62</v>
      </c>
      <c r="C5" s="54">
        <v>0</v>
      </c>
      <c r="D5" s="60">
        <v>2</v>
      </c>
      <c r="E5" s="61" t="s">
        <v>97</v>
      </c>
      <c r="F5" s="62">
        <v>0.01</v>
      </c>
      <c r="G5" s="62">
        <f>K15/$H$11</f>
        <v>9.9000000000000005E-2</v>
      </c>
      <c r="H5" s="62">
        <f>LN(G5/F5)/($C$6-$C$5)</f>
        <v>1.3978870470369173E-2</v>
      </c>
      <c r="I5" s="63"/>
      <c r="J5" s="63"/>
      <c r="K5" s="64">
        <f>0.693/H5</f>
        <v>49.57482090337291</v>
      </c>
      <c r="L5" s="55"/>
      <c r="M5" s="91"/>
      <c r="N5" s="92"/>
      <c r="O5" s="89"/>
      <c r="P5" s="90"/>
      <c r="Q5" s="89"/>
      <c r="R5" s="93"/>
      <c r="S5" s="89"/>
      <c r="T5" s="55"/>
      <c r="U5" s="55"/>
      <c r="V5" s="55"/>
    </row>
    <row r="6" spans="1:22" x14ac:dyDescent="0.25">
      <c r="A6" s="166"/>
      <c r="B6" s="166"/>
      <c r="C6" s="54">
        <v>164</v>
      </c>
      <c r="D6" s="54">
        <v>3</v>
      </c>
      <c r="E6" s="54" t="s">
        <v>6</v>
      </c>
      <c r="F6" s="66">
        <v>0.01</v>
      </c>
      <c r="G6" s="66">
        <f>K16/$H$11</f>
        <v>0.14299999999999999</v>
      </c>
      <c r="H6" s="66">
        <f>LN(G6/F6)/($C$6-$C$5)</f>
        <v>1.6221094739425984E-2</v>
      </c>
      <c r="I6" s="67">
        <f>AVERAGE(H5:H6)</f>
        <v>1.5099982604897578E-2</v>
      </c>
      <c r="J6" s="67">
        <f>_xlfn.STDEV.S(H5:H6)</f>
        <v>1.5854919855911207E-3</v>
      </c>
      <c r="K6" s="68">
        <f>0.693/H6</f>
        <v>42.722147372435799</v>
      </c>
      <c r="L6" s="55"/>
      <c r="M6" s="91"/>
      <c r="N6" s="92"/>
      <c r="O6" s="89"/>
      <c r="P6" s="90"/>
      <c r="Q6" s="89"/>
      <c r="R6" s="93"/>
      <c r="S6" s="89"/>
      <c r="T6" s="55"/>
      <c r="U6" s="55"/>
      <c r="V6" s="55"/>
    </row>
    <row r="7" spans="1:22" x14ac:dyDescent="0.25">
      <c r="D7" s="54">
        <v>4</v>
      </c>
      <c r="E7" s="54" t="s">
        <v>96</v>
      </c>
      <c r="F7" s="66">
        <v>0.05</v>
      </c>
      <c r="G7" s="66">
        <f>K17/$H$11</f>
        <v>0.39050000000000007</v>
      </c>
      <c r="H7" s="66">
        <f>LN(G7/F7)/($C$6-$C$5)</f>
        <v>1.2532957096656066E-2</v>
      </c>
      <c r="I7" s="67"/>
      <c r="J7" s="67"/>
      <c r="K7" s="68">
        <f>0.693/H7</f>
        <v>55.294213062047433</v>
      </c>
      <c r="L7" s="55"/>
      <c r="M7" s="91"/>
      <c r="N7" s="92"/>
      <c r="O7" s="89"/>
      <c r="P7" s="90"/>
      <c r="Q7" s="89"/>
      <c r="R7" s="93"/>
      <c r="S7" s="89"/>
      <c r="T7" s="55"/>
      <c r="U7" s="55"/>
      <c r="V7" s="55"/>
    </row>
    <row r="8" spans="1:22" ht="14.25" customHeight="1" x14ac:dyDescent="0.25">
      <c r="D8" s="54">
        <v>5</v>
      </c>
      <c r="E8" s="54" t="s">
        <v>8</v>
      </c>
      <c r="F8" s="66">
        <v>0.05</v>
      </c>
      <c r="G8" s="66">
        <f>K18/$H$11</f>
        <v>0.41249999999999998</v>
      </c>
      <c r="H8" s="66">
        <f>LN(G8/F8)/($C$6-$C$5)</f>
        <v>1.2867153660649935E-2</v>
      </c>
      <c r="I8" s="67">
        <f>AVERAGE(H7:H8)</f>
        <v>1.2700055378653E-2</v>
      </c>
      <c r="J8" s="67">
        <f>_xlfn.STDEV.S(H7:H8)</f>
        <v>2.3631265664930884E-4</v>
      </c>
      <c r="K8" s="68">
        <f>0.693/H8</f>
        <v>53.858065138315581</v>
      </c>
      <c r="L8" s="69"/>
      <c r="M8" s="91"/>
      <c r="N8" s="92"/>
      <c r="O8" s="89"/>
      <c r="P8" s="90"/>
      <c r="Q8" s="89"/>
      <c r="R8" s="93"/>
      <c r="S8" s="89"/>
      <c r="T8" s="55"/>
      <c r="U8" s="55"/>
      <c r="V8" s="55"/>
    </row>
    <row r="9" spans="1:22" ht="13.5" thickBot="1" x14ac:dyDescent="0.3">
      <c r="A9" s="56"/>
      <c r="B9" s="56"/>
      <c r="C9" s="56"/>
      <c r="D9" s="56">
        <v>6</v>
      </c>
      <c r="E9" s="56" t="s">
        <v>9</v>
      </c>
      <c r="F9" s="70">
        <v>0.1</v>
      </c>
      <c r="G9" s="70">
        <f>K19/$H$11</f>
        <v>0.44550000000000006</v>
      </c>
      <c r="H9" s="70">
        <f>LN(G9/F9)/($C$6-$C$5)</f>
        <v>9.1099211031876372E-3</v>
      </c>
      <c r="I9" s="71">
        <f>H9</f>
        <v>9.1099211031876372E-3</v>
      </c>
      <c r="J9" s="71"/>
      <c r="K9" s="72">
        <f>0.693/H9</f>
        <v>76.070911279079411</v>
      </c>
      <c r="L9" s="69"/>
      <c r="M9" s="91"/>
      <c r="N9" s="92"/>
      <c r="O9" s="89"/>
      <c r="P9" s="90"/>
      <c r="Q9" s="89"/>
      <c r="R9" s="93"/>
      <c r="S9" s="89"/>
      <c r="T9" s="55"/>
      <c r="U9" s="55"/>
      <c r="V9" s="55"/>
    </row>
    <row r="10" spans="1:22" ht="13.5" thickTop="1" x14ac:dyDescent="0.25">
      <c r="I10" s="73"/>
      <c r="J10" s="68"/>
      <c r="K10" s="68"/>
      <c r="L10" s="69"/>
      <c r="M10" s="65"/>
      <c r="Q10" s="89"/>
      <c r="T10" s="55"/>
      <c r="U10" s="55"/>
      <c r="V10" s="55"/>
    </row>
    <row r="11" spans="1:22" ht="13.5" thickBot="1" x14ac:dyDescent="0.3">
      <c r="C11" s="56"/>
      <c r="D11" s="56"/>
      <c r="E11" s="56"/>
      <c r="F11" s="56"/>
      <c r="G11" s="75">
        <v>10000</v>
      </c>
      <c r="H11" s="75">
        <v>1000000</v>
      </c>
      <c r="I11" s="56"/>
      <c r="J11" s="72"/>
      <c r="K11" s="72"/>
      <c r="L11" s="69"/>
      <c r="M11" s="94"/>
      <c r="N11" s="80"/>
      <c r="O11" s="80"/>
      <c r="P11" s="80"/>
      <c r="Q11" s="80"/>
      <c r="R11" s="80"/>
      <c r="S11" s="89"/>
      <c r="T11" s="55"/>
      <c r="U11" s="55"/>
      <c r="V11" s="55"/>
    </row>
    <row r="12" spans="1:22" ht="15.75" thickTop="1" thickBot="1" x14ac:dyDescent="0.3">
      <c r="B12" s="61"/>
      <c r="C12" s="162" t="s">
        <v>22</v>
      </c>
      <c r="D12" s="163"/>
      <c r="E12" s="163"/>
      <c r="F12" s="164"/>
      <c r="G12" s="77" t="s">
        <v>10</v>
      </c>
      <c r="H12" s="78" t="s">
        <v>58</v>
      </c>
      <c r="I12" s="78" t="s">
        <v>74</v>
      </c>
      <c r="J12" s="79" t="s">
        <v>59</v>
      </c>
      <c r="K12" s="79" t="s">
        <v>60</v>
      </c>
      <c r="L12" s="69"/>
      <c r="M12" s="55"/>
      <c r="N12" s="76"/>
      <c r="O12" s="76"/>
      <c r="P12" s="80"/>
      <c r="Q12" s="80"/>
      <c r="R12" s="74"/>
      <c r="S12" s="74"/>
      <c r="T12" s="55"/>
      <c r="U12" s="55"/>
      <c r="V12" s="55"/>
    </row>
    <row r="13" spans="1:22" ht="13.5" thickTop="1" x14ac:dyDescent="0.25">
      <c r="B13" s="61" t="s">
        <v>55</v>
      </c>
      <c r="C13" s="81">
        <v>1</v>
      </c>
      <c r="D13" s="81">
        <v>2</v>
      </c>
      <c r="E13" s="81">
        <v>3</v>
      </c>
      <c r="F13" s="81">
        <v>4</v>
      </c>
      <c r="H13" s="54">
        <v>1.1000000000000001</v>
      </c>
      <c r="J13" s="54">
        <v>2</v>
      </c>
      <c r="L13" s="69"/>
      <c r="M13" s="55"/>
      <c r="N13" s="76"/>
      <c r="O13" s="76"/>
      <c r="P13" s="80"/>
      <c r="Q13" s="80"/>
      <c r="R13" s="74"/>
      <c r="S13" s="74"/>
      <c r="T13" s="55"/>
      <c r="U13" s="55"/>
      <c r="V13" s="55"/>
    </row>
    <row r="14" spans="1:22" x14ac:dyDescent="0.25">
      <c r="B14" s="54">
        <v>1</v>
      </c>
      <c r="C14" s="165" t="s">
        <v>11</v>
      </c>
      <c r="D14" s="165"/>
      <c r="E14" s="165"/>
      <c r="F14" s="165"/>
      <c r="L14" s="69"/>
      <c r="M14" s="55"/>
      <c r="N14" s="76"/>
      <c r="O14" s="76"/>
      <c r="P14" s="80"/>
      <c r="Q14" s="80"/>
      <c r="R14" s="74"/>
      <c r="S14" s="74"/>
      <c r="T14" s="55"/>
      <c r="U14" s="55"/>
      <c r="V14" s="55"/>
    </row>
    <row r="15" spans="1:22" x14ac:dyDescent="0.25">
      <c r="B15" s="54">
        <v>2</v>
      </c>
      <c r="C15" s="54">
        <v>4</v>
      </c>
      <c r="D15" s="54">
        <v>3</v>
      </c>
      <c r="E15" s="54">
        <v>7</v>
      </c>
      <c r="F15" s="54">
        <v>4</v>
      </c>
      <c r="G15" s="68">
        <f>AVERAGE(C15:F15)</f>
        <v>4.5</v>
      </c>
      <c r="H15" s="82"/>
      <c r="I15" s="82">
        <f>G15*$H$13*$G$11</f>
        <v>49500</v>
      </c>
      <c r="J15" s="82"/>
      <c r="K15" s="82">
        <f>I15*$J$13</f>
        <v>99000</v>
      </c>
      <c r="L15" s="69"/>
      <c r="M15" s="55"/>
      <c r="N15" s="76"/>
      <c r="O15" s="76"/>
      <c r="P15" s="80"/>
      <c r="Q15" s="80"/>
      <c r="R15" s="74"/>
      <c r="S15" s="74"/>
      <c r="T15" s="55"/>
      <c r="U15" s="55"/>
      <c r="V15" s="55"/>
    </row>
    <row r="16" spans="1:22" x14ac:dyDescent="0.25">
      <c r="B16" s="54">
        <v>3</v>
      </c>
      <c r="C16" s="54">
        <v>7</v>
      </c>
      <c r="D16" s="54">
        <v>5</v>
      </c>
      <c r="E16" s="54">
        <v>8</v>
      </c>
      <c r="F16" s="54">
        <v>6</v>
      </c>
      <c r="G16" s="68">
        <f>AVERAGE(C16:F16)</f>
        <v>6.5</v>
      </c>
      <c r="H16" s="82"/>
      <c r="I16" s="82">
        <f>G16*$H$13*$G$11</f>
        <v>71500</v>
      </c>
      <c r="J16" s="82"/>
      <c r="K16" s="82">
        <f t="shared" ref="K16:K18" si="0">I16*$J$13</f>
        <v>143000</v>
      </c>
      <c r="L16" s="69"/>
      <c r="M16" s="55"/>
      <c r="N16" s="76"/>
      <c r="O16" s="76"/>
      <c r="P16" s="80"/>
      <c r="Q16" s="80"/>
      <c r="R16" s="74"/>
      <c r="S16" s="74"/>
      <c r="T16" s="55"/>
      <c r="U16" s="55"/>
      <c r="V16" s="55"/>
    </row>
    <row r="17" spans="1:22" x14ac:dyDescent="0.25">
      <c r="B17" s="54">
        <v>4</v>
      </c>
      <c r="C17" s="54">
        <v>22</v>
      </c>
      <c r="D17" s="54">
        <v>18</v>
      </c>
      <c r="E17" s="54">
        <v>16</v>
      </c>
      <c r="F17" s="54">
        <v>15</v>
      </c>
      <c r="G17" s="68">
        <f>AVERAGE(C17:F17)</f>
        <v>17.75</v>
      </c>
      <c r="H17" s="82"/>
      <c r="I17" s="82">
        <f>G17*$H$13*$G$11</f>
        <v>195250.00000000003</v>
      </c>
      <c r="J17" s="82"/>
      <c r="K17" s="82">
        <f t="shared" si="0"/>
        <v>390500.00000000006</v>
      </c>
      <c r="L17" s="69"/>
      <c r="M17" s="55"/>
      <c r="N17" s="76"/>
      <c r="O17" s="76"/>
      <c r="P17" s="80"/>
      <c r="Q17" s="80"/>
      <c r="R17" s="74"/>
      <c r="S17" s="74"/>
      <c r="T17" s="55"/>
      <c r="U17" s="55"/>
      <c r="V17" s="55"/>
    </row>
    <row r="18" spans="1:22" x14ac:dyDescent="0.25">
      <c r="B18" s="54">
        <v>5</v>
      </c>
      <c r="C18" s="54">
        <v>22</v>
      </c>
      <c r="D18" s="54">
        <v>17</v>
      </c>
      <c r="E18" s="54">
        <v>15</v>
      </c>
      <c r="F18" s="54">
        <v>21</v>
      </c>
      <c r="G18" s="68">
        <f>AVERAGE(C18:F18)</f>
        <v>18.75</v>
      </c>
      <c r="H18" s="82"/>
      <c r="I18" s="82">
        <f>G18*$H$13*$G$11</f>
        <v>206250</v>
      </c>
      <c r="J18" s="82"/>
      <c r="K18" s="82">
        <f t="shared" si="0"/>
        <v>412500</v>
      </c>
      <c r="L18" s="55"/>
      <c r="M18" s="55"/>
      <c r="N18" s="76"/>
      <c r="O18" s="76"/>
      <c r="P18" s="80"/>
      <c r="Q18" s="80"/>
      <c r="R18" s="55"/>
      <c r="S18" s="55"/>
      <c r="T18" s="55"/>
      <c r="U18" s="55"/>
      <c r="V18" s="55"/>
    </row>
    <row r="19" spans="1:22" ht="15" customHeight="1" thickBot="1" x14ac:dyDescent="0.3">
      <c r="B19" s="56">
        <v>6</v>
      </c>
      <c r="C19" s="54">
        <v>17</v>
      </c>
      <c r="D19" s="56">
        <v>21</v>
      </c>
      <c r="E19" s="54">
        <v>18</v>
      </c>
      <c r="F19" s="54">
        <v>25</v>
      </c>
      <c r="G19" s="72">
        <f>AVERAGE(C19:F19)</f>
        <v>20.25</v>
      </c>
      <c r="H19" s="83"/>
      <c r="I19" s="83">
        <f>G19*$H$13*$G$11</f>
        <v>222750.00000000003</v>
      </c>
      <c r="J19" s="83"/>
      <c r="K19" s="84">
        <f>I19*$J$13</f>
        <v>445500.00000000006</v>
      </c>
      <c r="L19" s="85"/>
      <c r="M19" s="55"/>
      <c r="N19" s="76"/>
      <c r="O19" s="76"/>
      <c r="P19" s="80"/>
      <c r="Q19" s="80"/>
      <c r="R19" s="74"/>
      <c r="S19" s="74"/>
      <c r="T19" s="55"/>
      <c r="U19" s="55"/>
      <c r="V19" s="55"/>
    </row>
    <row r="20" spans="1:22" ht="13.5" thickTop="1" x14ac:dyDescent="0.25">
      <c r="C20" s="96"/>
      <c r="D20" s="82"/>
      <c r="E20" s="87"/>
      <c r="F20" s="87"/>
      <c r="I20" s="86"/>
      <c r="J20" s="68"/>
      <c r="K20" s="87"/>
      <c r="L20" s="85"/>
      <c r="M20" s="55"/>
      <c r="N20" s="76"/>
      <c r="O20" s="76"/>
      <c r="P20" s="80"/>
      <c r="Q20" s="80"/>
      <c r="R20" s="74"/>
      <c r="S20" s="74"/>
      <c r="T20" s="55"/>
      <c r="U20" s="55"/>
      <c r="V20" s="55"/>
    </row>
    <row r="21" spans="1:22" x14ac:dyDescent="0.25">
      <c r="A21" s="82"/>
      <c r="B21" s="101"/>
      <c r="C21" s="101"/>
      <c r="D21" s="101"/>
      <c r="E21" s="101"/>
      <c r="F21" s="101"/>
      <c r="G21" s="101"/>
      <c r="H21" s="101"/>
      <c r="I21" s="101"/>
      <c r="J21" s="101"/>
      <c r="K21" s="101"/>
      <c r="L21" s="85"/>
      <c r="M21" s="55"/>
      <c r="N21" s="76"/>
      <c r="O21" s="76"/>
      <c r="P21" s="80"/>
      <c r="Q21" s="80"/>
      <c r="R21" s="74"/>
      <c r="S21" s="74"/>
      <c r="T21" s="55"/>
      <c r="U21" s="55"/>
      <c r="V21" s="55"/>
    </row>
    <row r="22" spans="1:22" x14ac:dyDescent="0.25">
      <c r="A22" s="82"/>
      <c r="B22" s="101"/>
      <c r="C22" s="101"/>
      <c r="D22" s="101"/>
      <c r="E22" s="101"/>
      <c r="F22" s="101"/>
      <c r="G22" s="101"/>
      <c r="H22" s="101"/>
      <c r="I22" s="101"/>
      <c r="J22" s="101"/>
      <c r="K22" s="101"/>
      <c r="L22" s="85"/>
      <c r="M22" s="55"/>
      <c r="N22" s="76"/>
      <c r="O22" s="76"/>
      <c r="P22" s="80"/>
      <c r="Q22" s="80"/>
      <c r="R22" s="74"/>
      <c r="S22" s="74"/>
      <c r="T22" s="55"/>
      <c r="U22" s="55"/>
      <c r="V22" s="55"/>
    </row>
    <row r="23" spans="1:22" x14ac:dyDescent="0.25">
      <c r="A23" s="82"/>
      <c r="B23" s="101"/>
      <c r="C23" s="101"/>
      <c r="D23" s="101"/>
      <c r="E23" s="101"/>
      <c r="F23" s="101"/>
      <c r="G23" s="101"/>
      <c r="H23" s="101"/>
      <c r="I23" s="101"/>
      <c r="J23" s="101"/>
      <c r="K23" s="101"/>
      <c r="L23" s="85"/>
      <c r="M23" s="55"/>
      <c r="N23" s="76"/>
      <c r="O23" s="76"/>
      <c r="P23" s="80"/>
      <c r="Q23" s="80"/>
      <c r="R23" s="74"/>
      <c r="S23" s="74"/>
      <c r="T23" s="55"/>
      <c r="U23" s="55"/>
      <c r="V23" s="55"/>
    </row>
    <row r="24" spans="1:22" x14ac:dyDescent="0.25">
      <c r="A24" s="82"/>
      <c r="B24" s="65"/>
      <c r="C24" s="65"/>
      <c r="D24" s="65"/>
      <c r="E24" s="65"/>
      <c r="F24" s="65"/>
      <c r="G24" s="82"/>
      <c r="H24" s="82"/>
      <c r="I24" s="82"/>
      <c r="J24" s="82"/>
      <c r="K24" s="82"/>
      <c r="L24" s="55"/>
      <c r="M24" s="55"/>
      <c r="N24" s="55"/>
      <c r="O24" s="55"/>
      <c r="P24" s="55"/>
      <c r="Q24" s="55"/>
      <c r="R24" s="55"/>
      <c r="S24" s="55"/>
      <c r="T24" s="55"/>
      <c r="U24" s="55"/>
      <c r="V24" s="55"/>
    </row>
    <row r="25" spans="1:22" x14ac:dyDescent="0.25">
      <c r="A25" s="82"/>
      <c r="B25" s="65"/>
      <c r="C25" s="65"/>
      <c r="D25" s="65"/>
      <c r="E25" s="65"/>
      <c r="F25" s="65"/>
      <c r="G25" s="82"/>
      <c r="H25" s="82"/>
      <c r="I25" s="82"/>
      <c r="J25" s="82"/>
      <c r="K25" s="82"/>
      <c r="L25" s="55"/>
      <c r="M25" s="55"/>
      <c r="N25" s="55"/>
      <c r="O25" s="55"/>
      <c r="P25" s="55"/>
      <c r="Q25" s="55"/>
      <c r="R25" s="55"/>
      <c r="S25" s="55"/>
      <c r="T25" s="55"/>
      <c r="U25" s="55"/>
      <c r="V25" s="55"/>
    </row>
    <row r="26" spans="1:22" x14ac:dyDescent="0.25">
      <c r="A26" s="82"/>
      <c r="B26" s="65"/>
      <c r="C26" s="65"/>
      <c r="D26" s="65"/>
      <c r="E26" s="65"/>
      <c r="F26" s="65"/>
      <c r="G26" s="82"/>
      <c r="H26" s="82"/>
      <c r="I26" s="82"/>
      <c r="J26" s="82"/>
      <c r="K26" s="82"/>
      <c r="L26" s="55"/>
      <c r="M26" s="55"/>
      <c r="N26" s="55"/>
      <c r="O26" s="55"/>
      <c r="P26" s="55"/>
      <c r="Q26" s="55"/>
      <c r="R26" s="55"/>
      <c r="S26" s="55"/>
      <c r="T26" s="55"/>
      <c r="U26" s="55"/>
      <c r="V26" s="55"/>
    </row>
    <row r="27" spans="1:22" x14ac:dyDescent="0.25">
      <c r="A27" s="82"/>
      <c r="B27" s="65"/>
      <c r="C27" s="65"/>
      <c r="D27" s="65"/>
      <c r="E27" s="65"/>
      <c r="F27" s="65"/>
      <c r="G27" s="82"/>
      <c r="H27" s="82"/>
      <c r="I27" s="82"/>
      <c r="J27" s="82"/>
      <c r="K27" s="82"/>
      <c r="L27" s="55"/>
      <c r="M27" s="55"/>
      <c r="N27" s="55"/>
      <c r="O27" s="55"/>
      <c r="P27" s="55"/>
      <c r="Q27" s="55"/>
      <c r="R27" s="55"/>
      <c r="S27" s="55"/>
      <c r="T27" s="55"/>
      <c r="U27" s="55"/>
      <c r="V27" s="55"/>
    </row>
    <row r="28" spans="1:22" x14ac:dyDescent="0.25">
      <c r="A28" s="82"/>
      <c r="B28" s="65"/>
      <c r="C28" s="65"/>
      <c r="D28" s="65"/>
      <c r="E28" s="65"/>
      <c r="F28" s="65"/>
      <c r="G28" s="82"/>
      <c r="H28" s="82"/>
      <c r="I28" s="82"/>
      <c r="J28" s="82"/>
      <c r="K28" s="82"/>
    </row>
  </sheetData>
  <mergeCells count="6">
    <mergeCell ref="C12:F12"/>
    <mergeCell ref="C14:F14"/>
    <mergeCell ref="A5:A6"/>
    <mergeCell ref="A1:K1"/>
    <mergeCell ref="F3:G3"/>
    <mergeCell ref="B5:B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8"/>
  <sheetViews>
    <sheetView topLeftCell="B1" zoomScale="90" zoomScaleNormal="90" workbookViewId="0">
      <selection activeCell="B21" sqref="B21:K23"/>
    </sheetView>
  </sheetViews>
  <sheetFormatPr defaultRowHeight="12.75" x14ac:dyDescent="0.25"/>
  <cols>
    <col min="1" max="1" width="9.140625" style="20"/>
    <col min="2" max="2" width="12" style="20" customWidth="1"/>
    <col min="3" max="3" width="10.42578125" style="20" customWidth="1"/>
    <col min="4" max="4" width="11.28515625" style="20" bestFit="1" customWidth="1"/>
    <col min="5" max="5" width="10.7109375" style="20" customWidth="1"/>
    <col min="6" max="6" width="10.28515625" style="20" customWidth="1"/>
    <col min="7" max="7" width="16.85546875" style="20" customWidth="1"/>
    <col min="8" max="8" width="10.140625" style="20" customWidth="1"/>
    <col min="9" max="9" width="12" style="20" customWidth="1"/>
    <col min="10" max="10" width="9.85546875" style="20" customWidth="1"/>
    <col min="11" max="11" width="17.42578125" style="20" customWidth="1"/>
    <col min="12" max="12" width="9.140625" style="20"/>
    <col min="13" max="13" width="14.28515625" style="20" customWidth="1"/>
    <col min="14" max="16384" width="9.140625" style="20"/>
  </cols>
  <sheetData>
    <row r="1" spans="1:16" ht="13.5" thickBot="1" x14ac:dyDescent="0.3">
      <c r="A1" s="173" t="s">
        <v>64</v>
      </c>
      <c r="B1" s="174"/>
      <c r="C1" s="174"/>
      <c r="D1" s="174"/>
      <c r="E1" s="174"/>
      <c r="F1" s="174"/>
      <c r="G1" s="174"/>
      <c r="H1" s="174"/>
      <c r="I1" s="174"/>
      <c r="J1" s="174"/>
      <c r="K1" s="175"/>
      <c r="L1" s="19"/>
    </row>
    <row r="2" spans="1:16" ht="14.25" thickTop="1" thickBot="1" x14ac:dyDescent="0.3">
      <c r="L2" s="21"/>
      <c r="M2" s="54"/>
      <c r="N2" s="54"/>
    </row>
    <row r="3" spans="1:16" ht="15.75" thickTop="1" thickBot="1" x14ac:dyDescent="0.3">
      <c r="F3" s="176" t="s">
        <v>76</v>
      </c>
      <c r="G3" s="176"/>
      <c r="H3" s="22"/>
      <c r="I3" s="22"/>
      <c r="J3" s="22"/>
      <c r="K3" s="22"/>
      <c r="L3" s="21"/>
      <c r="M3" s="89"/>
      <c r="N3" s="90"/>
    </row>
    <row r="4" spans="1:16" ht="15.75" thickTop="1" thickBot="1" x14ac:dyDescent="0.3">
      <c r="A4" s="23" t="s">
        <v>56</v>
      </c>
      <c r="B4" s="23" t="s">
        <v>1</v>
      </c>
      <c r="C4" s="23" t="s">
        <v>63</v>
      </c>
      <c r="D4" s="24" t="s">
        <v>55</v>
      </c>
      <c r="E4" s="24" t="s">
        <v>5</v>
      </c>
      <c r="F4" s="24" t="s">
        <v>2</v>
      </c>
      <c r="G4" s="25" t="s">
        <v>3</v>
      </c>
      <c r="H4" s="25" t="s">
        <v>67</v>
      </c>
      <c r="I4" s="25" t="s">
        <v>68</v>
      </c>
      <c r="J4" s="25" t="s">
        <v>7</v>
      </c>
      <c r="K4" s="25" t="s">
        <v>69</v>
      </c>
      <c r="M4" s="89"/>
      <c r="N4" s="90"/>
    </row>
    <row r="5" spans="1:16" ht="14.25" customHeight="1" thickTop="1" x14ac:dyDescent="0.25">
      <c r="A5" s="177" t="s">
        <v>57</v>
      </c>
      <c r="B5" s="178" t="s">
        <v>62</v>
      </c>
      <c r="C5" s="20">
        <v>0</v>
      </c>
      <c r="D5" s="29">
        <v>2</v>
      </c>
      <c r="E5" s="30" t="s">
        <v>16</v>
      </c>
      <c r="F5" s="31"/>
      <c r="G5" s="31"/>
      <c r="H5" s="32"/>
      <c r="I5" s="32"/>
      <c r="J5" s="32"/>
      <c r="K5" s="33"/>
      <c r="L5" s="27"/>
      <c r="M5" s="89"/>
      <c r="N5" s="90"/>
    </row>
    <row r="6" spans="1:16" x14ac:dyDescent="0.2">
      <c r="A6" s="177"/>
      <c r="B6" s="177"/>
      <c r="C6" s="20">
        <v>145</v>
      </c>
      <c r="D6" s="20">
        <v>3</v>
      </c>
      <c r="E6" s="1" t="s">
        <v>9</v>
      </c>
      <c r="F6" s="35">
        <v>0.1</v>
      </c>
      <c r="G6" s="36">
        <f>K16/$H$11</f>
        <v>0.30800000000000005</v>
      </c>
      <c r="H6" s="36">
        <f>LN(G6/F6)/($C$6-$C$5)</f>
        <v>7.7581351516240234E-3</v>
      </c>
      <c r="I6" s="37"/>
      <c r="J6" s="37"/>
      <c r="K6" s="28">
        <f>0.693/H6</f>
        <v>89.325590036277347</v>
      </c>
      <c r="L6" s="27"/>
      <c r="M6" s="91"/>
      <c r="N6" s="93"/>
    </row>
    <row r="7" spans="1:16" x14ac:dyDescent="0.2">
      <c r="D7" s="20">
        <v>4</v>
      </c>
      <c r="E7" s="1" t="s">
        <v>15</v>
      </c>
      <c r="F7" s="35">
        <v>0.2</v>
      </c>
      <c r="G7" s="36">
        <f>K17/$H$11</f>
        <v>1.353</v>
      </c>
      <c r="H7" s="36">
        <f>LN(G7/F7)/($C$6-$C$5)</f>
        <v>1.3184567321536217E-2</v>
      </c>
      <c r="I7" s="37"/>
      <c r="J7" s="37"/>
      <c r="K7" s="28">
        <f>0.693/H7</f>
        <v>52.561451817082016</v>
      </c>
      <c r="L7" s="27"/>
      <c r="M7" s="91"/>
      <c r="N7" s="93"/>
    </row>
    <row r="8" spans="1:16" ht="14.25" customHeight="1" x14ac:dyDescent="0.2">
      <c r="D8" s="20">
        <v>5</v>
      </c>
      <c r="E8" s="1" t="s">
        <v>12</v>
      </c>
      <c r="F8" s="35">
        <v>0.2</v>
      </c>
      <c r="G8" s="36">
        <f>K18/$H$11</f>
        <v>1.3089999999999999</v>
      </c>
      <c r="H8" s="36">
        <f>LN(G8/F8)/($C$6-$C$5)</f>
        <v>1.2956561374909401E-2</v>
      </c>
      <c r="I8" s="36">
        <f>AVERAGE(H7:H8)</f>
        <v>1.3070564348222808E-2</v>
      </c>
      <c r="J8" s="37">
        <f>_xlfn.STDEV.S(H7:H8)</f>
        <v>1.6122455101068013E-4</v>
      </c>
      <c r="K8" s="28">
        <f>0.693/H8</f>
        <v>53.486413558925143</v>
      </c>
      <c r="L8" s="27"/>
      <c r="M8" s="91"/>
      <c r="N8" s="93"/>
    </row>
    <row r="9" spans="1:16" ht="13.5" thickBot="1" x14ac:dyDescent="0.25">
      <c r="A9" s="22"/>
      <c r="B9" s="22"/>
      <c r="C9" s="22"/>
      <c r="D9" s="22">
        <v>6</v>
      </c>
      <c r="E9" s="1" t="s">
        <v>13</v>
      </c>
      <c r="F9" s="35">
        <v>0.5</v>
      </c>
      <c r="G9" s="38">
        <f>K19/$H$11</f>
        <v>1.8535000000000001</v>
      </c>
      <c r="H9" s="38">
        <f>LN(G9/F9)/($C$6-$C$5)</f>
        <v>9.0360201666799672E-3</v>
      </c>
      <c r="I9" s="39"/>
      <c r="J9" s="39"/>
      <c r="K9" s="40">
        <f>0.693/H9</f>
        <v>76.693055926924018</v>
      </c>
      <c r="L9" s="27"/>
      <c r="M9" s="91"/>
      <c r="N9" s="93"/>
    </row>
    <row r="10" spans="1:16" ht="13.5" thickTop="1" x14ac:dyDescent="0.25">
      <c r="I10" s="26"/>
      <c r="J10" s="28"/>
      <c r="K10" s="28"/>
      <c r="L10" s="27"/>
      <c r="M10" s="91"/>
      <c r="N10" s="93"/>
      <c r="O10" s="93"/>
      <c r="P10" s="93"/>
    </row>
    <row r="11" spans="1:16" ht="13.5" thickBot="1" x14ac:dyDescent="0.3">
      <c r="C11" s="22"/>
      <c r="D11" s="22"/>
      <c r="E11" s="22"/>
      <c r="F11" s="22"/>
      <c r="G11" s="41">
        <v>10000</v>
      </c>
      <c r="H11" s="41">
        <v>1000000</v>
      </c>
      <c r="I11" s="22"/>
      <c r="J11" s="40"/>
      <c r="K11" s="40"/>
      <c r="L11" s="27"/>
      <c r="M11" s="65"/>
      <c r="N11" s="73"/>
      <c r="O11" s="73"/>
      <c r="P11" s="73"/>
    </row>
    <row r="12" spans="1:16" ht="15.75" thickTop="1" thickBot="1" x14ac:dyDescent="0.3">
      <c r="B12" s="30"/>
      <c r="C12" s="179" t="s">
        <v>22</v>
      </c>
      <c r="D12" s="180"/>
      <c r="E12" s="180"/>
      <c r="F12" s="181"/>
      <c r="G12" s="42" t="s">
        <v>10</v>
      </c>
      <c r="H12" s="43" t="s">
        <v>58</v>
      </c>
      <c r="I12" s="43" t="s">
        <v>70</v>
      </c>
      <c r="J12" s="44" t="s">
        <v>59</v>
      </c>
      <c r="K12" s="44" t="s">
        <v>60</v>
      </c>
      <c r="L12" s="45"/>
      <c r="M12" s="94"/>
      <c r="N12" s="80"/>
    </row>
    <row r="13" spans="1:16" ht="13.5" thickTop="1" x14ac:dyDescent="0.25">
      <c r="B13" s="30" t="s">
        <v>55</v>
      </c>
      <c r="C13" s="46">
        <v>1</v>
      </c>
      <c r="D13" s="46">
        <v>2</v>
      </c>
      <c r="E13" s="46">
        <v>3</v>
      </c>
      <c r="F13" s="46">
        <v>4</v>
      </c>
      <c r="H13" s="20">
        <v>1.1000000000000001</v>
      </c>
      <c r="J13" s="20">
        <v>2</v>
      </c>
      <c r="L13" s="45"/>
      <c r="M13" s="94"/>
    </row>
    <row r="14" spans="1:16" x14ac:dyDescent="0.25">
      <c r="B14" s="20">
        <v>1</v>
      </c>
      <c r="C14" s="182" t="s">
        <v>11</v>
      </c>
      <c r="D14" s="182"/>
      <c r="E14" s="182"/>
      <c r="F14" s="182"/>
      <c r="L14" s="45"/>
      <c r="M14" s="21"/>
    </row>
    <row r="15" spans="1:16" x14ac:dyDescent="0.2">
      <c r="B15" s="20">
        <v>2</v>
      </c>
      <c r="C15" s="172" t="s">
        <v>14</v>
      </c>
      <c r="D15" s="172"/>
      <c r="E15" s="172"/>
      <c r="F15" s="172"/>
      <c r="G15" s="28"/>
      <c r="H15" s="27"/>
      <c r="I15" s="27"/>
      <c r="J15" s="27"/>
      <c r="K15" s="27"/>
      <c r="L15" s="45"/>
      <c r="M15" s="21"/>
    </row>
    <row r="16" spans="1:16" x14ac:dyDescent="0.2">
      <c r="B16" s="20">
        <v>3</v>
      </c>
      <c r="C16" s="1">
        <v>11</v>
      </c>
      <c r="D16" s="1">
        <v>13</v>
      </c>
      <c r="E16" s="1">
        <v>17</v>
      </c>
      <c r="F16" s="1">
        <v>15</v>
      </c>
      <c r="G16" s="28">
        <f>AVERAGE(C16:F16)</f>
        <v>14</v>
      </c>
      <c r="H16" s="27"/>
      <c r="I16" s="27">
        <f>G16*$H$13*$G$11</f>
        <v>154000.00000000003</v>
      </c>
      <c r="J16" s="27"/>
      <c r="K16" s="27">
        <f t="shared" ref="K16:K19" si="0">I16*$J$13</f>
        <v>308000.00000000006</v>
      </c>
      <c r="L16" s="45"/>
      <c r="M16" s="21"/>
    </row>
    <row r="17" spans="1:13" x14ac:dyDescent="0.2">
      <c r="B17" s="20">
        <v>4</v>
      </c>
      <c r="C17" s="1">
        <v>66</v>
      </c>
      <c r="D17" s="1">
        <v>72</v>
      </c>
      <c r="E17" s="1">
        <v>52</v>
      </c>
      <c r="F17" s="1">
        <v>56</v>
      </c>
      <c r="G17" s="28">
        <f>AVERAGE(C17:F17)</f>
        <v>61.5</v>
      </c>
      <c r="H17" s="27"/>
      <c r="I17" s="27">
        <f>G17*$H$13*$G$11</f>
        <v>676500</v>
      </c>
      <c r="J17" s="27"/>
      <c r="K17" s="27">
        <f t="shared" si="0"/>
        <v>1353000</v>
      </c>
      <c r="L17" s="45"/>
      <c r="M17" s="21"/>
    </row>
    <row r="18" spans="1:13" x14ac:dyDescent="0.2">
      <c r="B18" s="20">
        <v>5</v>
      </c>
      <c r="C18" s="1">
        <v>59</v>
      </c>
      <c r="D18" s="1">
        <v>74</v>
      </c>
      <c r="E18" s="1">
        <v>52</v>
      </c>
      <c r="F18" s="1">
        <v>53</v>
      </c>
      <c r="G18" s="28">
        <f>AVERAGE(C18:F18)</f>
        <v>59.5</v>
      </c>
      <c r="H18" s="27"/>
      <c r="I18" s="27">
        <f>G18*$H$13*$G$11</f>
        <v>654500</v>
      </c>
      <c r="J18" s="27"/>
      <c r="K18" s="27">
        <f t="shared" si="0"/>
        <v>1309000</v>
      </c>
      <c r="L18" s="21"/>
      <c r="M18" s="21"/>
    </row>
    <row r="19" spans="1:13" ht="15" customHeight="1" thickBot="1" x14ac:dyDescent="0.25">
      <c r="B19" s="22">
        <v>6</v>
      </c>
      <c r="C19" s="1">
        <v>88</v>
      </c>
      <c r="D19" s="47">
        <v>72</v>
      </c>
      <c r="E19" s="100">
        <v>86</v>
      </c>
      <c r="F19" s="1">
        <v>91</v>
      </c>
      <c r="G19" s="40">
        <f>AVERAGE(C19:F19)</f>
        <v>84.25</v>
      </c>
      <c r="H19" s="48"/>
      <c r="I19" s="48">
        <f>G19*$H$13*$G$11</f>
        <v>926750.00000000012</v>
      </c>
      <c r="J19" s="48"/>
      <c r="K19" s="49">
        <f t="shared" si="0"/>
        <v>1853500.0000000002</v>
      </c>
      <c r="L19" s="50"/>
      <c r="M19" s="21"/>
    </row>
    <row r="20" spans="1:13" ht="13.5" thickTop="1" x14ac:dyDescent="0.25">
      <c r="C20" s="99"/>
      <c r="D20" s="52"/>
      <c r="E20" s="27"/>
      <c r="F20" s="52"/>
      <c r="I20" s="51"/>
      <c r="J20" s="28"/>
      <c r="K20" s="52"/>
      <c r="L20" s="50"/>
      <c r="M20" s="21"/>
    </row>
    <row r="21" spans="1:13" x14ac:dyDescent="0.25">
      <c r="A21" s="27"/>
      <c r="B21" s="130"/>
      <c r="C21" s="130"/>
      <c r="D21" s="130"/>
      <c r="E21" s="130"/>
      <c r="F21" s="130"/>
      <c r="G21" s="130"/>
      <c r="H21" s="130"/>
      <c r="I21" s="130"/>
      <c r="J21" s="130"/>
      <c r="K21" s="130"/>
      <c r="L21" s="50"/>
      <c r="M21" s="21"/>
    </row>
    <row r="22" spans="1:13" x14ac:dyDescent="0.25">
      <c r="A22" s="27"/>
      <c r="B22" s="130"/>
      <c r="C22" s="130"/>
      <c r="D22" s="130"/>
      <c r="E22" s="130"/>
      <c r="F22" s="130"/>
      <c r="G22" s="130"/>
      <c r="H22" s="130"/>
      <c r="I22" s="130"/>
      <c r="J22" s="130"/>
      <c r="K22" s="130"/>
      <c r="L22" s="50"/>
      <c r="M22" s="21"/>
    </row>
    <row r="23" spans="1:13" x14ac:dyDescent="0.25">
      <c r="A23" s="27"/>
      <c r="B23" s="130"/>
      <c r="C23" s="130"/>
      <c r="D23" s="130"/>
      <c r="E23" s="130"/>
      <c r="F23" s="130"/>
      <c r="G23" s="130"/>
      <c r="H23" s="130"/>
      <c r="I23" s="130"/>
      <c r="J23" s="130"/>
      <c r="K23" s="130"/>
      <c r="L23" s="50"/>
      <c r="M23" s="21"/>
    </row>
    <row r="24" spans="1:13" x14ac:dyDescent="0.25">
      <c r="A24" s="27"/>
      <c r="B24" s="34"/>
      <c r="C24" s="34"/>
      <c r="D24" s="34"/>
      <c r="E24" s="34"/>
      <c r="F24" s="34"/>
      <c r="G24" s="27"/>
      <c r="H24" s="27"/>
      <c r="I24" s="27"/>
      <c r="J24" s="27"/>
      <c r="K24" s="27"/>
      <c r="L24" s="21"/>
      <c r="M24" s="21"/>
    </row>
    <row r="25" spans="1:13" x14ac:dyDescent="0.25">
      <c r="A25" s="27"/>
      <c r="B25" s="34"/>
      <c r="C25" s="34"/>
      <c r="D25" s="34"/>
      <c r="E25" s="34"/>
      <c r="F25" s="34"/>
      <c r="G25" s="27"/>
      <c r="H25" s="27"/>
      <c r="I25" s="27"/>
      <c r="J25" s="27"/>
      <c r="K25" s="27"/>
      <c r="L25" s="21"/>
      <c r="M25" s="21"/>
    </row>
    <row r="26" spans="1:13" x14ac:dyDescent="0.25">
      <c r="A26" s="27"/>
      <c r="B26" s="34"/>
      <c r="C26" s="34"/>
      <c r="D26" s="34"/>
      <c r="E26" s="34"/>
      <c r="F26" s="34"/>
      <c r="G26" s="27"/>
      <c r="H26" s="27"/>
      <c r="I26" s="27"/>
      <c r="J26" s="27"/>
      <c r="K26" s="27"/>
      <c r="L26" s="21"/>
      <c r="M26" s="21"/>
    </row>
    <row r="27" spans="1:13" x14ac:dyDescent="0.25">
      <c r="A27" s="27"/>
      <c r="B27" s="34"/>
      <c r="C27" s="34"/>
      <c r="D27" s="34"/>
      <c r="E27" s="34"/>
      <c r="F27" s="34"/>
      <c r="G27" s="27"/>
      <c r="H27" s="27"/>
      <c r="I27" s="27"/>
      <c r="J27" s="27"/>
      <c r="K27" s="27"/>
      <c r="L27" s="21"/>
      <c r="M27" s="21"/>
    </row>
    <row r="28" spans="1:13" x14ac:dyDescent="0.25">
      <c r="A28" s="27"/>
      <c r="B28" s="34"/>
      <c r="C28" s="34"/>
      <c r="D28" s="34"/>
      <c r="E28" s="34"/>
      <c r="F28" s="34"/>
      <c r="G28" s="27"/>
      <c r="H28" s="27"/>
      <c r="I28" s="27"/>
      <c r="J28" s="27"/>
      <c r="K28" s="27"/>
    </row>
  </sheetData>
  <mergeCells count="7">
    <mergeCell ref="C15:F15"/>
    <mergeCell ref="A1:K1"/>
    <mergeCell ref="F3:G3"/>
    <mergeCell ref="A5:A6"/>
    <mergeCell ref="B5:B6"/>
    <mergeCell ref="C12:F12"/>
    <mergeCell ref="C14:F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28"/>
  <sheetViews>
    <sheetView topLeftCell="B1" zoomScale="80" zoomScaleNormal="80" workbookViewId="0">
      <selection activeCell="E29" sqref="E29"/>
    </sheetView>
  </sheetViews>
  <sheetFormatPr defaultRowHeight="12.75" x14ac:dyDescent="0.25"/>
  <cols>
    <col min="1" max="1" width="9.140625" style="54"/>
    <col min="2" max="2" width="12" style="54" customWidth="1"/>
    <col min="3" max="3" width="10.42578125" style="54" customWidth="1"/>
    <col min="4" max="4" width="11.28515625" style="54" bestFit="1" customWidth="1"/>
    <col min="5" max="6" width="10.7109375" style="54" customWidth="1"/>
    <col min="7" max="7" width="19" style="54" customWidth="1"/>
    <col min="8" max="8" width="10.140625" style="54" customWidth="1"/>
    <col min="9" max="9" width="12" style="54" customWidth="1"/>
    <col min="10" max="10" width="9.85546875" style="54" customWidth="1"/>
    <col min="11" max="11" width="19.7109375" style="54" customWidth="1"/>
    <col min="12" max="12" width="9.140625" style="54"/>
    <col min="13" max="13" width="14.28515625" style="54" customWidth="1"/>
    <col min="14" max="14" width="9.28515625" style="54" bestFit="1" customWidth="1"/>
    <col min="15" max="15" width="10" style="54" bestFit="1" customWidth="1"/>
    <col min="16" max="17" width="10.7109375" style="54" bestFit="1" customWidth="1"/>
    <col min="18" max="16384" width="9.140625" style="54"/>
  </cols>
  <sheetData>
    <row r="1" spans="1:20" ht="13.5" thickBot="1" x14ac:dyDescent="0.3">
      <c r="A1" s="167" t="s">
        <v>66</v>
      </c>
      <c r="B1" s="168"/>
      <c r="C1" s="168"/>
      <c r="D1" s="168"/>
      <c r="E1" s="168"/>
      <c r="F1" s="168"/>
      <c r="G1" s="168"/>
      <c r="H1" s="168"/>
      <c r="I1" s="168"/>
      <c r="J1" s="168"/>
      <c r="K1" s="169"/>
      <c r="L1" s="53"/>
    </row>
    <row r="2" spans="1:20" ht="14.25" thickTop="1" thickBot="1" x14ac:dyDescent="0.3">
      <c r="L2" s="55"/>
      <c r="O2" s="20"/>
      <c r="P2" s="20"/>
      <c r="Q2" s="55"/>
      <c r="R2" s="55"/>
      <c r="S2" s="55"/>
      <c r="T2" s="55"/>
    </row>
    <row r="3" spans="1:20" ht="15.75" thickTop="1" thickBot="1" x14ac:dyDescent="0.3">
      <c r="F3" s="170" t="s">
        <v>75</v>
      </c>
      <c r="G3" s="170"/>
      <c r="H3" s="56"/>
      <c r="I3" s="56"/>
      <c r="J3" s="56"/>
      <c r="K3" s="56"/>
      <c r="L3" s="55"/>
      <c r="M3" s="89"/>
      <c r="N3" s="90"/>
      <c r="O3" s="20"/>
      <c r="P3" s="20"/>
      <c r="Q3" s="55"/>
      <c r="R3" s="55"/>
      <c r="S3" s="55"/>
      <c r="T3" s="55"/>
    </row>
    <row r="4" spans="1:20" ht="15.75" thickTop="1" thickBot="1" x14ac:dyDescent="0.3">
      <c r="A4" s="57" t="s">
        <v>56</v>
      </c>
      <c r="B4" s="57" t="s">
        <v>1</v>
      </c>
      <c r="C4" s="57" t="s">
        <v>63</v>
      </c>
      <c r="D4" s="58" t="s">
        <v>55</v>
      </c>
      <c r="E4" s="57" t="s">
        <v>5</v>
      </c>
      <c r="F4" s="58" t="s">
        <v>2</v>
      </c>
      <c r="G4" s="59" t="s">
        <v>3</v>
      </c>
      <c r="H4" s="59" t="s">
        <v>71</v>
      </c>
      <c r="I4" s="59" t="s">
        <v>72</v>
      </c>
      <c r="J4" s="59" t="s">
        <v>7</v>
      </c>
      <c r="K4" s="59" t="s">
        <v>73</v>
      </c>
      <c r="L4" s="55"/>
      <c r="M4" s="89"/>
      <c r="N4" s="90"/>
      <c r="O4" s="20"/>
      <c r="P4" s="20"/>
      <c r="Q4" s="55"/>
      <c r="R4" s="55"/>
      <c r="S4" s="55"/>
      <c r="T4" s="55"/>
    </row>
    <row r="5" spans="1:20" ht="14.25" customHeight="1" thickTop="1" x14ac:dyDescent="0.2">
      <c r="A5" s="166" t="s">
        <v>65</v>
      </c>
      <c r="B5" s="171" t="s">
        <v>37</v>
      </c>
      <c r="C5" s="54">
        <v>0</v>
      </c>
      <c r="D5" s="60">
        <v>2</v>
      </c>
      <c r="E5" s="88" t="s">
        <v>18</v>
      </c>
      <c r="F5" s="62">
        <v>0.1</v>
      </c>
      <c r="G5" s="62">
        <f>K15/$H$11</f>
        <v>0.33</v>
      </c>
      <c r="H5" s="62">
        <f>LN(G5/F5)/($C$6-$C$5)</f>
        <v>1.4046146687910994E-2</v>
      </c>
      <c r="I5" s="63"/>
      <c r="J5" s="63"/>
      <c r="K5" s="64">
        <f>0.693/H5</f>
        <v>49.337374541050444</v>
      </c>
      <c r="L5" s="55"/>
      <c r="M5" s="89"/>
      <c r="N5" s="90"/>
      <c r="O5" s="20"/>
      <c r="P5" s="20"/>
      <c r="Q5" s="55"/>
      <c r="R5" s="55"/>
      <c r="S5" s="55"/>
      <c r="T5" s="55"/>
    </row>
    <row r="6" spans="1:20" x14ac:dyDescent="0.2">
      <c r="A6" s="166"/>
      <c r="B6" s="166"/>
      <c r="C6" s="54">
        <v>85</v>
      </c>
      <c r="D6" s="54">
        <v>3</v>
      </c>
      <c r="E6" s="88" t="s">
        <v>17</v>
      </c>
      <c r="F6" s="66">
        <v>0.1</v>
      </c>
      <c r="G6" s="66">
        <f>K16/$H$11</f>
        <v>0.33550000000000008</v>
      </c>
      <c r="H6" s="66">
        <f>LN(G6/F6)/($C$6-$C$5)</f>
        <v>1.4240609063807591E-2</v>
      </c>
      <c r="I6" s="67">
        <f>AVERAGE(H5:H6)</f>
        <v>1.4143377875859293E-2</v>
      </c>
      <c r="J6" s="67">
        <f>_xlfn.STDEV.S(H5:H6)</f>
        <v>1.3750566468213063E-4</v>
      </c>
      <c r="K6" s="68">
        <f>0.693/H6</f>
        <v>48.663648927857636</v>
      </c>
      <c r="L6" s="55"/>
      <c r="M6" s="91"/>
      <c r="N6" s="93"/>
      <c r="O6" s="20"/>
      <c r="P6" s="20"/>
      <c r="Q6" s="55"/>
      <c r="R6" s="55"/>
      <c r="S6" s="55"/>
      <c r="T6" s="55"/>
    </row>
    <row r="7" spans="1:20" x14ac:dyDescent="0.2">
      <c r="D7" s="54">
        <v>4</v>
      </c>
      <c r="E7" s="88" t="s">
        <v>19</v>
      </c>
      <c r="F7" s="66">
        <v>0.3</v>
      </c>
      <c r="G7" s="66">
        <f>K17/$H$11</f>
        <v>0.94600000000000006</v>
      </c>
      <c r="H7" s="66">
        <f>LN(G7/F7)/($C$6-$C$5)</f>
        <v>1.351129522818444E-2</v>
      </c>
      <c r="I7" s="67"/>
      <c r="J7" s="67"/>
      <c r="K7" s="68">
        <f>0.693/H7</f>
        <v>51.290419482094379</v>
      </c>
      <c r="L7" s="55"/>
      <c r="M7" s="91"/>
      <c r="N7" s="93"/>
      <c r="O7" s="20"/>
      <c r="P7" s="20"/>
      <c r="Q7" s="55"/>
      <c r="R7" s="55"/>
      <c r="S7" s="55"/>
      <c r="T7" s="55"/>
    </row>
    <row r="8" spans="1:20" ht="14.25" customHeight="1" x14ac:dyDescent="0.2">
      <c r="D8" s="54">
        <v>5</v>
      </c>
      <c r="E8" s="88" t="s">
        <v>20</v>
      </c>
      <c r="F8" s="66">
        <v>0.3</v>
      </c>
      <c r="G8" s="66">
        <f>K18/$H$11</f>
        <v>0.99550000000000016</v>
      </c>
      <c r="H8" s="66">
        <f>LN(G8/F8)/($C$6-$C$5)</f>
        <v>1.4111325280565294E-2</v>
      </c>
      <c r="I8" s="67">
        <f>AVERAGE(H7:H8)</f>
        <v>1.3811310254374867E-2</v>
      </c>
      <c r="J8" s="67">
        <f>_xlfn.STDEV.S(H7:H8)</f>
        <v>4.2428531895422154E-4</v>
      </c>
      <c r="K8" s="68">
        <f>0.693/H8</f>
        <v>49.109490867907951</v>
      </c>
      <c r="L8" s="69"/>
      <c r="M8" s="91"/>
      <c r="N8" s="93"/>
      <c r="O8" s="93"/>
      <c r="P8" s="93"/>
      <c r="Q8" s="55"/>
      <c r="R8" s="55"/>
      <c r="S8" s="55"/>
      <c r="T8" s="55"/>
    </row>
    <row r="9" spans="1:20" ht="13.5" thickBot="1" x14ac:dyDescent="0.25">
      <c r="A9" s="56"/>
      <c r="B9" s="56"/>
      <c r="C9" s="56"/>
      <c r="D9" s="56">
        <v>6</v>
      </c>
      <c r="E9" s="98" t="s">
        <v>21</v>
      </c>
      <c r="F9" s="70">
        <v>0.5</v>
      </c>
      <c r="G9" s="70">
        <f>K19/$H$11</f>
        <v>1.3585000000000003</v>
      </c>
      <c r="H9" s="70">
        <f>LN(G9/F9)/($C$6-$C$5)</f>
        <v>1.1759156828755422E-2</v>
      </c>
      <c r="I9" s="71">
        <f>H9</f>
        <v>1.1759156828755422E-2</v>
      </c>
      <c r="J9" s="71"/>
      <c r="K9" s="72">
        <f>0.693/H9</f>
        <v>58.932796806090934</v>
      </c>
      <c r="L9" s="69"/>
      <c r="M9" s="91"/>
      <c r="N9" s="73"/>
      <c r="O9" s="73"/>
      <c r="P9" s="73"/>
      <c r="Q9" s="55"/>
      <c r="R9" s="55"/>
      <c r="S9" s="55"/>
      <c r="T9" s="55"/>
    </row>
    <row r="10" spans="1:20" ht="13.5" thickTop="1" x14ac:dyDescent="0.25">
      <c r="I10" s="73"/>
      <c r="J10" s="68"/>
      <c r="K10" s="68"/>
      <c r="L10" s="69"/>
      <c r="M10" s="91"/>
      <c r="N10" s="93"/>
      <c r="O10" s="93"/>
      <c r="P10" s="93"/>
      <c r="Q10" s="74"/>
      <c r="R10" s="55"/>
      <c r="S10" s="55"/>
      <c r="T10" s="55"/>
    </row>
    <row r="11" spans="1:20" ht="13.5" thickBot="1" x14ac:dyDescent="0.3">
      <c r="C11" s="56"/>
      <c r="D11" s="56"/>
      <c r="E11" s="56"/>
      <c r="F11" s="56"/>
      <c r="G11" s="75">
        <v>10000</v>
      </c>
      <c r="H11" s="75">
        <v>1000000</v>
      </c>
      <c r="I11" s="56"/>
      <c r="J11" s="72"/>
      <c r="K11" s="72"/>
      <c r="L11" s="69"/>
      <c r="M11" s="65"/>
      <c r="N11" s="73"/>
      <c r="O11" s="73"/>
      <c r="P11" s="73"/>
      <c r="Q11" s="74"/>
      <c r="R11" s="55"/>
      <c r="S11" s="55"/>
      <c r="T11" s="55"/>
    </row>
    <row r="12" spans="1:20" ht="15.75" thickTop="1" thickBot="1" x14ac:dyDescent="0.3">
      <c r="B12" s="61"/>
      <c r="C12" s="163" t="s">
        <v>22</v>
      </c>
      <c r="D12" s="163"/>
      <c r="E12" s="163"/>
      <c r="F12" s="164"/>
      <c r="G12" s="77" t="s">
        <v>10</v>
      </c>
      <c r="H12" s="78" t="s">
        <v>58</v>
      </c>
      <c r="I12" s="78" t="s">
        <v>74</v>
      </c>
      <c r="J12" s="79" t="s">
        <v>59</v>
      </c>
      <c r="K12" s="79" t="s">
        <v>60</v>
      </c>
      <c r="L12" s="69"/>
      <c r="M12" s="55"/>
      <c r="N12" s="76"/>
      <c r="O12" s="80"/>
      <c r="P12" s="74"/>
      <c r="Q12" s="74"/>
      <c r="R12" s="55"/>
      <c r="S12" s="55"/>
      <c r="T12" s="55"/>
    </row>
    <row r="13" spans="1:20" ht="13.5" thickTop="1" x14ac:dyDescent="0.25">
      <c r="B13" s="61" t="s">
        <v>55</v>
      </c>
      <c r="C13" s="81">
        <v>1</v>
      </c>
      <c r="D13" s="81">
        <v>2</v>
      </c>
      <c r="E13" s="81">
        <v>3</v>
      </c>
      <c r="F13" s="81">
        <v>4</v>
      </c>
      <c r="H13" s="54">
        <v>1.1000000000000001</v>
      </c>
      <c r="J13" s="54">
        <v>2</v>
      </c>
      <c r="L13" s="69"/>
      <c r="M13" s="55"/>
      <c r="N13" s="76"/>
      <c r="O13" s="80"/>
      <c r="P13" s="74"/>
      <c r="Q13" s="74"/>
      <c r="R13" s="55"/>
      <c r="S13" s="55"/>
      <c r="T13" s="55"/>
    </row>
    <row r="14" spans="1:20" x14ac:dyDescent="0.25">
      <c r="B14" s="54">
        <v>1</v>
      </c>
      <c r="C14" s="165" t="s">
        <v>11</v>
      </c>
      <c r="D14" s="165"/>
      <c r="E14" s="165"/>
      <c r="F14" s="165"/>
      <c r="L14" s="69"/>
      <c r="M14" s="55"/>
      <c r="N14" s="76"/>
      <c r="O14" s="80"/>
      <c r="P14" s="74"/>
      <c r="Q14" s="74"/>
      <c r="R14" s="55"/>
      <c r="S14" s="55"/>
      <c r="T14" s="55"/>
    </row>
    <row r="15" spans="1:20" x14ac:dyDescent="0.25">
      <c r="B15" s="54">
        <v>2</v>
      </c>
      <c r="C15" s="54">
        <v>17</v>
      </c>
      <c r="D15" s="54">
        <v>10</v>
      </c>
      <c r="E15" s="54">
        <v>15</v>
      </c>
      <c r="F15" s="54">
        <v>18</v>
      </c>
      <c r="G15" s="68">
        <f>AVERAGE(C15:F15)</f>
        <v>15</v>
      </c>
      <c r="H15" s="82"/>
      <c r="I15" s="82">
        <f>G15*$H$13*$G$11</f>
        <v>165000</v>
      </c>
      <c r="J15" s="82"/>
      <c r="K15" s="82">
        <f>I15*$J$13</f>
        <v>330000</v>
      </c>
      <c r="L15" s="69"/>
      <c r="M15" s="55"/>
      <c r="N15" s="76"/>
      <c r="O15" s="80"/>
      <c r="P15" s="74"/>
      <c r="Q15" s="74"/>
      <c r="R15" s="55"/>
      <c r="S15" s="55"/>
      <c r="T15" s="55"/>
    </row>
    <row r="16" spans="1:20" x14ac:dyDescent="0.25">
      <c r="B16" s="54">
        <v>3</v>
      </c>
      <c r="C16" s="54">
        <v>15</v>
      </c>
      <c r="D16" s="54">
        <v>18</v>
      </c>
      <c r="E16" s="54">
        <v>12</v>
      </c>
      <c r="F16" s="54">
        <v>16</v>
      </c>
      <c r="G16" s="68">
        <f>AVERAGE(C16:F16)</f>
        <v>15.25</v>
      </c>
      <c r="H16" s="82"/>
      <c r="I16" s="82">
        <f>G16*$H$13*$G$11</f>
        <v>167750.00000000003</v>
      </c>
      <c r="J16" s="82"/>
      <c r="K16" s="82">
        <f t="shared" ref="K16:K19" si="0">I16*$J$13</f>
        <v>335500.00000000006</v>
      </c>
      <c r="L16" s="69"/>
      <c r="M16" s="55"/>
      <c r="N16" s="76"/>
      <c r="O16" s="80"/>
      <c r="P16" s="74"/>
      <c r="Q16" s="74"/>
      <c r="R16" s="55"/>
      <c r="S16" s="55"/>
      <c r="T16" s="55"/>
    </row>
    <row r="17" spans="1:20" x14ac:dyDescent="0.25">
      <c r="B17" s="54">
        <v>4</v>
      </c>
      <c r="C17" s="54">
        <v>36</v>
      </c>
      <c r="D17" s="54">
        <v>43</v>
      </c>
      <c r="E17" s="54">
        <v>49</v>
      </c>
      <c r="F17" s="54">
        <v>44</v>
      </c>
      <c r="G17" s="68">
        <f>AVERAGE(C17:F17)</f>
        <v>43</v>
      </c>
      <c r="H17" s="82"/>
      <c r="I17" s="82">
        <f>G17*$H$13*$G$11</f>
        <v>473000.00000000006</v>
      </c>
      <c r="J17" s="82"/>
      <c r="K17" s="82">
        <f t="shared" si="0"/>
        <v>946000.00000000012</v>
      </c>
      <c r="L17" s="69"/>
      <c r="M17" s="55"/>
      <c r="N17" s="76"/>
      <c r="O17" s="80"/>
      <c r="P17" s="74"/>
      <c r="Q17" s="74"/>
      <c r="R17" s="55"/>
      <c r="S17" s="55"/>
      <c r="T17" s="55"/>
    </row>
    <row r="18" spans="1:20" x14ac:dyDescent="0.25">
      <c r="B18" s="54">
        <v>5</v>
      </c>
      <c r="C18" s="54">
        <v>52</v>
      </c>
      <c r="D18" s="54">
        <v>37</v>
      </c>
      <c r="E18" s="54">
        <v>48</v>
      </c>
      <c r="F18" s="54">
        <v>44</v>
      </c>
      <c r="G18" s="68">
        <f>AVERAGE(C18:F18)</f>
        <v>45.25</v>
      </c>
      <c r="H18" s="82"/>
      <c r="I18" s="82">
        <f>G18*$H$13*$G$11</f>
        <v>497750.00000000006</v>
      </c>
      <c r="J18" s="82"/>
      <c r="K18" s="82">
        <f t="shared" si="0"/>
        <v>995500.00000000012</v>
      </c>
      <c r="L18" s="55"/>
      <c r="M18" s="55"/>
      <c r="N18" s="76"/>
      <c r="O18" s="80"/>
      <c r="P18" s="55"/>
      <c r="Q18" s="55"/>
      <c r="R18" s="55"/>
      <c r="S18" s="55"/>
      <c r="T18" s="55"/>
    </row>
    <row r="19" spans="1:20" ht="15" customHeight="1" thickBot="1" x14ac:dyDescent="0.3">
      <c r="B19" s="56">
        <v>6</v>
      </c>
      <c r="C19" s="56">
        <v>60</v>
      </c>
      <c r="D19" s="56">
        <v>62</v>
      </c>
      <c r="E19" s="56">
        <v>58</v>
      </c>
      <c r="F19" s="56">
        <v>67</v>
      </c>
      <c r="G19" s="72">
        <f>AVERAGE(C19:F19)</f>
        <v>61.75</v>
      </c>
      <c r="H19" s="83"/>
      <c r="I19" s="83">
        <f>G19*$H$13*$G$11</f>
        <v>679250.00000000012</v>
      </c>
      <c r="J19" s="83"/>
      <c r="K19" s="84">
        <f t="shared" si="0"/>
        <v>1358500.0000000002</v>
      </c>
      <c r="L19" s="85"/>
      <c r="M19" s="55"/>
      <c r="N19" s="76"/>
      <c r="O19" s="80"/>
      <c r="P19" s="74"/>
      <c r="Q19" s="74"/>
      <c r="R19" s="55"/>
      <c r="S19" s="55"/>
      <c r="T19" s="55"/>
    </row>
    <row r="20" spans="1:20" ht="13.5" thickTop="1" x14ac:dyDescent="0.25">
      <c r="C20" s="73"/>
      <c r="D20" s="82"/>
      <c r="E20" s="82"/>
      <c r="F20" s="82"/>
      <c r="I20" s="86"/>
      <c r="J20" s="68"/>
      <c r="K20" s="87"/>
      <c r="L20" s="85"/>
      <c r="M20" s="55"/>
      <c r="N20" s="76"/>
      <c r="O20" s="80"/>
      <c r="P20" s="74"/>
      <c r="Q20" s="74"/>
      <c r="R20" s="55"/>
      <c r="S20" s="55"/>
      <c r="T20" s="55"/>
    </row>
    <row r="21" spans="1:20" x14ac:dyDescent="0.25">
      <c r="A21" s="82"/>
      <c r="B21" s="101"/>
      <c r="C21" s="101"/>
      <c r="D21" s="101"/>
      <c r="E21" s="101"/>
      <c r="F21" s="101"/>
      <c r="G21" s="101"/>
      <c r="H21" s="101"/>
      <c r="I21" s="101"/>
      <c r="J21" s="101"/>
      <c r="K21" s="101"/>
      <c r="L21" s="85"/>
      <c r="M21" s="55"/>
      <c r="N21" s="76"/>
      <c r="O21" s="80"/>
      <c r="P21" s="74"/>
      <c r="Q21" s="74"/>
      <c r="R21" s="55"/>
      <c r="S21" s="55"/>
      <c r="T21" s="55"/>
    </row>
    <row r="22" spans="1:20" x14ac:dyDescent="0.25">
      <c r="A22" s="82"/>
      <c r="B22" s="101"/>
      <c r="C22" s="101"/>
      <c r="D22" s="101"/>
      <c r="E22" s="101"/>
      <c r="F22" s="101"/>
      <c r="G22" s="101"/>
      <c r="H22" s="101"/>
      <c r="I22" s="101"/>
      <c r="J22" s="101"/>
      <c r="K22" s="101"/>
      <c r="L22" s="85"/>
      <c r="M22" s="55"/>
      <c r="N22" s="76"/>
      <c r="O22" s="80"/>
      <c r="P22" s="74"/>
      <c r="Q22" s="74"/>
      <c r="R22" s="55"/>
      <c r="S22" s="55"/>
      <c r="T22" s="55"/>
    </row>
    <row r="23" spans="1:20" x14ac:dyDescent="0.25">
      <c r="A23" s="82"/>
      <c r="B23" s="101"/>
      <c r="C23" s="101"/>
      <c r="D23" s="101"/>
      <c r="E23" s="101"/>
      <c r="F23" s="101"/>
      <c r="G23" s="101"/>
      <c r="H23" s="101"/>
      <c r="I23" s="101"/>
      <c r="J23" s="101"/>
      <c r="K23" s="101"/>
      <c r="L23" s="85"/>
      <c r="M23" s="55"/>
      <c r="N23" s="76"/>
      <c r="O23" s="80"/>
      <c r="P23" s="74"/>
      <c r="Q23" s="74"/>
      <c r="R23" s="55"/>
      <c r="S23" s="55"/>
      <c r="T23" s="55"/>
    </row>
    <row r="24" spans="1:20" x14ac:dyDescent="0.25">
      <c r="A24" s="82"/>
      <c r="B24" s="65"/>
      <c r="C24" s="65"/>
      <c r="D24" s="65"/>
      <c r="E24" s="65"/>
      <c r="F24" s="65"/>
      <c r="G24" s="82"/>
      <c r="H24" s="82"/>
      <c r="I24" s="82"/>
      <c r="J24" s="82"/>
      <c r="K24" s="82"/>
      <c r="L24" s="55"/>
      <c r="M24" s="55"/>
      <c r="N24" s="55"/>
      <c r="O24" s="55"/>
      <c r="P24" s="55"/>
      <c r="Q24" s="55"/>
      <c r="R24" s="55"/>
      <c r="S24" s="55"/>
      <c r="T24" s="55"/>
    </row>
    <row r="25" spans="1:20" x14ac:dyDescent="0.25">
      <c r="A25" s="82"/>
      <c r="B25" s="65"/>
      <c r="C25" s="65"/>
      <c r="D25" s="65"/>
      <c r="E25" s="65"/>
      <c r="F25" s="65"/>
      <c r="G25" s="82"/>
      <c r="H25" s="82"/>
      <c r="I25" s="82"/>
      <c r="J25" s="82"/>
      <c r="K25" s="82"/>
      <c r="L25" s="55"/>
      <c r="M25" s="55"/>
      <c r="N25" s="55"/>
      <c r="O25" s="55"/>
      <c r="P25" s="55"/>
      <c r="Q25" s="55"/>
      <c r="R25" s="55"/>
      <c r="S25" s="55"/>
      <c r="T25" s="55"/>
    </row>
    <row r="26" spans="1:20" x14ac:dyDescent="0.25">
      <c r="A26" s="82"/>
      <c r="B26" s="65"/>
      <c r="C26" s="65"/>
      <c r="D26" s="65"/>
      <c r="E26" s="65"/>
      <c r="F26" s="65"/>
      <c r="G26" s="82"/>
      <c r="H26" s="82"/>
      <c r="I26" s="82"/>
      <c r="J26" s="82"/>
      <c r="K26" s="82"/>
      <c r="L26" s="55"/>
      <c r="M26" s="55"/>
      <c r="N26" s="55"/>
      <c r="O26" s="55"/>
      <c r="P26" s="55"/>
      <c r="Q26" s="55"/>
      <c r="R26" s="55"/>
      <c r="S26" s="55"/>
      <c r="T26" s="55"/>
    </row>
    <row r="27" spans="1:20" x14ac:dyDescent="0.25">
      <c r="A27" s="82"/>
      <c r="B27" s="65"/>
      <c r="C27" s="65"/>
      <c r="D27" s="65"/>
      <c r="E27" s="65"/>
      <c r="F27" s="65"/>
      <c r="G27" s="82"/>
      <c r="H27" s="82"/>
      <c r="I27" s="82"/>
      <c r="J27" s="82"/>
      <c r="K27" s="82"/>
      <c r="L27" s="55"/>
      <c r="M27" s="55"/>
      <c r="N27" s="55"/>
      <c r="O27" s="55"/>
      <c r="P27" s="55"/>
      <c r="Q27" s="55"/>
      <c r="R27" s="55"/>
      <c r="S27" s="55"/>
      <c r="T27" s="55"/>
    </row>
    <row r="28" spans="1:20" x14ac:dyDescent="0.25">
      <c r="A28" s="82"/>
      <c r="B28" s="65"/>
      <c r="C28" s="65"/>
      <c r="D28" s="65"/>
      <c r="E28" s="65"/>
      <c r="F28" s="65"/>
      <c r="G28" s="82"/>
      <c r="H28" s="82"/>
      <c r="I28" s="82"/>
      <c r="J28" s="82"/>
      <c r="K28" s="82"/>
    </row>
  </sheetData>
  <mergeCells count="6">
    <mergeCell ref="C14:F14"/>
    <mergeCell ref="A1:K1"/>
    <mergeCell ref="F3:G3"/>
    <mergeCell ref="A5:A6"/>
    <mergeCell ref="B5:B6"/>
    <mergeCell ref="C12:F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8"/>
  <sheetViews>
    <sheetView zoomScale="84" zoomScaleNormal="84" workbookViewId="0">
      <selection activeCell="B21" sqref="B21:K23"/>
    </sheetView>
  </sheetViews>
  <sheetFormatPr defaultRowHeight="12.75" x14ac:dyDescent="0.25"/>
  <cols>
    <col min="1" max="1" width="9.140625" style="54"/>
    <col min="2" max="2" width="12" style="54" customWidth="1"/>
    <col min="3" max="3" width="10.42578125" style="54" customWidth="1"/>
    <col min="4" max="4" width="11.28515625" style="54" bestFit="1" customWidth="1"/>
    <col min="5" max="6" width="10.7109375" style="54" customWidth="1"/>
    <col min="7" max="7" width="19" style="54" customWidth="1"/>
    <col min="8" max="8" width="10.140625" style="54" customWidth="1"/>
    <col min="9" max="9" width="12" style="54" customWidth="1"/>
    <col min="10" max="10" width="9.85546875" style="54" customWidth="1"/>
    <col min="11" max="11" width="19.7109375" style="54" customWidth="1"/>
    <col min="12" max="12" width="14.28515625" style="54" customWidth="1"/>
    <col min="13" max="13" width="9.28515625" style="54" bestFit="1" customWidth="1"/>
    <col min="14" max="14" width="10" style="54" bestFit="1" customWidth="1"/>
    <col min="15" max="16" width="10.7109375" style="54" bestFit="1" customWidth="1"/>
    <col min="17" max="16384" width="9.140625" style="54"/>
  </cols>
  <sheetData>
    <row r="1" spans="1:19" ht="13.5" thickBot="1" x14ac:dyDescent="0.3">
      <c r="A1" s="167" t="s">
        <v>78</v>
      </c>
      <c r="B1" s="168"/>
      <c r="C1" s="168"/>
      <c r="D1" s="168"/>
      <c r="E1" s="168"/>
      <c r="F1" s="168"/>
      <c r="G1" s="168"/>
      <c r="H1" s="168"/>
      <c r="I1" s="168"/>
      <c r="J1" s="168"/>
      <c r="K1" s="169"/>
    </row>
    <row r="2" spans="1:19" ht="14.25" thickTop="1" thickBot="1" x14ac:dyDescent="0.3">
      <c r="N2" s="20"/>
      <c r="O2" s="20"/>
      <c r="P2" s="55"/>
      <c r="Q2" s="55"/>
      <c r="R2" s="55"/>
      <c r="S2" s="55"/>
    </row>
    <row r="3" spans="1:19" ht="15.75" thickTop="1" thickBot="1" x14ac:dyDescent="0.3">
      <c r="F3" s="170" t="s">
        <v>75</v>
      </c>
      <c r="G3" s="170"/>
      <c r="H3" s="56"/>
      <c r="I3" s="56"/>
      <c r="J3" s="56"/>
      <c r="K3" s="56"/>
      <c r="L3" s="89"/>
      <c r="M3" s="90"/>
      <c r="N3" s="20"/>
      <c r="O3" s="20"/>
      <c r="P3" s="55"/>
      <c r="Q3" s="55"/>
      <c r="R3" s="55"/>
      <c r="S3" s="55"/>
    </row>
    <row r="4" spans="1:19" ht="15.75" thickTop="1" thickBot="1" x14ac:dyDescent="0.3">
      <c r="A4" s="57" t="s">
        <v>56</v>
      </c>
      <c r="B4" s="57" t="s">
        <v>1</v>
      </c>
      <c r="C4" s="57" t="s">
        <v>63</v>
      </c>
      <c r="D4" s="58" t="s">
        <v>55</v>
      </c>
      <c r="E4" s="58" t="s">
        <v>5</v>
      </c>
      <c r="F4" s="58" t="s">
        <v>2</v>
      </c>
      <c r="G4" s="59" t="s">
        <v>3</v>
      </c>
      <c r="H4" s="59" t="s">
        <v>71</v>
      </c>
      <c r="I4" s="59" t="s">
        <v>72</v>
      </c>
      <c r="J4" s="59" t="s">
        <v>7</v>
      </c>
      <c r="K4" s="59" t="s">
        <v>73</v>
      </c>
      <c r="L4" s="89"/>
      <c r="M4" s="90"/>
      <c r="N4" s="20"/>
      <c r="O4" s="20"/>
      <c r="P4" s="55"/>
      <c r="Q4" s="55"/>
      <c r="R4" s="55"/>
      <c r="S4" s="55"/>
    </row>
    <row r="5" spans="1:19" ht="14.25" customHeight="1" thickTop="1" x14ac:dyDescent="0.2">
      <c r="A5" s="166" t="s">
        <v>4</v>
      </c>
      <c r="B5" s="171" t="s">
        <v>77</v>
      </c>
      <c r="C5" s="54">
        <v>0</v>
      </c>
      <c r="D5" s="60">
        <v>2</v>
      </c>
      <c r="E5" s="97" t="s">
        <v>18</v>
      </c>
      <c r="F5" s="62">
        <v>0.1</v>
      </c>
      <c r="G5" s="62">
        <f>K15/$H$11</f>
        <v>0.73699999999999999</v>
      </c>
      <c r="H5" s="62">
        <f>LN(G5/F5)/($C$6-$C$5)</f>
        <v>1.4066321874656656E-2</v>
      </c>
      <c r="I5" s="63"/>
      <c r="J5" s="63"/>
      <c r="K5" s="64">
        <f>0.693/H5</f>
        <v>49.26661043130121</v>
      </c>
      <c r="L5" s="89"/>
      <c r="M5" s="90"/>
      <c r="N5" s="20"/>
      <c r="O5" s="20"/>
      <c r="P5" s="55"/>
      <c r="Q5" s="55"/>
      <c r="R5" s="55"/>
      <c r="S5" s="55"/>
    </row>
    <row r="6" spans="1:19" x14ac:dyDescent="0.2">
      <c r="A6" s="166"/>
      <c r="B6" s="166"/>
      <c r="C6" s="54">
        <v>142</v>
      </c>
      <c r="D6" s="54">
        <v>3</v>
      </c>
      <c r="E6" s="88" t="s">
        <v>17</v>
      </c>
      <c r="F6" s="66">
        <v>0.1</v>
      </c>
      <c r="G6" s="66">
        <f>K16/$H$11</f>
        <v>0.77</v>
      </c>
      <c r="H6" s="66">
        <f>LN(G6/F6)/($C$6-$C$5)</f>
        <v>1.4374791048307311E-2</v>
      </c>
      <c r="I6" s="67">
        <f>AVERAGE(H5:H6)</f>
        <v>1.4220556461481983E-2</v>
      </c>
      <c r="J6" s="67">
        <f>_xlfn.STDEV.S(H5:H6)</f>
        <v>2.1812064447538889E-4</v>
      </c>
      <c r="K6" s="68">
        <f>0.693/H6</f>
        <v>48.20939641286845</v>
      </c>
      <c r="L6" s="91"/>
      <c r="M6" s="93"/>
      <c r="N6" s="20"/>
      <c r="O6" s="20"/>
      <c r="P6" s="55"/>
      <c r="Q6" s="55"/>
      <c r="R6" s="55"/>
      <c r="S6" s="55"/>
    </row>
    <row r="7" spans="1:19" x14ac:dyDescent="0.2">
      <c r="D7" s="54">
        <v>4</v>
      </c>
      <c r="E7" s="88" t="s">
        <v>19</v>
      </c>
      <c r="F7" s="66">
        <v>0.3</v>
      </c>
      <c r="G7" s="66">
        <f>K17/$H$11</f>
        <v>1.4464999999999999</v>
      </c>
      <c r="H7" s="66">
        <f>LN(G7/F7)/($C$6-$C$5)</f>
        <v>1.1078307392675976E-2</v>
      </c>
      <c r="I7" s="67"/>
      <c r="J7" s="67"/>
      <c r="K7" s="68">
        <f>0.693/H7</f>
        <v>62.554682356814901</v>
      </c>
      <c r="L7" s="91"/>
      <c r="M7" s="93"/>
      <c r="N7" s="20"/>
      <c r="O7" s="20"/>
      <c r="P7" s="55"/>
      <c r="Q7" s="55"/>
      <c r="R7" s="55"/>
      <c r="S7" s="55"/>
    </row>
    <row r="8" spans="1:19" ht="14.25" customHeight="1" x14ac:dyDescent="0.2">
      <c r="D8" s="54">
        <v>5</v>
      </c>
      <c r="E8" s="88" t="s">
        <v>20</v>
      </c>
      <c r="F8" s="66">
        <v>0.3</v>
      </c>
      <c r="G8" s="66">
        <f>K18/$H$11</f>
        <v>1.3805000000000001</v>
      </c>
      <c r="H8" s="66">
        <f>LN(G8/F8)/($C$6-$C$5)</f>
        <v>1.0749426455732453E-2</v>
      </c>
      <c r="I8" s="67">
        <f>AVERAGE(H7:H8)</f>
        <v>1.0913866924204214E-2</v>
      </c>
      <c r="J8" s="67">
        <f>_xlfn.STDEV.S(H7:H8)</f>
        <v>2.3255394071575039E-4</v>
      </c>
      <c r="K8" s="68">
        <f>0.693/H8</f>
        <v>64.468555867037637</v>
      </c>
      <c r="L8" s="91"/>
      <c r="M8" s="93"/>
      <c r="N8" s="93"/>
      <c r="O8" s="93"/>
      <c r="P8" s="55"/>
      <c r="Q8" s="55"/>
      <c r="R8" s="55"/>
      <c r="S8" s="55"/>
    </row>
    <row r="9" spans="1:19" ht="13.5" thickBot="1" x14ac:dyDescent="0.25">
      <c r="A9" s="56"/>
      <c r="B9" s="56"/>
      <c r="C9" s="56"/>
      <c r="D9" s="56">
        <v>6</v>
      </c>
      <c r="E9" s="88" t="s">
        <v>21</v>
      </c>
      <c r="F9" s="70">
        <v>0.5</v>
      </c>
      <c r="G9" s="70">
        <f>K19/$H$11</f>
        <v>1.7820000000000003</v>
      </c>
      <c r="H9" s="70">
        <f>LN(G9/F9)/($C$6-$C$5)</f>
        <v>8.9498838704828391E-3</v>
      </c>
      <c r="I9" s="71">
        <f>H9</f>
        <v>8.9498838704828391E-3</v>
      </c>
      <c r="J9" s="71"/>
      <c r="K9" s="72">
        <f>0.693/H9</f>
        <v>77.43117229549182</v>
      </c>
      <c r="L9" s="91"/>
      <c r="M9" s="93"/>
      <c r="N9" s="20"/>
      <c r="O9" s="20"/>
      <c r="P9" s="55"/>
      <c r="Q9" s="55"/>
      <c r="R9" s="55"/>
      <c r="S9" s="55"/>
    </row>
    <row r="10" spans="1:19" ht="13.5" thickTop="1" x14ac:dyDescent="0.25">
      <c r="E10" s="61"/>
      <c r="I10" s="73"/>
      <c r="J10" s="68"/>
      <c r="K10" s="68"/>
      <c r="L10" s="91"/>
      <c r="M10" s="93"/>
      <c r="N10" s="93"/>
      <c r="O10" s="93"/>
      <c r="P10" s="74"/>
      <c r="Q10" s="55"/>
      <c r="R10" s="55"/>
      <c r="S10" s="55"/>
    </row>
    <row r="11" spans="1:19" ht="13.5" thickBot="1" x14ac:dyDescent="0.3">
      <c r="C11" s="56"/>
      <c r="D11" s="56"/>
      <c r="E11" s="56"/>
      <c r="F11" s="56"/>
      <c r="G11" s="75">
        <v>10000</v>
      </c>
      <c r="H11" s="75">
        <v>1000000</v>
      </c>
      <c r="I11" s="56"/>
      <c r="J11" s="72"/>
      <c r="K11" s="72"/>
      <c r="L11" s="65"/>
      <c r="M11" s="73"/>
      <c r="N11" s="73"/>
      <c r="O11" s="73"/>
      <c r="P11" s="74"/>
      <c r="Q11" s="55"/>
      <c r="R11" s="55"/>
      <c r="S11" s="55"/>
    </row>
    <row r="12" spans="1:19" ht="15.75" thickTop="1" thickBot="1" x14ac:dyDescent="0.3">
      <c r="B12" s="61"/>
      <c r="C12" s="163" t="s">
        <v>22</v>
      </c>
      <c r="D12" s="163"/>
      <c r="E12" s="163"/>
      <c r="F12" s="164"/>
      <c r="G12" s="77" t="s">
        <v>10</v>
      </c>
      <c r="H12" s="78" t="s">
        <v>58</v>
      </c>
      <c r="I12" s="78" t="s">
        <v>74</v>
      </c>
      <c r="J12" s="79" t="s">
        <v>59</v>
      </c>
      <c r="K12" s="79" t="s">
        <v>60</v>
      </c>
      <c r="L12" s="55"/>
      <c r="M12" s="76"/>
      <c r="N12" s="80"/>
      <c r="O12" s="74"/>
      <c r="P12" s="74"/>
      <c r="Q12" s="55"/>
      <c r="R12" s="55"/>
      <c r="S12" s="55"/>
    </row>
    <row r="13" spans="1:19" ht="13.5" thickTop="1" x14ac:dyDescent="0.25">
      <c r="B13" s="61" t="s">
        <v>55</v>
      </c>
      <c r="C13" s="81">
        <v>1</v>
      </c>
      <c r="D13" s="81">
        <v>2</v>
      </c>
      <c r="E13" s="81">
        <v>3</v>
      </c>
      <c r="F13" s="81">
        <v>4</v>
      </c>
      <c r="H13" s="54">
        <v>1.1000000000000001</v>
      </c>
      <c r="J13" s="54">
        <v>2</v>
      </c>
      <c r="L13" s="55"/>
      <c r="M13" s="76"/>
      <c r="N13" s="80"/>
      <c r="O13" s="74"/>
      <c r="P13" s="74"/>
      <c r="Q13" s="55"/>
      <c r="R13" s="55"/>
      <c r="S13" s="55"/>
    </row>
    <row r="14" spans="1:19" x14ac:dyDescent="0.25">
      <c r="B14" s="54">
        <v>1</v>
      </c>
      <c r="C14" s="165" t="s">
        <v>11</v>
      </c>
      <c r="D14" s="165"/>
      <c r="E14" s="165"/>
      <c r="F14" s="165"/>
      <c r="L14" s="55"/>
      <c r="M14" s="76"/>
      <c r="N14" s="80"/>
      <c r="O14" s="74"/>
      <c r="P14" s="74"/>
      <c r="Q14" s="55"/>
      <c r="R14" s="55"/>
      <c r="S14" s="55"/>
    </row>
    <row r="15" spans="1:19" x14ac:dyDescent="0.25">
      <c r="B15" s="54">
        <v>2</v>
      </c>
      <c r="C15" s="54">
        <v>38</v>
      </c>
      <c r="D15" s="54">
        <v>31</v>
      </c>
      <c r="E15" s="54">
        <v>25</v>
      </c>
      <c r="F15" s="54">
        <v>40</v>
      </c>
      <c r="G15" s="68">
        <f>AVERAGE(C15:F15)</f>
        <v>33.5</v>
      </c>
      <c r="H15" s="82"/>
      <c r="I15" s="82">
        <f>G15*$H$13*$G$11</f>
        <v>368500</v>
      </c>
      <c r="J15" s="82"/>
      <c r="K15" s="82">
        <f>I15*$J$13</f>
        <v>737000</v>
      </c>
      <c r="L15" s="55"/>
      <c r="M15" s="76"/>
      <c r="N15" s="80"/>
      <c r="O15" s="74"/>
      <c r="P15" s="74"/>
      <c r="Q15" s="55"/>
      <c r="R15" s="55"/>
      <c r="S15" s="55"/>
    </row>
    <row r="16" spans="1:19" x14ac:dyDescent="0.25">
      <c r="B16" s="54">
        <v>3</v>
      </c>
      <c r="C16" s="54">
        <v>35</v>
      </c>
      <c r="D16" s="54">
        <v>27</v>
      </c>
      <c r="E16" s="54">
        <v>37</v>
      </c>
      <c r="F16" s="54">
        <v>41</v>
      </c>
      <c r="G16" s="68">
        <f>AVERAGE(C16:F16)</f>
        <v>35</v>
      </c>
      <c r="H16" s="82"/>
      <c r="I16" s="82">
        <f>G16*$H$13*$G$11</f>
        <v>385000</v>
      </c>
      <c r="J16" s="82"/>
      <c r="K16" s="82">
        <f t="shared" ref="K16:K19" si="0">I16*$J$13</f>
        <v>770000</v>
      </c>
      <c r="L16" s="55"/>
      <c r="M16" s="76"/>
      <c r="N16" s="80"/>
      <c r="O16" s="74"/>
      <c r="P16" s="74"/>
      <c r="Q16" s="55"/>
      <c r="R16" s="55"/>
      <c r="S16" s="55"/>
    </row>
    <row r="17" spans="1:19" x14ac:dyDescent="0.25">
      <c r="B17" s="54">
        <v>4</v>
      </c>
      <c r="C17" s="54">
        <v>69</v>
      </c>
      <c r="D17" s="54">
        <v>58</v>
      </c>
      <c r="E17" s="54">
        <v>73</v>
      </c>
      <c r="F17" s="54">
        <v>63</v>
      </c>
      <c r="G17" s="68">
        <f>AVERAGE(C17:F17)</f>
        <v>65.75</v>
      </c>
      <c r="H17" s="82"/>
      <c r="I17" s="82">
        <f>G17*$H$13*$G$11</f>
        <v>723250</v>
      </c>
      <c r="J17" s="82"/>
      <c r="K17" s="82">
        <f t="shared" si="0"/>
        <v>1446500</v>
      </c>
      <c r="L17" s="55"/>
      <c r="M17" s="76"/>
      <c r="N17" s="80"/>
      <c r="O17" s="74"/>
      <c r="P17" s="74"/>
      <c r="Q17" s="55"/>
      <c r="R17" s="55"/>
      <c r="S17" s="55"/>
    </row>
    <row r="18" spans="1:19" x14ac:dyDescent="0.25">
      <c r="B18" s="54">
        <v>5</v>
      </c>
      <c r="C18" s="54">
        <v>66</v>
      </c>
      <c r="D18" s="54">
        <v>61</v>
      </c>
      <c r="E18" s="54">
        <v>55</v>
      </c>
      <c r="F18" s="54">
        <v>69</v>
      </c>
      <c r="G18" s="68">
        <f>AVERAGE(C18:F18)</f>
        <v>62.75</v>
      </c>
      <c r="H18" s="82"/>
      <c r="I18" s="82">
        <f>G18*$H$13*$G$11</f>
        <v>690250</v>
      </c>
      <c r="J18" s="82"/>
      <c r="K18" s="82">
        <f t="shared" si="0"/>
        <v>1380500</v>
      </c>
      <c r="L18" s="55"/>
      <c r="M18" s="76"/>
      <c r="N18" s="80"/>
      <c r="O18" s="55"/>
      <c r="P18" s="55"/>
      <c r="Q18" s="55"/>
      <c r="R18" s="55"/>
      <c r="S18" s="55"/>
    </row>
    <row r="19" spans="1:19" ht="15" customHeight="1" thickBot="1" x14ac:dyDescent="0.3">
      <c r="B19" s="56">
        <v>6</v>
      </c>
      <c r="C19" s="56">
        <v>91</v>
      </c>
      <c r="D19" s="56">
        <v>77</v>
      </c>
      <c r="E19" s="56">
        <v>83</v>
      </c>
      <c r="F19" s="56">
        <v>73</v>
      </c>
      <c r="G19" s="72">
        <f>AVERAGE(C19:F19)</f>
        <v>81</v>
      </c>
      <c r="H19" s="83"/>
      <c r="I19" s="83">
        <f>G19*$H$13*$G$11</f>
        <v>891000.00000000012</v>
      </c>
      <c r="J19" s="83"/>
      <c r="K19" s="84">
        <f t="shared" si="0"/>
        <v>1782000.0000000002</v>
      </c>
      <c r="L19" s="55"/>
      <c r="M19" s="76"/>
      <c r="N19" s="80"/>
      <c r="O19" s="74"/>
      <c r="P19" s="74"/>
      <c r="Q19" s="55"/>
      <c r="R19" s="55"/>
      <c r="S19" s="55"/>
    </row>
    <row r="20" spans="1:19" ht="13.5" thickTop="1" x14ac:dyDescent="0.25">
      <c r="C20" s="73"/>
      <c r="D20" s="82"/>
      <c r="E20" s="82"/>
      <c r="F20" s="82"/>
      <c r="I20" s="86"/>
      <c r="J20" s="68"/>
      <c r="K20" s="87"/>
      <c r="L20" s="55"/>
      <c r="M20" s="76"/>
      <c r="N20" s="80"/>
      <c r="O20" s="74"/>
      <c r="P20" s="74"/>
      <c r="Q20" s="55"/>
      <c r="R20" s="55"/>
      <c r="S20" s="55"/>
    </row>
    <row r="21" spans="1:19" x14ac:dyDescent="0.25">
      <c r="A21" s="82"/>
      <c r="B21" s="101"/>
      <c r="C21" s="101"/>
      <c r="D21" s="101"/>
      <c r="E21" s="101"/>
      <c r="F21" s="101"/>
      <c r="G21" s="101"/>
      <c r="H21" s="101"/>
      <c r="I21" s="101"/>
      <c r="J21" s="101"/>
      <c r="K21" s="101"/>
      <c r="L21" s="55"/>
      <c r="M21" s="76"/>
      <c r="N21" s="80"/>
      <c r="O21" s="74"/>
      <c r="P21" s="74"/>
      <c r="Q21" s="55"/>
      <c r="R21" s="55"/>
      <c r="S21" s="55"/>
    </row>
    <row r="22" spans="1:19" x14ac:dyDescent="0.25">
      <c r="A22" s="82"/>
      <c r="B22" s="101"/>
      <c r="C22" s="101"/>
      <c r="D22" s="101"/>
      <c r="E22" s="101"/>
      <c r="F22" s="101"/>
      <c r="G22" s="101"/>
      <c r="H22" s="101"/>
      <c r="I22" s="101"/>
      <c r="J22" s="101"/>
      <c r="K22" s="101"/>
      <c r="L22" s="55"/>
      <c r="M22" s="76"/>
      <c r="N22" s="80"/>
      <c r="O22" s="74"/>
      <c r="P22" s="74"/>
      <c r="Q22" s="55"/>
      <c r="R22" s="55"/>
      <c r="S22" s="55"/>
    </row>
    <row r="23" spans="1:19" x14ac:dyDescent="0.25">
      <c r="A23" s="82"/>
      <c r="B23" s="101"/>
      <c r="C23" s="101"/>
      <c r="D23" s="101"/>
      <c r="E23" s="101"/>
      <c r="F23" s="101"/>
      <c r="G23" s="101"/>
      <c r="H23" s="101"/>
      <c r="I23" s="101"/>
      <c r="J23" s="101"/>
      <c r="K23" s="101"/>
      <c r="L23" s="55"/>
      <c r="M23" s="76"/>
      <c r="N23" s="80"/>
      <c r="O23" s="74"/>
      <c r="P23" s="74"/>
      <c r="Q23" s="55"/>
      <c r="R23" s="55"/>
      <c r="S23" s="55"/>
    </row>
    <row r="24" spans="1:19" x14ac:dyDescent="0.25">
      <c r="A24" s="82"/>
      <c r="B24" s="65"/>
      <c r="C24" s="65"/>
      <c r="D24" s="65"/>
      <c r="E24" s="65"/>
      <c r="F24" s="65"/>
      <c r="G24" s="82"/>
      <c r="H24" s="82"/>
      <c r="I24" s="82"/>
      <c r="J24" s="82"/>
      <c r="K24" s="82"/>
      <c r="L24" s="55"/>
      <c r="M24" s="55"/>
      <c r="N24" s="55"/>
      <c r="O24" s="55"/>
      <c r="P24" s="55"/>
      <c r="Q24" s="55"/>
      <c r="R24" s="55"/>
      <c r="S24" s="55"/>
    </row>
    <row r="25" spans="1:19" x14ac:dyDescent="0.25">
      <c r="A25" s="82"/>
      <c r="B25" s="65"/>
      <c r="C25" s="65"/>
      <c r="D25" s="65"/>
      <c r="E25" s="65"/>
      <c r="F25" s="65"/>
      <c r="G25" s="82"/>
      <c r="H25" s="82"/>
      <c r="I25" s="82"/>
      <c r="J25" s="82"/>
      <c r="K25" s="82"/>
      <c r="L25" s="55"/>
      <c r="M25" s="55"/>
      <c r="N25" s="55"/>
      <c r="O25" s="55"/>
      <c r="P25" s="55"/>
      <c r="Q25" s="55"/>
      <c r="R25" s="55"/>
      <c r="S25" s="55"/>
    </row>
    <row r="26" spans="1:19" x14ac:dyDescent="0.25">
      <c r="A26" s="82"/>
      <c r="B26" s="65"/>
      <c r="C26" s="65"/>
      <c r="D26" s="65"/>
      <c r="E26" s="65"/>
      <c r="F26" s="65"/>
      <c r="G26" s="82"/>
      <c r="H26" s="82"/>
      <c r="I26" s="82"/>
      <c r="J26" s="82"/>
      <c r="K26" s="82"/>
      <c r="L26" s="55"/>
      <c r="M26" s="55"/>
      <c r="N26" s="55"/>
      <c r="O26" s="55"/>
      <c r="P26" s="55"/>
      <c r="Q26" s="55"/>
      <c r="R26" s="55"/>
      <c r="S26" s="55"/>
    </row>
    <row r="27" spans="1:19" x14ac:dyDescent="0.25">
      <c r="A27" s="82"/>
      <c r="B27" s="65"/>
      <c r="C27" s="65"/>
      <c r="D27" s="65"/>
      <c r="E27" s="65"/>
      <c r="F27" s="65"/>
      <c r="G27" s="82"/>
      <c r="H27" s="82"/>
      <c r="I27" s="82"/>
      <c r="J27" s="82"/>
      <c r="K27" s="82"/>
      <c r="L27" s="55"/>
      <c r="M27" s="55"/>
      <c r="N27" s="55"/>
      <c r="O27" s="55"/>
      <c r="P27" s="55"/>
      <c r="Q27" s="55"/>
      <c r="R27" s="55"/>
      <c r="S27" s="55"/>
    </row>
    <row r="28" spans="1:19" x14ac:dyDescent="0.25">
      <c r="A28" s="82"/>
      <c r="B28" s="65"/>
      <c r="C28" s="65"/>
      <c r="D28" s="65"/>
      <c r="E28" s="65"/>
      <c r="F28" s="65"/>
      <c r="G28" s="82"/>
      <c r="H28" s="82"/>
      <c r="I28" s="82"/>
      <c r="J28" s="82"/>
      <c r="K28" s="82"/>
    </row>
  </sheetData>
  <mergeCells count="6">
    <mergeCell ref="C14:F14"/>
    <mergeCell ref="A1:K1"/>
    <mergeCell ref="F3:G3"/>
    <mergeCell ref="A5:A6"/>
    <mergeCell ref="B5:B6"/>
    <mergeCell ref="C12:F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28"/>
  <sheetViews>
    <sheetView workbookViewId="0">
      <selection activeCell="B21" sqref="B21:K23"/>
    </sheetView>
  </sheetViews>
  <sheetFormatPr defaultRowHeight="12.75" x14ac:dyDescent="0.25"/>
  <cols>
    <col min="1" max="1" width="9.140625" style="54"/>
    <col min="2" max="2" width="12" style="54" customWidth="1"/>
    <col min="3" max="3" width="10.42578125" style="54" customWidth="1"/>
    <col min="4" max="4" width="11.28515625" style="54" bestFit="1" customWidth="1"/>
    <col min="5" max="6" width="10.7109375" style="54" customWidth="1"/>
    <col min="7" max="7" width="19" style="54" customWidth="1"/>
    <col min="8" max="8" width="10.140625" style="54" customWidth="1"/>
    <col min="9" max="9" width="12" style="54" customWidth="1"/>
    <col min="10" max="10" width="9.85546875" style="54" customWidth="1"/>
    <col min="11" max="11" width="19.7109375" style="54" customWidth="1"/>
    <col min="12" max="12" width="14.28515625" style="54" customWidth="1"/>
    <col min="13" max="13" width="9.28515625" style="54" bestFit="1" customWidth="1"/>
    <col min="14" max="14" width="10" style="54" bestFit="1" customWidth="1"/>
    <col min="15" max="16" width="10.7109375" style="54" bestFit="1" customWidth="1"/>
    <col min="17" max="16384" width="9.140625" style="54"/>
  </cols>
  <sheetData>
    <row r="1" spans="1:19" ht="13.5" thickBot="1" x14ac:dyDescent="0.3">
      <c r="A1" s="167" t="s">
        <v>79</v>
      </c>
      <c r="B1" s="168"/>
      <c r="C1" s="168"/>
      <c r="D1" s="168"/>
      <c r="E1" s="168"/>
      <c r="F1" s="168"/>
      <c r="G1" s="168"/>
      <c r="H1" s="168"/>
      <c r="I1" s="168"/>
      <c r="J1" s="168"/>
      <c r="K1" s="169"/>
    </row>
    <row r="2" spans="1:19" ht="14.25" thickTop="1" thickBot="1" x14ac:dyDescent="0.3">
      <c r="N2" s="20"/>
      <c r="O2" s="20"/>
      <c r="P2" s="55"/>
      <c r="Q2" s="55"/>
      <c r="R2" s="55"/>
      <c r="S2" s="55"/>
    </row>
    <row r="3" spans="1:19" ht="15.75" thickTop="1" thickBot="1" x14ac:dyDescent="0.3">
      <c r="F3" s="170" t="s">
        <v>75</v>
      </c>
      <c r="G3" s="170"/>
      <c r="H3" s="56"/>
      <c r="I3" s="56"/>
      <c r="J3" s="56"/>
      <c r="K3" s="56"/>
      <c r="L3" s="89"/>
      <c r="M3" s="90"/>
      <c r="N3" s="20"/>
      <c r="O3" s="20"/>
      <c r="P3" s="55"/>
      <c r="Q3" s="55"/>
      <c r="R3" s="55"/>
      <c r="S3" s="55"/>
    </row>
    <row r="4" spans="1:19" ht="15.75" thickTop="1" thickBot="1" x14ac:dyDescent="0.3">
      <c r="A4" s="57" t="s">
        <v>56</v>
      </c>
      <c r="B4" s="57" t="s">
        <v>1</v>
      </c>
      <c r="C4" s="57" t="s">
        <v>63</v>
      </c>
      <c r="D4" s="58" t="s">
        <v>55</v>
      </c>
      <c r="E4" s="58" t="s">
        <v>5</v>
      </c>
      <c r="F4" s="58" t="s">
        <v>2</v>
      </c>
      <c r="G4" s="59" t="s">
        <v>3</v>
      </c>
      <c r="H4" s="59" t="s">
        <v>71</v>
      </c>
      <c r="I4" s="59" t="s">
        <v>72</v>
      </c>
      <c r="J4" s="59" t="s">
        <v>7</v>
      </c>
      <c r="K4" s="59" t="s">
        <v>73</v>
      </c>
      <c r="L4" s="89"/>
      <c r="M4" s="90"/>
      <c r="N4" s="20"/>
      <c r="O4" s="20"/>
      <c r="P4" s="55"/>
      <c r="Q4" s="55"/>
      <c r="R4" s="55"/>
      <c r="S4" s="55"/>
    </row>
    <row r="5" spans="1:19" ht="14.25" customHeight="1" thickTop="1" x14ac:dyDescent="0.2">
      <c r="A5" s="166" t="s">
        <v>80</v>
      </c>
      <c r="B5" s="171" t="s">
        <v>77</v>
      </c>
      <c r="C5" s="54">
        <v>0</v>
      </c>
      <c r="D5" s="60">
        <v>2</v>
      </c>
      <c r="E5" s="97" t="s">
        <v>18</v>
      </c>
      <c r="F5" s="62">
        <v>0.1</v>
      </c>
      <c r="G5" s="62">
        <f>K15/$H$11</f>
        <v>0.64900000000000002</v>
      </c>
      <c r="H5" s="62">
        <f>LN(G5/F5)/($C$6-$C$5)</f>
        <v>1.5849682463694902E-2</v>
      </c>
      <c r="I5" s="63"/>
      <c r="J5" s="63"/>
      <c r="K5" s="64">
        <f>0.693/H5</f>
        <v>43.723273421242205</v>
      </c>
      <c r="L5" s="89"/>
      <c r="M5" s="90"/>
      <c r="N5" s="20"/>
      <c r="O5" s="20"/>
      <c r="P5" s="55"/>
      <c r="Q5" s="55"/>
      <c r="R5" s="55"/>
      <c r="S5" s="55"/>
    </row>
    <row r="6" spans="1:19" x14ac:dyDescent="0.2">
      <c r="A6" s="166"/>
      <c r="B6" s="166"/>
      <c r="C6" s="54">
        <v>118</v>
      </c>
      <c r="D6" s="54">
        <v>3</v>
      </c>
      <c r="E6" s="88" t="s">
        <v>19</v>
      </c>
      <c r="F6" s="66">
        <v>0.3</v>
      </c>
      <c r="G6" s="66">
        <f>K16/$H$11</f>
        <v>1.2705</v>
      </c>
      <c r="H6" s="66">
        <f>LN(G6/F6)/($C$6-$C$5)</f>
        <v>1.2232062102576421E-2</v>
      </c>
      <c r="I6" s="67">
        <f>AVERAGE(H5:H6)</f>
        <v>1.4040872283135662E-2</v>
      </c>
      <c r="J6" s="67">
        <f>_xlfn.STDEV.S(H5:H6)</f>
        <v>2.5580438891054046E-3</v>
      </c>
      <c r="K6" s="68">
        <f>0.693/H6</f>
        <v>56.654388621362081</v>
      </c>
      <c r="L6" s="91"/>
      <c r="M6" s="93"/>
      <c r="N6" s="20"/>
      <c r="O6" s="20"/>
      <c r="P6" s="55"/>
      <c r="Q6" s="55"/>
      <c r="R6" s="55"/>
      <c r="S6" s="55"/>
    </row>
    <row r="7" spans="1:19" x14ac:dyDescent="0.2">
      <c r="D7" s="54">
        <v>4</v>
      </c>
      <c r="E7" s="88" t="s">
        <v>20</v>
      </c>
      <c r="F7" s="66">
        <v>0.3</v>
      </c>
      <c r="G7" s="66">
        <f>K17/$H$11</f>
        <v>1.3860000000000003</v>
      </c>
      <c r="H7" s="66">
        <f>LN(G7/F7)/($C$6-$C$5)</f>
        <v>1.2969446653335997E-2</v>
      </c>
      <c r="I7" s="67"/>
      <c r="J7" s="67"/>
      <c r="K7" s="68">
        <f>0.693/H7</f>
        <v>53.43327425783017</v>
      </c>
      <c r="L7" s="91"/>
      <c r="M7" s="93"/>
      <c r="N7" s="20"/>
      <c r="O7" s="20"/>
      <c r="P7" s="55"/>
      <c r="Q7" s="55"/>
      <c r="R7" s="55"/>
      <c r="S7" s="55"/>
    </row>
    <row r="8" spans="1:19" ht="14.25" customHeight="1" x14ac:dyDescent="0.2">
      <c r="D8" s="54">
        <v>5</v>
      </c>
      <c r="E8" s="88" t="s">
        <v>23</v>
      </c>
      <c r="F8" s="66">
        <v>0.5</v>
      </c>
      <c r="G8" s="66">
        <f>K18/$H$11</f>
        <v>1.3860000000000003</v>
      </c>
      <c r="H8" s="66">
        <f>LN(G8/F8)/($C$6-$C$5)</f>
        <v>8.6404159434547208E-3</v>
      </c>
      <c r="I8" s="67">
        <f>AVERAGE(H7:H8)</f>
        <v>1.0804931298395359E-2</v>
      </c>
      <c r="J8" s="67">
        <f>_xlfn.STDEV.S(H7:H8)</f>
        <v>3.0610869709218644E-3</v>
      </c>
      <c r="K8" s="68">
        <f>0.693/H8</f>
        <v>80.204472161431141</v>
      </c>
      <c r="L8" s="91"/>
      <c r="M8" s="93"/>
      <c r="N8" s="93"/>
      <c r="O8" s="93"/>
      <c r="P8" s="55"/>
      <c r="Q8" s="55"/>
      <c r="R8" s="55"/>
      <c r="S8" s="55"/>
    </row>
    <row r="9" spans="1:19" ht="13.5" thickBot="1" x14ac:dyDescent="0.25">
      <c r="A9" s="56"/>
      <c r="B9" s="56"/>
      <c r="C9" s="56"/>
      <c r="D9" s="56">
        <v>6</v>
      </c>
      <c r="E9" s="98" t="s">
        <v>24</v>
      </c>
      <c r="F9" s="70">
        <v>0.5</v>
      </c>
      <c r="G9" s="70">
        <f>K19/$H$11</f>
        <v>1.4245000000000003</v>
      </c>
      <c r="H9" s="70">
        <f>LN(G9/F9)/($C$6-$C$5)</f>
        <v>8.8726106399641645E-3</v>
      </c>
      <c r="I9" s="71">
        <f>H9</f>
        <v>8.8726106399641645E-3</v>
      </c>
      <c r="J9" s="71"/>
      <c r="K9" s="72">
        <f>0.693/H9</f>
        <v>78.105534900695119</v>
      </c>
      <c r="L9" s="91"/>
      <c r="M9" s="93"/>
      <c r="N9" s="93"/>
      <c r="O9" s="93"/>
      <c r="P9" s="55"/>
      <c r="Q9" s="55"/>
      <c r="R9" s="55"/>
      <c r="S9" s="55"/>
    </row>
    <row r="10" spans="1:19" ht="13.5" thickTop="1" x14ac:dyDescent="0.25">
      <c r="I10" s="73"/>
      <c r="J10" s="68"/>
      <c r="K10" s="68"/>
      <c r="L10" s="91"/>
      <c r="M10" s="73"/>
      <c r="N10" s="73"/>
      <c r="O10" s="73"/>
      <c r="P10" s="74"/>
      <c r="Q10" s="55"/>
      <c r="R10" s="55"/>
      <c r="S10" s="55"/>
    </row>
    <row r="11" spans="1:19" ht="13.5" thickBot="1" x14ac:dyDescent="0.3">
      <c r="C11" s="56"/>
      <c r="D11" s="56"/>
      <c r="E11" s="56"/>
      <c r="F11" s="56"/>
      <c r="G11" s="75">
        <v>10000</v>
      </c>
      <c r="H11" s="75">
        <v>1000000</v>
      </c>
      <c r="I11" s="56"/>
      <c r="J11" s="72"/>
      <c r="K11" s="72"/>
      <c r="L11" s="65"/>
      <c r="M11" s="73"/>
      <c r="N11" s="73"/>
      <c r="O11" s="73"/>
      <c r="P11" s="74"/>
      <c r="Q11" s="55"/>
      <c r="R11" s="55"/>
      <c r="S11" s="55"/>
    </row>
    <row r="12" spans="1:19" ht="15.75" thickTop="1" thickBot="1" x14ac:dyDescent="0.3">
      <c r="B12" s="61"/>
      <c r="C12" s="163" t="s">
        <v>22</v>
      </c>
      <c r="D12" s="163"/>
      <c r="E12" s="163"/>
      <c r="F12" s="164"/>
      <c r="G12" s="77" t="s">
        <v>10</v>
      </c>
      <c r="H12" s="78" t="s">
        <v>58</v>
      </c>
      <c r="I12" s="78" t="s">
        <v>74</v>
      </c>
      <c r="J12" s="79" t="s">
        <v>59</v>
      </c>
      <c r="K12" s="79" t="s">
        <v>60</v>
      </c>
      <c r="L12" s="55"/>
      <c r="M12" s="76"/>
      <c r="N12" s="80"/>
      <c r="O12" s="74"/>
      <c r="P12" s="74"/>
      <c r="Q12" s="55"/>
      <c r="R12" s="55"/>
      <c r="S12" s="55"/>
    </row>
    <row r="13" spans="1:19" ht="13.5" thickTop="1" x14ac:dyDescent="0.25">
      <c r="B13" s="61" t="s">
        <v>55</v>
      </c>
      <c r="C13" s="81">
        <v>1</v>
      </c>
      <c r="D13" s="81">
        <v>2</v>
      </c>
      <c r="E13" s="81">
        <v>3</v>
      </c>
      <c r="F13" s="81">
        <v>4</v>
      </c>
      <c r="H13" s="54">
        <v>1.1000000000000001</v>
      </c>
      <c r="J13" s="54">
        <v>2</v>
      </c>
      <c r="L13" s="55"/>
      <c r="M13" s="76"/>
      <c r="N13" s="80"/>
      <c r="O13" s="74"/>
      <c r="P13" s="74"/>
      <c r="Q13" s="55"/>
      <c r="R13" s="55"/>
      <c r="S13" s="55"/>
    </row>
    <row r="14" spans="1:19" x14ac:dyDescent="0.25">
      <c r="B14" s="54">
        <v>1</v>
      </c>
      <c r="C14" s="165" t="s">
        <v>11</v>
      </c>
      <c r="D14" s="165"/>
      <c r="E14" s="165"/>
      <c r="F14" s="165"/>
      <c r="L14" s="55"/>
      <c r="M14" s="76"/>
      <c r="N14" s="80"/>
      <c r="O14" s="74"/>
      <c r="P14" s="74"/>
      <c r="Q14" s="55"/>
      <c r="R14" s="55"/>
      <c r="S14" s="55"/>
    </row>
    <row r="15" spans="1:19" x14ac:dyDescent="0.25">
      <c r="B15" s="54">
        <v>2</v>
      </c>
      <c r="C15" s="95">
        <v>26</v>
      </c>
      <c r="D15" s="95">
        <v>33</v>
      </c>
      <c r="E15" s="95">
        <v>28</v>
      </c>
      <c r="F15" s="95">
        <v>31</v>
      </c>
      <c r="G15" s="68">
        <f>AVERAGE(C15:F15)</f>
        <v>29.5</v>
      </c>
      <c r="H15" s="82"/>
      <c r="I15" s="82">
        <f>G15*$H$13*$G$11</f>
        <v>324500</v>
      </c>
      <c r="J15" s="82"/>
      <c r="K15" s="82">
        <f>I15*$J$13</f>
        <v>649000</v>
      </c>
      <c r="L15" s="55"/>
      <c r="M15" s="76"/>
      <c r="N15" s="80"/>
      <c r="O15" s="74"/>
      <c r="P15" s="74"/>
      <c r="Q15" s="55"/>
      <c r="R15" s="55"/>
      <c r="S15" s="55"/>
    </row>
    <row r="16" spans="1:19" x14ac:dyDescent="0.25">
      <c r="B16" s="54">
        <v>3</v>
      </c>
      <c r="C16" s="95">
        <v>51</v>
      </c>
      <c r="D16" s="95">
        <v>61</v>
      </c>
      <c r="E16" s="95">
        <v>54</v>
      </c>
      <c r="F16" s="95">
        <v>65</v>
      </c>
      <c r="G16" s="68">
        <f>AVERAGE(C16:F16)</f>
        <v>57.75</v>
      </c>
      <c r="H16" s="82"/>
      <c r="I16" s="82">
        <f>G16*$H$13*$G$11</f>
        <v>635250</v>
      </c>
      <c r="J16" s="82"/>
      <c r="K16" s="82">
        <f t="shared" ref="K16:K19" si="0">I16*$J$13</f>
        <v>1270500</v>
      </c>
      <c r="L16" s="55"/>
      <c r="M16" s="76"/>
      <c r="N16" s="80"/>
      <c r="O16" s="74"/>
      <c r="P16" s="74"/>
      <c r="Q16" s="55"/>
      <c r="R16" s="55"/>
      <c r="S16" s="55"/>
    </row>
    <row r="17" spans="1:19" x14ac:dyDescent="0.25">
      <c r="B17" s="54">
        <v>4</v>
      </c>
      <c r="C17" s="95">
        <v>64</v>
      </c>
      <c r="D17" s="95">
        <v>56</v>
      </c>
      <c r="E17" s="95">
        <v>72</v>
      </c>
      <c r="F17" s="95">
        <v>60</v>
      </c>
      <c r="G17" s="68">
        <f>AVERAGE(C17:F17)</f>
        <v>63</v>
      </c>
      <c r="H17" s="82"/>
      <c r="I17" s="82">
        <f>G17*$H$13*$G$11</f>
        <v>693000.00000000012</v>
      </c>
      <c r="J17" s="82"/>
      <c r="K17" s="82">
        <f t="shared" si="0"/>
        <v>1386000.0000000002</v>
      </c>
      <c r="L17" s="55"/>
      <c r="M17" s="76"/>
      <c r="N17" s="80"/>
      <c r="O17" s="74"/>
      <c r="P17" s="74"/>
      <c r="Q17" s="55"/>
      <c r="R17" s="55"/>
      <c r="S17" s="55"/>
    </row>
    <row r="18" spans="1:19" x14ac:dyDescent="0.25">
      <c r="B18" s="54">
        <v>5</v>
      </c>
      <c r="C18" s="95">
        <v>62</v>
      </c>
      <c r="D18" s="95">
        <v>53</v>
      </c>
      <c r="E18" s="95">
        <v>72</v>
      </c>
      <c r="F18" s="95">
        <v>65</v>
      </c>
      <c r="G18" s="68">
        <f>AVERAGE(C18:F18)</f>
        <v>63</v>
      </c>
      <c r="H18" s="82"/>
      <c r="I18" s="82">
        <f>G18*$H$13*$G$11</f>
        <v>693000.00000000012</v>
      </c>
      <c r="J18" s="82"/>
      <c r="K18" s="82">
        <f t="shared" si="0"/>
        <v>1386000.0000000002</v>
      </c>
      <c r="L18" s="55"/>
      <c r="M18" s="76"/>
      <c r="N18" s="80"/>
      <c r="O18" s="55"/>
      <c r="P18" s="55"/>
      <c r="Q18" s="55"/>
      <c r="R18" s="55"/>
      <c r="S18" s="55"/>
    </row>
    <row r="19" spans="1:19" ht="15" customHeight="1" thickBot="1" x14ac:dyDescent="0.3">
      <c r="B19" s="56">
        <v>6</v>
      </c>
      <c r="C19" s="56">
        <v>70</v>
      </c>
      <c r="D19" s="56">
        <v>59</v>
      </c>
      <c r="E19" s="56">
        <v>64</v>
      </c>
      <c r="F19" s="56">
        <v>66</v>
      </c>
      <c r="G19" s="72">
        <f>AVERAGE(C19:F19)</f>
        <v>64.75</v>
      </c>
      <c r="H19" s="83"/>
      <c r="I19" s="83">
        <f>G19*$H$13*$G$11</f>
        <v>712250.00000000012</v>
      </c>
      <c r="J19" s="83"/>
      <c r="K19" s="84">
        <f t="shared" si="0"/>
        <v>1424500.0000000002</v>
      </c>
      <c r="L19" s="55"/>
      <c r="M19" s="76"/>
      <c r="N19" s="80"/>
      <c r="O19" s="74"/>
      <c r="P19" s="74"/>
      <c r="Q19" s="55"/>
      <c r="R19" s="55"/>
      <c r="S19" s="55"/>
    </row>
    <row r="20" spans="1:19" ht="13.5" thickTop="1" x14ac:dyDescent="0.25">
      <c r="C20" s="73"/>
      <c r="D20" s="82"/>
      <c r="E20" s="82"/>
      <c r="F20" s="82"/>
      <c r="I20" s="86"/>
      <c r="J20" s="68"/>
      <c r="K20" s="87"/>
      <c r="L20" s="55"/>
      <c r="M20" s="76"/>
      <c r="N20" s="80"/>
      <c r="O20" s="74"/>
      <c r="P20" s="74"/>
      <c r="Q20" s="55"/>
      <c r="R20" s="55"/>
      <c r="S20" s="55"/>
    </row>
    <row r="21" spans="1:19" x14ac:dyDescent="0.25">
      <c r="A21" s="82"/>
      <c r="B21" s="101"/>
      <c r="C21" s="101"/>
      <c r="D21" s="101"/>
      <c r="E21" s="101"/>
      <c r="F21" s="101"/>
      <c r="G21" s="101"/>
      <c r="H21" s="101"/>
      <c r="I21" s="101"/>
      <c r="J21" s="101"/>
      <c r="K21" s="101"/>
      <c r="L21" s="55"/>
      <c r="M21" s="76"/>
      <c r="N21" s="80"/>
      <c r="O21" s="74"/>
      <c r="P21" s="74"/>
      <c r="Q21" s="55"/>
      <c r="R21" s="55"/>
      <c r="S21" s="55"/>
    </row>
    <row r="22" spans="1:19" x14ac:dyDescent="0.25">
      <c r="A22" s="82"/>
      <c r="B22" s="101"/>
      <c r="C22" s="101"/>
      <c r="D22" s="101"/>
      <c r="E22" s="101"/>
      <c r="F22" s="101"/>
      <c r="G22" s="101"/>
      <c r="H22" s="101"/>
      <c r="I22" s="101"/>
      <c r="J22" s="101"/>
      <c r="K22" s="101"/>
      <c r="L22" s="55"/>
      <c r="M22" s="76"/>
      <c r="N22" s="80"/>
      <c r="O22" s="74"/>
      <c r="P22" s="74"/>
      <c r="Q22" s="55"/>
      <c r="R22" s="55"/>
      <c r="S22" s="55"/>
    </row>
    <row r="23" spans="1:19" x14ac:dyDescent="0.25">
      <c r="A23" s="82"/>
      <c r="B23" s="101"/>
      <c r="C23" s="101"/>
      <c r="D23" s="101"/>
      <c r="E23" s="101"/>
      <c r="F23" s="101"/>
      <c r="G23" s="101"/>
      <c r="H23" s="101"/>
      <c r="I23" s="101"/>
      <c r="J23" s="101"/>
      <c r="K23" s="101"/>
      <c r="L23" s="55"/>
      <c r="M23" s="76"/>
      <c r="N23" s="80"/>
      <c r="O23" s="74"/>
      <c r="P23" s="74"/>
      <c r="Q23" s="55"/>
      <c r="R23" s="55"/>
      <c r="S23" s="55"/>
    </row>
    <row r="24" spans="1:19" x14ac:dyDescent="0.25">
      <c r="A24" s="82"/>
      <c r="B24" s="65"/>
      <c r="C24" s="65"/>
      <c r="D24" s="65"/>
      <c r="E24" s="65"/>
      <c r="F24" s="65"/>
      <c r="G24" s="82"/>
      <c r="H24" s="82"/>
      <c r="I24" s="82"/>
      <c r="J24" s="82"/>
      <c r="K24" s="82"/>
      <c r="L24" s="55"/>
      <c r="M24" s="55"/>
      <c r="N24" s="55"/>
      <c r="O24" s="55"/>
      <c r="P24" s="55"/>
      <c r="Q24" s="55"/>
      <c r="R24" s="55"/>
      <c r="S24" s="55"/>
    </row>
    <row r="25" spans="1:19" x14ac:dyDescent="0.25">
      <c r="A25" s="82"/>
      <c r="B25" s="65"/>
      <c r="C25" s="65"/>
      <c r="D25" s="65"/>
      <c r="E25" s="65"/>
      <c r="F25" s="65"/>
      <c r="G25" s="82"/>
      <c r="H25" s="82"/>
      <c r="I25" s="82"/>
      <c r="J25" s="82"/>
      <c r="K25" s="82"/>
      <c r="L25" s="55"/>
      <c r="M25" s="55"/>
      <c r="N25" s="55"/>
      <c r="O25" s="55"/>
      <c r="P25" s="55"/>
      <c r="Q25" s="55"/>
      <c r="R25" s="55"/>
      <c r="S25" s="55"/>
    </row>
    <row r="26" spans="1:19" x14ac:dyDescent="0.25">
      <c r="A26" s="82"/>
      <c r="B26" s="65"/>
      <c r="C26" s="65"/>
      <c r="D26" s="65"/>
      <c r="E26" s="65"/>
      <c r="F26" s="65"/>
      <c r="G26" s="82"/>
      <c r="H26" s="82"/>
      <c r="I26" s="82"/>
      <c r="J26" s="82"/>
      <c r="K26" s="82"/>
      <c r="L26" s="55"/>
      <c r="M26" s="55"/>
      <c r="N26" s="55"/>
      <c r="O26" s="55"/>
      <c r="P26" s="55"/>
      <c r="Q26" s="55"/>
      <c r="R26" s="55"/>
      <c r="S26" s="55"/>
    </row>
    <row r="27" spans="1:19" x14ac:dyDescent="0.25">
      <c r="A27" s="82"/>
      <c r="B27" s="65"/>
      <c r="C27" s="65"/>
      <c r="D27" s="65"/>
      <c r="E27" s="65"/>
      <c r="F27" s="65"/>
      <c r="G27" s="82"/>
      <c r="H27" s="82"/>
      <c r="I27" s="82"/>
      <c r="J27" s="82"/>
      <c r="K27" s="82"/>
      <c r="L27" s="55"/>
      <c r="M27" s="55"/>
      <c r="N27" s="55"/>
      <c r="O27" s="55"/>
      <c r="P27" s="55"/>
      <c r="Q27" s="55"/>
      <c r="R27" s="55"/>
      <c r="S27" s="55"/>
    </row>
    <row r="28" spans="1:19" x14ac:dyDescent="0.25">
      <c r="A28" s="82"/>
      <c r="B28" s="65"/>
      <c r="C28" s="65"/>
      <c r="D28" s="65"/>
      <c r="E28" s="65"/>
      <c r="F28" s="65"/>
      <c r="G28" s="82"/>
      <c r="H28" s="82"/>
      <c r="I28" s="82"/>
      <c r="J28" s="82"/>
      <c r="K28" s="82"/>
    </row>
  </sheetData>
  <mergeCells count="6">
    <mergeCell ref="C14:F14"/>
    <mergeCell ref="A1:K1"/>
    <mergeCell ref="F3:G3"/>
    <mergeCell ref="A5:A6"/>
    <mergeCell ref="B5:B6"/>
    <mergeCell ref="C12:F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28"/>
  <sheetViews>
    <sheetView zoomScale="70" zoomScaleNormal="70" workbookViewId="0">
      <selection activeCell="D22" sqref="D22"/>
    </sheetView>
  </sheetViews>
  <sheetFormatPr defaultRowHeight="12.75" x14ac:dyDescent="0.25"/>
  <cols>
    <col min="1" max="1" width="9.140625" style="54"/>
    <col min="2" max="2" width="12" style="54" customWidth="1"/>
    <col min="3" max="3" width="10.42578125" style="54" customWidth="1"/>
    <col min="4" max="4" width="11.28515625" style="54" bestFit="1" customWidth="1"/>
    <col min="5" max="6" width="10.7109375" style="54" customWidth="1"/>
    <col min="7" max="7" width="19" style="54" customWidth="1"/>
    <col min="8" max="8" width="10.140625" style="54" customWidth="1"/>
    <col min="9" max="9" width="12" style="54" customWidth="1"/>
    <col min="10" max="10" width="9.85546875" style="54" customWidth="1"/>
    <col min="11" max="11" width="19.7109375" style="54" customWidth="1"/>
    <col min="12" max="12" width="14.28515625" style="54" customWidth="1"/>
    <col min="13" max="13" width="9.28515625" style="54" bestFit="1" customWidth="1"/>
    <col min="14" max="14" width="10" style="54" bestFit="1" customWidth="1"/>
    <col min="15" max="16" width="10.7109375" style="54" bestFit="1" customWidth="1"/>
    <col min="17" max="16384" width="9.140625" style="54"/>
  </cols>
  <sheetData>
    <row r="1" spans="1:19" ht="13.5" thickBot="1" x14ac:dyDescent="0.3">
      <c r="A1" s="167" t="s">
        <v>82</v>
      </c>
      <c r="B1" s="168"/>
      <c r="C1" s="168"/>
      <c r="D1" s="168"/>
      <c r="E1" s="168"/>
      <c r="F1" s="168"/>
      <c r="G1" s="168"/>
      <c r="H1" s="168"/>
      <c r="I1" s="168"/>
      <c r="J1" s="168"/>
      <c r="K1" s="169"/>
    </row>
    <row r="2" spans="1:19" ht="14.25" thickTop="1" thickBot="1" x14ac:dyDescent="0.3">
      <c r="N2" s="20"/>
      <c r="O2" s="20"/>
      <c r="P2" s="55"/>
      <c r="Q2" s="55"/>
      <c r="R2" s="55"/>
      <c r="S2" s="55"/>
    </row>
    <row r="3" spans="1:19" ht="15.75" thickTop="1" thickBot="1" x14ac:dyDescent="0.3">
      <c r="F3" s="170" t="s">
        <v>75</v>
      </c>
      <c r="G3" s="170"/>
      <c r="H3" s="56"/>
      <c r="I3" s="56"/>
      <c r="J3" s="56"/>
      <c r="K3" s="56"/>
      <c r="L3" s="89"/>
      <c r="M3" s="90"/>
      <c r="N3" s="20"/>
      <c r="O3" s="20"/>
      <c r="P3" s="55"/>
      <c r="Q3" s="55"/>
      <c r="R3" s="55"/>
      <c r="S3" s="55"/>
    </row>
    <row r="4" spans="1:19" ht="15.75" thickTop="1" thickBot="1" x14ac:dyDescent="0.3">
      <c r="A4" s="57" t="s">
        <v>56</v>
      </c>
      <c r="B4" s="57" t="s">
        <v>1</v>
      </c>
      <c r="C4" s="57" t="s">
        <v>63</v>
      </c>
      <c r="D4" s="58" t="s">
        <v>55</v>
      </c>
      <c r="E4" s="58" t="s">
        <v>5</v>
      </c>
      <c r="F4" s="58" t="s">
        <v>2</v>
      </c>
      <c r="G4" s="59" t="s">
        <v>3</v>
      </c>
      <c r="H4" s="59" t="s">
        <v>71</v>
      </c>
      <c r="I4" s="59" t="s">
        <v>72</v>
      </c>
      <c r="J4" s="59" t="s">
        <v>7</v>
      </c>
      <c r="K4" s="59" t="s">
        <v>73</v>
      </c>
      <c r="L4" s="89"/>
      <c r="M4" s="90"/>
      <c r="N4" s="20"/>
      <c r="O4" s="20"/>
      <c r="P4" s="55"/>
      <c r="Q4" s="55"/>
      <c r="R4" s="55"/>
      <c r="S4" s="55"/>
    </row>
    <row r="5" spans="1:19" ht="14.25" customHeight="1" thickTop="1" x14ac:dyDescent="0.2">
      <c r="A5" s="184" t="s">
        <v>80</v>
      </c>
      <c r="B5" s="171" t="s">
        <v>87</v>
      </c>
      <c r="C5" s="54">
        <v>0</v>
      </c>
      <c r="D5" s="60">
        <v>2</v>
      </c>
      <c r="E5" s="97" t="s">
        <v>23</v>
      </c>
      <c r="F5" s="62">
        <v>0.5</v>
      </c>
      <c r="G5" s="62">
        <f>K15/$H$11</f>
        <v>1.5015000000000001</v>
      </c>
      <c r="H5" s="62">
        <f>LN(G5/F5)/($C$6-$C$5)</f>
        <v>9.479411974148217E-3</v>
      </c>
      <c r="I5" s="63"/>
      <c r="J5" s="63"/>
      <c r="K5" s="64">
        <f>0.693/H5</f>
        <v>73.105800432549529</v>
      </c>
      <c r="L5" s="89"/>
      <c r="M5" s="90"/>
      <c r="N5" s="20"/>
      <c r="O5" s="20"/>
      <c r="P5" s="55"/>
      <c r="Q5" s="55"/>
      <c r="R5" s="55"/>
      <c r="S5" s="55"/>
    </row>
    <row r="6" spans="1:19" x14ac:dyDescent="0.2">
      <c r="A6" s="184"/>
      <c r="B6" s="185"/>
      <c r="C6" s="54">
        <v>116</v>
      </c>
      <c r="D6" s="54">
        <v>3</v>
      </c>
      <c r="E6" s="88" t="s">
        <v>24</v>
      </c>
      <c r="F6" s="66">
        <v>0.5</v>
      </c>
      <c r="G6" s="66">
        <f>K16/$H$11</f>
        <v>1.4575</v>
      </c>
      <c r="H6" s="66">
        <f>LN(G6/F6)/($C$6-$C$5)</f>
        <v>9.2230156879522032E-3</v>
      </c>
      <c r="I6" s="67">
        <f>AVERAGE(H5:H6)</f>
        <v>9.3512138310502101E-3</v>
      </c>
      <c r="J6" s="67">
        <f>_xlfn.STDEV.S(H5:H6)</f>
        <v>1.8129955264024815E-4</v>
      </c>
      <c r="K6" s="68">
        <f>0.693/H6</f>
        <v>75.138113546228553</v>
      </c>
      <c r="L6" s="91"/>
      <c r="M6" s="93"/>
      <c r="N6" s="20"/>
      <c r="O6" s="20"/>
      <c r="P6" s="55"/>
      <c r="Q6" s="55"/>
      <c r="R6" s="55"/>
      <c r="S6" s="55"/>
    </row>
    <row r="7" spans="1:19" x14ac:dyDescent="0.2">
      <c r="B7" s="185"/>
      <c r="D7" s="54">
        <v>4</v>
      </c>
      <c r="E7" s="88" t="s">
        <v>34</v>
      </c>
      <c r="F7" s="66">
        <v>0.25</v>
      </c>
      <c r="G7" s="66">
        <f>K17/$H$11</f>
        <v>0.50600000000000001</v>
      </c>
      <c r="H7" s="66">
        <f>LN(G7/F7)/($C$6-$C$5)</f>
        <v>6.0782392364243029E-3</v>
      </c>
      <c r="I7" s="67"/>
      <c r="J7" s="67"/>
      <c r="K7" s="68">
        <f>0.693/H7</f>
        <v>114.0132813212</v>
      </c>
      <c r="L7" s="91"/>
      <c r="M7" s="93"/>
      <c r="N7" s="20"/>
      <c r="O7" s="20"/>
      <c r="P7" s="55"/>
      <c r="Q7" s="55"/>
      <c r="R7" s="55"/>
      <c r="S7" s="55"/>
    </row>
    <row r="8" spans="1:19" ht="14.25" customHeight="1" x14ac:dyDescent="0.2">
      <c r="A8" s="184" t="s">
        <v>84</v>
      </c>
      <c r="D8" s="54">
        <v>5</v>
      </c>
      <c r="E8" s="88" t="s">
        <v>35</v>
      </c>
      <c r="F8" s="66">
        <v>0.25</v>
      </c>
      <c r="G8" s="66">
        <f>K18/$H$11</f>
        <v>0.52250000000000008</v>
      </c>
      <c r="H8" s="66">
        <f>LN(G8/F8)/($C$6-$C$5)</f>
        <v>6.3548626377303427E-3</v>
      </c>
      <c r="I8" s="67">
        <f>AVERAGE(H7:H8)</f>
        <v>6.2165509370773232E-3</v>
      </c>
      <c r="J8" s="67">
        <f>_xlfn.STDEV.S(H7:H8)</f>
        <v>1.9560228289838838E-4</v>
      </c>
      <c r="K8" s="68">
        <f>0.693/H8</f>
        <v>109.05035081096685</v>
      </c>
      <c r="L8" s="91"/>
      <c r="M8" s="93"/>
      <c r="N8" s="93"/>
      <c r="O8" s="93"/>
      <c r="P8" s="55"/>
      <c r="Q8" s="55"/>
      <c r="R8" s="55"/>
      <c r="S8" s="55"/>
    </row>
    <row r="9" spans="1:19" ht="15.75" customHeight="1" thickBot="1" x14ac:dyDescent="0.25">
      <c r="A9" s="184"/>
      <c r="B9" s="56"/>
      <c r="C9" s="56"/>
      <c r="D9" s="56">
        <v>6</v>
      </c>
      <c r="E9" s="98" t="s">
        <v>25</v>
      </c>
      <c r="F9" s="105"/>
      <c r="G9" s="105"/>
      <c r="H9" s="106"/>
      <c r="I9" s="106"/>
      <c r="J9" s="106"/>
      <c r="K9" s="102"/>
      <c r="L9" s="91"/>
      <c r="M9" s="93"/>
      <c r="N9" s="20"/>
      <c r="O9" s="20"/>
      <c r="P9" s="55"/>
      <c r="Q9" s="55"/>
      <c r="R9" s="55"/>
      <c r="S9" s="55"/>
    </row>
    <row r="10" spans="1:19" ht="13.5" thickTop="1" x14ac:dyDescent="0.25">
      <c r="I10" s="73"/>
      <c r="J10" s="68"/>
      <c r="K10" s="68"/>
      <c r="L10" s="91"/>
      <c r="M10" s="93"/>
      <c r="N10" s="93"/>
      <c r="O10" s="93"/>
      <c r="P10" s="74"/>
      <c r="Q10" s="55"/>
      <c r="R10" s="55"/>
      <c r="S10" s="55"/>
    </row>
    <row r="11" spans="1:19" ht="13.5" thickBot="1" x14ac:dyDescent="0.3">
      <c r="C11" s="56"/>
      <c r="D11" s="56"/>
      <c r="E11" s="56"/>
      <c r="F11" s="56"/>
      <c r="G11" s="75">
        <v>10000</v>
      </c>
      <c r="H11" s="75">
        <v>1000000</v>
      </c>
      <c r="I11" s="56"/>
      <c r="J11" s="72"/>
      <c r="K11" s="72"/>
      <c r="L11" s="65"/>
      <c r="M11" s="73"/>
      <c r="N11" s="73"/>
      <c r="O11" s="73"/>
      <c r="P11" s="74"/>
      <c r="Q11" s="55"/>
      <c r="R11" s="55"/>
      <c r="S11" s="55"/>
    </row>
    <row r="12" spans="1:19" ht="15.75" thickTop="1" thickBot="1" x14ac:dyDescent="0.3">
      <c r="B12" s="61"/>
      <c r="C12" s="163" t="s">
        <v>22</v>
      </c>
      <c r="D12" s="163"/>
      <c r="E12" s="163"/>
      <c r="F12" s="164"/>
      <c r="G12" s="77" t="s">
        <v>10</v>
      </c>
      <c r="H12" s="78" t="s">
        <v>58</v>
      </c>
      <c r="I12" s="78" t="s">
        <v>74</v>
      </c>
      <c r="J12" s="79" t="s">
        <v>59</v>
      </c>
      <c r="K12" s="79" t="s">
        <v>60</v>
      </c>
      <c r="L12" s="55"/>
      <c r="M12" s="76"/>
      <c r="N12" s="80"/>
      <c r="O12" s="74"/>
      <c r="P12" s="74"/>
      <c r="Q12" s="55"/>
      <c r="R12" s="55"/>
      <c r="S12" s="55"/>
    </row>
    <row r="13" spans="1:19" ht="13.5" thickTop="1" x14ac:dyDescent="0.25">
      <c r="B13" s="61" t="s">
        <v>55</v>
      </c>
      <c r="C13" s="81">
        <v>1</v>
      </c>
      <c r="D13" s="81">
        <v>2</v>
      </c>
      <c r="E13" s="81">
        <v>3</v>
      </c>
      <c r="F13" s="81">
        <v>4</v>
      </c>
      <c r="H13" s="54">
        <v>1.1000000000000001</v>
      </c>
      <c r="J13" s="54">
        <v>2</v>
      </c>
      <c r="L13" s="55"/>
      <c r="M13" s="76"/>
      <c r="N13" s="80"/>
      <c r="O13" s="74"/>
      <c r="P13" s="74"/>
      <c r="Q13" s="55"/>
      <c r="R13" s="55"/>
      <c r="S13" s="55"/>
    </row>
    <row r="14" spans="1:19" x14ac:dyDescent="0.25">
      <c r="B14" s="54">
        <v>1</v>
      </c>
      <c r="C14" s="165" t="s">
        <v>26</v>
      </c>
      <c r="D14" s="165"/>
      <c r="E14" s="165"/>
      <c r="F14" s="165"/>
      <c r="L14" s="55"/>
      <c r="M14" s="76"/>
      <c r="N14" s="80"/>
      <c r="O14" s="74"/>
      <c r="P14" s="74"/>
      <c r="Q14" s="55"/>
      <c r="R14" s="55"/>
      <c r="S14" s="55"/>
    </row>
    <row r="15" spans="1:19" x14ac:dyDescent="0.25">
      <c r="B15" s="54">
        <v>2</v>
      </c>
      <c r="C15" s="95">
        <v>63</v>
      </c>
      <c r="D15" s="95">
        <v>72</v>
      </c>
      <c r="E15" s="95">
        <v>67</v>
      </c>
      <c r="F15" s="95">
        <v>71</v>
      </c>
      <c r="G15" s="68">
        <f>AVERAGE(C15:F15)</f>
        <v>68.25</v>
      </c>
      <c r="H15" s="82"/>
      <c r="I15" s="82">
        <f>G15*$H$13*$G$11</f>
        <v>750750</v>
      </c>
      <c r="J15" s="82"/>
      <c r="K15" s="82">
        <f>I15*$J$13</f>
        <v>1501500</v>
      </c>
      <c r="L15" s="55"/>
      <c r="M15" s="76"/>
      <c r="N15" s="80"/>
      <c r="O15" s="74"/>
      <c r="P15" s="74"/>
      <c r="Q15" s="55"/>
      <c r="R15" s="55"/>
      <c r="S15" s="55"/>
    </row>
    <row r="16" spans="1:19" x14ac:dyDescent="0.25">
      <c r="B16" s="54">
        <v>3</v>
      </c>
      <c r="C16" s="95">
        <v>61</v>
      </c>
      <c r="D16" s="95">
        <v>74</v>
      </c>
      <c r="E16" s="95">
        <v>69</v>
      </c>
      <c r="F16" s="95">
        <v>61</v>
      </c>
      <c r="G16" s="68">
        <f>AVERAGE(C16:F16)</f>
        <v>66.25</v>
      </c>
      <c r="H16" s="82"/>
      <c r="I16" s="82">
        <f>G16*$H$13*$G$11</f>
        <v>728750</v>
      </c>
      <c r="J16" s="82"/>
      <c r="K16" s="82">
        <f t="shared" ref="K16:K18" si="0">I16*$J$13</f>
        <v>1457500</v>
      </c>
      <c r="L16" s="55"/>
      <c r="M16" s="76"/>
      <c r="N16" s="80"/>
      <c r="O16" s="74"/>
      <c r="P16" s="74"/>
      <c r="Q16" s="55"/>
      <c r="R16" s="55"/>
      <c r="S16" s="55"/>
    </row>
    <row r="17" spans="1:19" x14ac:dyDescent="0.25">
      <c r="B17" s="54">
        <v>4</v>
      </c>
      <c r="C17" s="54">
        <v>29</v>
      </c>
      <c r="D17" s="54">
        <v>24</v>
      </c>
      <c r="E17" s="54">
        <v>21</v>
      </c>
      <c r="F17" s="54">
        <v>18</v>
      </c>
      <c r="G17" s="68">
        <f>AVERAGE(C17:F17)</f>
        <v>23</v>
      </c>
      <c r="H17" s="82"/>
      <c r="I17" s="82">
        <f>G17*$H$13*$G$11</f>
        <v>253000</v>
      </c>
      <c r="J17" s="82"/>
      <c r="K17" s="82">
        <f t="shared" si="0"/>
        <v>506000</v>
      </c>
      <c r="L17" s="55"/>
      <c r="M17" s="76"/>
      <c r="N17" s="80"/>
      <c r="O17" s="74"/>
      <c r="P17" s="74"/>
      <c r="Q17" s="55"/>
      <c r="R17" s="55"/>
      <c r="S17" s="55"/>
    </row>
    <row r="18" spans="1:19" ht="13.5" thickBot="1" x14ac:dyDescent="0.3">
      <c r="B18" s="54">
        <v>5</v>
      </c>
      <c r="C18" s="56">
        <v>31</v>
      </c>
      <c r="D18" s="56">
        <v>23</v>
      </c>
      <c r="E18" s="56">
        <v>19</v>
      </c>
      <c r="F18" s="56">
        <v>22</v>
      </c>
      <c r="G18" s="68">
        <f>AVERAGE(C18:F18)</f>
        <v>23.75</v>
      </c>
      <c r="H18" s="82"/>
      <c r="I18" s="82">
        <f>G18*$H$13*$G$11</f>
        <v>261250.00000000003</v>
      </c>
      <c r="J18" s="82"/>
      <c r="K18" s="82">
        <f t="shared" si="0"/>
        <v>522500.00000000006</v>
      </c>
      <c r="L18" s="55"/>
      <c r="M18" s="76"/>
      <c r="N18" s="80"/>
      <c r="O18" s="55"/>
      <c r="P18" s="55"/>
      <c r="Q18" s="55"/>
      <c r="R18" s="55"/>
      <c r="S18" s="55"/>
    </row>
    <row r="19" spans="1:19" ht="15" customHeight="1" thickTop="1" thickBot="1" x14ac:dyDescent="0.3">
      <c r="B19" s="56">
        <v>6</v>
      </c>
      <c r="C19" s="183" t="s">
        <v>81</v>
      </c>
      <c r="D19" s="183"/>
      <c r="E19" s="183"/>
      <c r="F19" s="183"/>
      <c r="G19" s="102"/>
      <c r="H19" s="103"/>
      <c r="I19" s="103"/>
      <c r="J19" s="103"/>
      <c r="K19" s="104"/>
      <c r="L19" s="55"/>
      <c r="M19" s="76"/>
      <c r="N19" s="80"/>
      <c r="O19" s="74"/>
      <c r="P19" s="74"/>
      <c r="Q19" s="55"/>
      <c r="R19" s="55"/>
      <c r="S19" s="55"/>
    </row>
    <row r="20" spans="1:19" ht="13.5" thickTop="1" x14ac:dyDescent="0.25">
      <c r="C20" s="73"/>
      <c r="D20" s="82"/>
      <c r="E20" s="82"/>
      <c r="F20" s="82"/>
      <c r="I20" s="86"/>
      <c r="J20" s="68"/>
      <c r="K20" s="87"/>
      <c r="L20" s="55"/>
      <c r="M20" s="76"/>
      <c r="N20" s="80"/>
      <c r="O20" s="74"/>
      <c r="P20" s="74"/>
      <c r="Q20" s="55"/>
      <c r="R20" s="55"/>
      <c r="S20" s="55"/>
    </row>
    <row r="21" spans="1:19" x14ac:dyDescent="0.25">
      <c r="A21" s="82"/>
      <c r="B21" s="101"/>
      <c r="C21" s="101"/>
      <c r="D21" s="101"/>
      <c r="E21" s="101"/>
      <c r="F21" s="101"/>
      <c r="G21" s="101"/>
      <c r="H21" s="101"/>
      <c r="I21" s="101"/>
      <c r="J21" s="101"/>
      <c r="K21" s="101"/>
      <c r="L21" s="55"/>
      <c r="M21" s="76"/>
      <c r="N21" s="80"/>
      <c r="O21" s="74"/>
      <c r="P21" s="74"/>
      <c r="Q21" s="55"/>
      <c r="R21" s="55"/>
      <c r="S21" s="55"/>
    </row>
    <row r="22" spans="1:19" x14ac:dyDescent="0.25">
      <c r="A22" s="82"/>
      <c r="B22" s="101"/>
      <c r="C22" s="101"/>
      <c r="D22" s="101"/>
      <c r="E22" s="101"/>
      <c r="F22" s="101"/>
      <c r="G22" s="101"/>
      <c r="H22" s="101"/>
      <c r="I22" s="101"/>
      <c r="J22" s="101"/>
      <c r="K22" s="101"/>
      <c r="L22" s="55"/>
      <c r="M22" s="76"/>
      <c r="N22" s="80"/>
      <c r="O22" s="74"/>
      <c r="P22" s="74"/>
      <c r="Q22" s="55"/>
      <c r="R22" s="55"/>
      <c r="S22" s="55"/>
    </row>
    <row r="23" spans="1:19" x14ac:dyDescent="0.25">
      <c r="A23" s="82"/>
      <c r="B23" s="101"/>
      <c r="C23" s="101"/>
      <c r="D23" s="101"/>
      <c r="E23" s="101"/>
      <c r="F23" s="101"/>
      <c r="G23" s="101"/>
      <c r="H23" s="101"/>
      <c r="I23" s="101"/>
      <c r="J23" s="101"/>
      <c r="K23" s="101"/>
      <c r="L23" s="55"/>
      <c r="M23" s="76"/>
      <c r="N23" s="80"/>
      <c r="O23" s="74"/>
      <c r="P23" s="74"/>
      <c r="Q23" s="55"/>
      <c r="R23" s="55"/>
      <c r="S23" s="55"/>
    </row>
    <row r="24" spans="1:19" x14ac:dyDescent="0.25">
      <c r="A24" s="82"/>
      <c r="B24" s="65"/>
      <c r="C24" s="65"/>
      <c r="D24" s="65"/>
      <c r="E24" s="65"/>
      <c r="F24" s="65"/>
      <c r="G24" s="82"/>
      <c r="H24" s="82"/>
      <c r="I24" s="82"/>
      <c r="J24" s="82"/>
      <c r="K24" s="82"/>
      <c r="L24" s="55"/>
      <c r="M24" s="55"/>
      <c r="N24" s="55"/>
      <c r="O24" s="55"/>
      <c r="P24" s="55"/>
      <c r="Q24" s="55"/>
      <c r="R24" s="55"/>
      <c r="S24" s="55"/>
    </row>
    <row r="25" spans="1:19" x14ac:dyDescent="0.25">
      <c r="A25" s="82"/>
      <c r="B25" s="65"/>
      <c r="C25" s="65"/>
      <c r="D25" s="65"/>
      <c r="E25" s="65"/>
      <c r="F25" s="65"/>
      <c r="G25" s="82"/>
      <c r="H25" s="82"/>
      <c r="I25" s="82"/>
      <c r="J25" s="82"/>
      <c r="K25" s="82"/>
      <c r="L25" s="55"/>
      <c r="M25" s="55"/>
      <c r="N25" s="55"/>
      <c r="O25" s="55"/>
      <c r="P25" s="55"/>
      <c r="Q25" s="55"/>
      <c r="R25" s="55"/>
      <c r="S25" s="55"/>
    </row>
    <row r="26" spans="1:19" x14ac:dyDescent="0.25">
      <c r="A26" s="82"/>
      <c r="B26" s="65"/>
      <c r="C26" s="65"/>
      <c r="D26" s="65"/>
      <c r="E26" s="65"/>
      <c r="F26" s="65"/>
      <c r="G26" s="82"/>
      <c r="H26" s="82"/>
      <c r="I26" s="82"/>
      <c r="J26" s="82"/>
      <c r="K26" s="82"/>
      <c r="L26" s="55"/>
      <c r="M26" s="55"/>
      <c r="N26" s="55"/>
      <c r="O26" s="55"/>
      <c r="P26" s="55"/>
      <c r="Q26" s="55"/>
      <c r="R26" s="55"/>
      <c r="S26" s="55"/>
    </row>
    <row r="27" spans="1:19" x14ac:dyDescent="0.25">
      <c r="A27" s="82"/>
      <c r="B27" s="65"/>
      <c r="C27" s="65"/>
      <c r="D27" s="65"/>
      <c r="E27" s="65"/>
      <c r="F27" s="65"/>
      <c r="G27" s="82"/>
      <c r="H27" s="82"/>
      <c r="I27" s="82"/>
      <c r="J27" s="82"/>
      <c r="K27" s="82"/>
      <c r="L27" s="55"/>
      <c r="M27" s="55"/>
      <c r="N27" s="55"/>
      <c r="O27" s="55"/>
      <c r="P27" s="55"/>
      <c r="Q27" s="55"/>
      <c r="R27" s="55"/>
      <c r="S27" s="55"/>
    </row>
    <row r="28" spans="1:19" x14ac:dyDescent="0.25">
      <c r="A28" s="82"/>
      <c r="B28" s="65"/>
      <c r="C28" s="65"/>
      <c r="D28" s="65"/>
      <c r="E28" s="65"/>
      <c r="F28" s="65"/>
      <c r="G28" s="82"/>
      <c r="H28" s="82"/>
      <c r="I28" s="82"/>
      <c r="J28" s="82"/>
      <c r="K28" s="82"/>
    </row>
  </sheetData>
  <mergeCells count="8">
    <mergeCell ref="C19:F19"/>
    <mergeCell ref="A8:A9"/>
    <mergeCell ref="B5:B7"/>
    <mergeCell ref="A1:K1"/>
    <mergeCell ref="F3:G3"/>
    <mergeCell ref="A5:A6"/>
    <mergeCell ref="C12:F12"/>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8"/>
  <sheetViews>
    <sheetView zoomScale="70" zoomScaleNormal="70" workbookViewId="0">
      <selection activeCell="G26" sqref="G26"/>
    </sheetView>
  </sheetViews>
  <sheetFormatPr defaultRowHeight="12.75" x14ac:dyDescent="0.25"/>
  <cols>
    <col min="1" max="1" width="9.140625" style="54"/>
    <col min="2" max="2" width="12" style="54" customWidth="1"/>
    <col min="3" max="3" width="10.42578125" style="54" customWidth="1"/>
    <col min="4" max="4" width="11.28515625" style="54" bestFit="1" customWidth="1"/>
    <col min="5" max="5" width="12.7109375" style="54" customWidth="1"/>
    <col min="6" max="6" width="10.7109375" style="54" customWidth="1"/>
    <col min="7" max="7" width="19" style="54" customWidth="1"/>
    <col min="8" max="8" width="10.140625" style="54" customWidth="1"/>
    <col min="9" max="9" width="12" style="54" customWidth="1"/>
    <col min="10" max="10" width="9.85546875" style="54" customWidth="1"/>
    <col min="11" max="11" width="19.7109375" style="54" customWidth="1"/>
    <col min="12" max="12" width="10.5703125" style="54" customWidth="1"/>
    <col min="13" max="13" width="10.28515625" style="54" customWidth="1"/>
    <col min="14" max="14" width="9.7109375" style="54" customWidth="1"/>
    <col min="15" max="16" width="10.7109375" style="54" bestFit="1" customWidth="1"/>
    <col min="17" max="16384" width="9.140625" style="54"/>
  </cols>
  <sheetData>
    <row r="1" spans="1:19" ht="13.5" thickBot="1" x14ac:dyDescent="0.3">
      <c r="A1" s="167" t="s">
        <v>100</v>
      </c>
      <c r="B1" s="168"/>
      <c r="C1" s="168"/>
      <c r="D1" s="168"/>
      <c r="E1" s="168"/>
      <c r="F1" s="168"/>
      <c r="G1" s="168"/>
      <c r="H1" s="168"/>
      <c r="I1" s="168"/>
      <c r="J1" s="168"/>
      <c r="K1" s="169"/>
    </row>
    <row r="2" spans="1:19" ht="14.25" thickTop="1" thickBot="1" x14ac:dyDescent="0.3">
      <c r="N2" s="20"/>
      <c r="O2" s="20"/>
      <c r="P2" s="55"/>
      <c r="Q2" s="55"/>
      <c r="R2" s="55"/>
      <c r="S2" s="55"/>
    </row>
    <row r="3" spans="1:19" ht="15.75" thickTop="1" thickBot="1" x14ac:dyDescent="0.3">
      <c r="F3" s="170" t="s">
        <v>75</v>
      </c>
      <c r="G3" s="170"/>
      <c r="H3" s="56"/>
      <c r="I3" s="56"/>
      <c r="J3" s="56"/>
      <c r="K3" s="56"/>
      <c r="L3" s="89"/>
      <c r="O3" s="20"/>
      <c r="P3" s="55"/>
      <c r="Q3" s="55"/>
      <c r="R3" s="55"/>
      <c r="S3" s="55"/>
    </row>
    <row r="4" spans="1:19" ht="15.75" thickTop="1" thickBot="1" x14ac:dyDescent="0.3">
      <c r="A4" s="57" t="s">
        <v>56</v>
      </c>
      <c r="B4" s="57" t="s">
        <v>1</v>
      </c>
      <c r="C4" s="57" t="s">
        <v>63</v>
      </c>
      <c r="D4" s="58" t="s">
        <v>55</v>
      </c>
      <c r="E4" s="58" t="s">
        <v>5</v>
      </c>
      <c r="F4" s="58" t="s">
        <v>2</v>
      </c>
      <c r="G4" s="59" t="s">
        <v>3</v>
      </c>
      <c r="H4" s="59" t="s">
        <v>71</v>
      </c>
      <c r="I4" s="59" t="s">
        <v>72</v>
      </c>
      <c r="J4" s="59" t="s">
        <v>7</v>
      </c>
      <c r="K4" s="59" t="s">
        <v>73</v>
      </c>
      <c r="L4" s="89"/>
      <c r="M4" s="90"/>
      <c r="N4" s="20"/>
      <c r="O4" s="20"/>
      <c r="P4" s="55"/>
      <c r="Q4" s="55"/>
      <c r="R4" s="55"/>
      <c r="S4" s="55"/>
    </row>
    <row r="5" spans="1:19" ht="14.25" customHeight="1" thickTop="1" x14ac:dyDescent="0.2">
      <c r="A5" s="166" t="s">
        <v>101</v>
      </c>
      <c r="B5" s="171" t="s">
        <v>83</v>
      </c>
      <c r="C5" s="54">
        <v>0</v>
      </c>
      <c r="D5" s="60">
        <v>2</v>
      </c>
      <c r="E5" s="97" t="s">
        <v>85</v>
      </c>
      <c r="F5" s="62">
        <v>0.2</v>
      </c>
      <c r="G5" s="62">
        <f>K15/$H$11</f>
        <v>0.77550000000000008</v>
      </c>
      <c r="H5" s="62">
        <f>LN(G5/F5)/($C$6-$C$5)</f>
        <v>2.0226725612963535E-2</v>
      </c>
      <c r="I5" s="63"/>
      <c r="J5" s="63"/>
      <c r="K5" s="64">
        <f>0.693/H5</f>
        <v>34.261600877002479</v>
      </c>
      <c r="L5" s="89"/>
      <c r="M5" s="108"/>
      <c r="N5" s="36"/>
      <c r="O5" s="36"/>
      <c r="P5" s="55"/>
      <c r="Q5" s="55"/>
      <c r="R5" s="55"/>
      <c r="S5" s="55"/>
    </row>
    <row r="6" spans="1:19" ht="24.75" customHeight="1" x14ac:dyDescent="0.2">
      <c r="A6" s="166"/>
      <c r="B6" s="185"/>
      <c r="C6" s="54">
        <v>67</v>
      </c>
      <c r="D6" s="54">
        <v>3</v>
      </c>
      <c r="E6" s="88" t="s">
        <v>27</v>
      </c>
      <c r="F6" s="66">
        <v>0.2</v>
      </c>
      <c r="G6" s="66">
        <f>K16/$H$11</f>
        <v>0.61050000000000004</v>
      </c>
      <c r="H6" s="66">
        <f>LN(G6/F6)/($C$6-$C$5)</f>
        <v>1.6656133238846609E-2</v>
      </c>
      <c r="I6" s="67">
        <f>AVERAGE(H5:H6)</f>
        <v>1.844142942590507E-2</v>
      </c>
      <c r="J6" s="67">
        <f>_xlfn.STDEV.S(H5:H6)</f>
        <v>2.5247900805910523E-3</v>
      </c>
      <c r="K6" s="68">
        <f>0.693/H6</f>
        <v>41.606295414576564</v>
      </c>
      <c r="L6" s="91"/>
      <c r="M6" s="93"/>
      <c r="N6" s="93"/>
      <c r="O6" s="20"/>
      <c r="P6" s="55"/>
      <c r="Q6" s="55"/>
      <c r="R6" s="55"/>
      <c r="S6" s="55"/>
    </row>
    <row r="7" spans="1:19" ht="15" customHeight="1" x14ac:dyDescent="0.2">
      <c r="B7" s="185"/>
      <c r="D7" s="54">
        <v>4</v>
      </c>
      <c r="E7" s="88" t="s">
        <v>28</v>
      </c>
      <c r="F7" s="66">
        <v>0.2</v>
      </c>
      <c r="G7" s="66">
        <f>K17/$H$11</f>
        <v>0.78649999999999998</v>
      </c>
      <c r="H7" s="66">
        <f>LN(G7/F7)/($C$6-$C$5)</f>
        <v>2.0436945611198444E-2</v>
      </c>
      <c r="I7" s="67"/>
      <c r="J7" s="67"/>
      <c r="K7" s="68">
        <f>0.693/H7</f>
        <v>33.909176703013287</v>
      </c>
      <c r="L7" s="91"/>
      <c r="M7" s="107"/>
      <c r="N7" s="107"/>
      <c r="O7" s="20"/>
      <c r="P7" s="55"/>
      <c r="Q7" s="55"/>
      <c r="R7" s="55"/>
      <c r="S7" s="55"/>
    </row>
    <row r="8" spans="1:19" ht="14.25" customHeight="1" x14ac:dyDescent="0.2">
      <c r="B8" s="185"/>
      <c r="D8" s="54">
        <v>5</v>
      </c>
      <c r="E8" s="88" t="s">
        <v>28</v>
      </c>
      <c r="F8" s="66">
        <v>0.2</v>
      </c>
      <c r="G8" s="66">
        <f>K18/$H$11</f>
        <v>0.76449999999999996</v>
      </c>
      <c r="H8" s="66">
        <f>LN(G8/F8)/($C$6-$C$5)</f>
        <v>2.0013502370463884E-2</v>
      </c>
      <c r="I8" s="67">
        <f>AVERAGE(H7:H8)</f>
        <v>2.0225223990831164E-2</v>
      </c>
      <c r="J8" s="67">
        <f>_xlfn.STDEV.S(H7:H8)</f>
        <v>2.9941958697101497E-4</v>
      </c>
      <c r="K8" s="68">
        <f>0.693/H8</f>
        <v>34.626622925467352</v>
      </c>
      <c r="L8" s="91"/>
      <c r="M8" s="107"/>
      <c r="N8" s="93"/>
      <c r="O8" s="93"/>
      <c r="P8" s="55"/>
      <c r="Q8" s="55"/>
      <c r="R8" s="55"/>
      <c r="S8" s="55"/>
    </row>
    <row r="9" spans="1:19" ht="15.75" customHeight="1" thickBot="1" x14ac:dyDescent="0.25">
      <c r="A9" s="56"/>
      <c r="B9" s="186"/>
      <c r="C9" s="56"/>
      <c r="D9" s="56">
        <v>6</v>
      </c>
      <c r="E9" s="88" t="s">
        <v>29</v>
      </c>
      <c r="F9" s="70">
        <v>0.2</v>
      </c>
      <c r="G9" s="70">
        <f>K19/$H$11</f>
        <v>0.49500000000000005</v>
      </c>
      <c r="H9" s="70">
        <f>LN(G9/F9)/($C$6-$C$5)</f>
        <v>1.3525976060009756E-2</v>
      </c>
      <c r="I9" s="71">
        <f>H9</f>
        <v>1.3525976060009756E-2</v>
      </c>
      <c r="J9" s="71"/>
      <c r="K9" s="72">
        <f>0.693/H9</f>
        <v>51.234749856529028</v>
      </c>
      <c r="L9" s="91"/>
      <c r="M9" s="107"/>
      <c r="N9" s="20"/>
      <c r="O9" s="20"/>
      <c r="P9" s="55"/>
      <c r="Q9" s="55"/>
      <c r="R9" s="55"/>
      <c r="S9" s="55"/>
    </row>
    <row r="10" spans="1:19" ht="13.5" thickTop="1" x14ac:dyDescent="0.25">
      <c r="E10" s="61"/>
      <c r="I10" s="73"/>
      <c r="J10" s="68"/>
      <c r="K10" s="68"/>
      <c r="L10" s="91"/>
      <c r="M10" s="93"/>
      <c r="N10" s="93"/>
      <c r="O10" s="93"/>
      <c r="P10" s="74"/>
      <c r="Q10" s="55"/>
      <c r="R10" s="55"/>
      <c r="S10" s="55"/>
    </row>
    <row r="11" spans="1:19" ht="13.5" thickBot="1" x14ac:dyDescent="0.3">
      <c r="C11" s="56"/>
      <c r="D11" s="56"/>
      <c r="E11" s="56"/>
      <c r="F11" s="56"/>
      <c r="G11" s="75">
        <v>10000</v>
      </c>
      <c r="H11" s="75">
        <v>1000000</v>
      </c>
      <c r="I11" s="56"/>
      <c r="J11" s="72"/>
      <c r="K11" s="72"/>
      <c r="L11" s="65"/>
      <c r="M11" s="73"/>
      <c r="N11" s="73"/>
      <c r="O11" s="73"/>
      <c r="P11" s="74"/>
      <c r="Q11" s="55"/>
      <c r="R11" s="55"/>
      <c r="S11" s="55"/>
    </row>
    <row r="12" spans="1:19" ht="15.75" thickTop="1" thickBot="1" x14ac:dyDescent="0.3">
      <c r="B12" s="61"/>
      <c r="C12" s="162" t="s">
        <v>22</v>
      </c>
      <c r="D12" s="163"/>
      <c r="E12" s="163"/>
      <c r="F12" s="164"/>
      <c r="G12" s="77" t="s">
        <v>10</v>
      </c>
      <c r="H12" s="78" t="s">
        <v>58</v>
      </c>
      <c r="I12" s="78" t="s">
        <v>74</v>
      </c>
      <c r="J12" s="79" t="s">
        <v>59</v>
      </c>
      <c r="K12" s="79" t="s">
        <v>60</v>
      </c>
      <c r="L12" s="55"/>
      <c r="M12" s="76"/>
      <c r="N12" s="80"/>
      <c r="O12" s="74"/>
      <c r="P12" s="74"/>
      <c r="Q12" s="55"/>
      <c r="R12" s="55"/>
      <c r="S12" s="55"/>
    </row>
    <row r="13" spans="1:19" ht="13.5" thickTop="1" x14ac:dyDescent="0.25">
      <c r="B13" s="61" t="s">
        <v>55</v>
      </c>
      <c r="C13" s="81">
        <v>1</v>
      </c>
      <c r="D13" s="81">
        <v>2</v>
      </c>
      <c r="E13" s="81">
        <v>3</v>
      </c>
      <c r="F13" s="81">
        <v>4</v>
      </c>
      <c r="H13" s="54">
        <v>1.1000000000000001</v>
      </c>
      <c r="J13" s="54">
        <v>2</v>
      </c>
      <c r="L13" s="55"/>
      <c r="M13" s="76"/>
      <c r="N13" s="80"/>
      <c r="O13" s="74"/>
      <c r="P13" s="74"/>
      <c r="Q13" s="55"/>
      <c r="R13" s="55"/>
      <c r="S13" s="55"/>
    </row>
    <row r="14" spans="1:19" x14ac:dyDescent="0.25">
      <c r="B14" s="54">
        <v>1</v>
      </c>
      <c r="C14" s="165" t="s">
        <v>86</v>
      </c>
      <c r="D14" s="165"/>
      <c r="E14" s="165"/>
      <c r="F14" s="165"/>
      <c r="L14" s="55"/>
      <c r="M14" s="76"/>
      <c r="N14" s="80"/>
      <c r="O14" s="74"/>
      <c r="P14" s="74"/>
      <c r="Q14" s="55"/>
      <c r="R14" s="55"/>
      <c r="S14" s="55"/>
    </row>
    <row r="15" spans="1:19" x14ac:dyDescent="0.25">
      <c r="B15" s="54">
        <v>2</v>
      </c>
      <c r="C15" s="54">
        <v>40</v>
      </c>
      <c r="D15" s="54">
        <v>38</v>
      </c>
      <c r="E15" s="54">
        <v>29</v>
      </c>
      <c r="F15" s="54">
        <v>34</v>
      </c>
      <c r="G15" s="68">
        <f>AVERAGE(C15:F15)</f>
        <v>35.25</v>
      </c>
      <c r="H15" s="82"/>
      <c r="I15" s="82">
        <f>G15*$H$13*$G$11</f>
        <v>387750.00000000006</v>
      </c>
      <c r="J15" s="82"/>
      <c r="K15" s="82">
        <f>I15*$J$13</f>
        <v>775500.00000000012</v>
      </c>
      <c r="L15" s="55"/>
      <c r="M15" s="76"/>
      <c r="N15" s="80"/>
      <c r="O15" s="74"/>
      <c r="P15" s="74"/>
      <c r="Q15" s="55"/>
      <c r="R15" s="55"/>
      <c r="S15" s="55"/>
    </row>
    <row r="16" spans="1:19" x14ac:dyDescent="0.25">
      <c r="B16" s="54">
        <v>3</v>
      </c>
      <c r="C16" s="54">
        <v>36</v>
      </c>
      <c r="D16" s="54">
        <v>27</v>
      </c>
      <c r="E16" s="54">
        <v>23</v>
      </c>
      <c r="F16" s="54">
        <v>25</v>
      </c>
      <c r="G16" s="68">
        <f t="shared" ref="G16:G19" si="0">AVERAGE(C16:F16)</f>
        <v>27.75</v>
      </c>
      <c r="H16" s="82"/>
      <c r="I16" s="82">
        <f>G16*$H$13*$G$11</f>
        <v>305250</v>
      </c>
      <c r="J16" s="82"/>
      <c r="K16" s="82">
        <f t="shared" ref="K16:K19" si="1">I16*$J$13</f>
        <v>610500</v>
      </c>
      <c r="L16" s="55"/>
      <c r="M16" s="76"/>
      <c r="N16" s="80"/>
      <c r="O16" s="74"/>
      <c r="P16" s="74"/>
      <c r="Q16" s="55"/>
      <c r="R16" s="55"/>
      <c r="S16" s="55"/>
    </row>
    <row r="17" spans="1:19" x14ac:dyDescent="0.25">
      <c r="B17" s="54">
        <v>4</v>
      </c>
      <c r="C17" s="95">
        <v>38</v>
      </c>
      <c r="D17" s="95">
        <v>44</v>
      </c>
      <c r="E17" s="95">
        <v>32</v>
      </c>
      <c r="F17" s="95">
        <v>29</v>
      </c>
      <c r="G17" s="68">
        <f t="shared" si="0"/>
        <v>35.75</v>
      </c>
      <c r="H17" s="82"/>
      <c r="I17" s="82">
        <f>G17*$H$13*$G$11</f>
        <v>393250</v>
      </c>
      <c r="J17" s="82"/>
      <c r="K17" s="82">
        <f t="shared" si="1"/>
        <v>786500</v>
      </c>
      <c r="L17" s="55"/>
      <c r="M17" s="76"/>
      <c r="N17" s="80"/>
      <c r="O17" s="74"/>
      <c r="P17" s="74"/>
      <c r="Q17" s="55"/>
      <c r="R17" s="55"/>
      <c r="S17" s="55"/>
    </row>
    <row r="18" spans="1:19" x14ac:dyDescent="0.25">
      <c r="B18" s="54">
        <v>5</v>
      </c>
      <c r="C18" s="54">
        <v>41</v>
      </c>
      <c r="D18" s="54">
        <v>29</v>
      </c>
      <c r="E18" s="54">
        <v>33</v>
      </c>
      <c r="F18" s="54">
        <v>36</v>
      </c>
      <c r="G18" s="68">
        <f t="shared" si="0"/>
        <v>34.75</v>
      </c>
      <c r="H18" s="82"/>
      <c r="I18" s="82">
        <f>G18*$H$13*$G$11</f>
        <v>382250</v>
      </c>
      <c r="J18" s="82"/>
      <c r="K18" s="82">
        <f t="shared" si="1"/>
        <v>764500</v>
      </c>
      <c r="L18" s="55"/>
      <c r="M18" s="76"/>
      <c r="N18" s="80"/>
      <c r="O18" s="55"/>
      <c r="P18" s="55"/>
      <c r="Q18" s="55"/>
      <c r="R18" s="55"/>
      <c r="S18" s="55"/>
    </row>
    <row r="19" spans="1:19" ht="15" customHeight="1" thickBot="1" x14ac:dyDescent="0.3">
      <c r="B19" s="56">
        <v>6</v>
      </c>
      <c r="C19" s="54">
        <v>22</v>
      </c>
      <c r="D19" s="54">
        <v>19</v>
      </c>
      <c r="E19" s="56">
        <v>23</v>
      </c>
      <c r="F19" s="56">
        <v>26</v>
      </c>
      <c r="G19" s="68">
        <f t="shared" si="0"/>
        <v>22.5</v>
      </c>
      <c r="H19" s="83"/>
      <c r="I19" s="83">
        <f>G19*$H$13*$G$11</f>
        <v>247500.00000000003</v>
      </c>
      <c r="J19" s="83"/>
      <c r="K19" s="84">
        <f t="shared" si="1"/>
        <v>495000.00000000006</v>
      </c>
      <c r="L19" s="55"/>
      <c r="M19" s="76"/>
      <c r="N19" s="80"/>
      <c r="O19" s="74"/>
      <c r="P19" s="74"/>
      <c r="Q19" s="55"/>
      <c r="R19" s="55"/>
      <c r="S19" s="55"/>
    </row>
    <row r="20" spans="1:19" ht="13.5" thickTop="1" x14ac:dyDescent="0.25">
      <c r="C20" s="96"/>
      <c r="D20" s="87"/>
      <c r="E20" s="82"/>
      <c r="F20" s="82"/>
      <c r="G20" s="61"/>
      <c r="I20" s="86"/>
      <c r="J20" s="68"/>
      <c r="K20" s="87"/>
      <c r="L20" s="55"/>
      <c r="M20" s="76"/>
      <c r="N20" s="80"/>
      <c r="O20" s="74"/>
      <c r="P20" s="74"/>
      <c r="Q20" s="55"/>
      <c r="R20" s="55"/>
      <c r="S20" s="55"/>
    </row>
    <row r="21" spans="1:19" x14ac:dyDescent="0.25">
      <c r="A21" s="82"/>
      <c r="B21" s="101"/>
      <c r="C21" s="101"/>
      <c r="D21" s="101"/>
      <c r="E21" s="101"/>
      <c r="F21" s="101"/>
      <c r="G21" s="101"/>
      <c r="H21" s="101"/>
      <c r="I21" s="101"/>
      <c r="J21" s="101"/>
      <c r="K21" s="101"/>
      <c r="L21" s="55"/>
      <c r="M21" s="76"/>
      <c r="N21" s="80"/>
      <c r="O21" s="74"/>
      <c r="P21" s="74"/>
      <c r="Q21" s="55"/>
      <c r="R21" s="55"/>
      <c r="S21" s="55"/>
    </row>
    <row r="22" spans="1:19" x14ac:dyDescent="0.25">
      <c r="A22" s="82"/>
      <c r="B22" s="101"/>
      <c r="C22" s="101"/>
      <c r="D22" s="101"/>
      <c r="E22" s="101"/>
      <c r="F22" s="101"/>
      <c r="G22" s="101"/>
      <c r="H22" s="101"/>
      <c r="I22" s="101"/>
      <c r="J22" s="101"/>
      <c r="K22" s="101"/>
      <c r="L22" s="55"/>
      <c r="M22" s="76"/>
      <c r="N22" s="80"/>
      <c r="O22" s="74"/>
      <c r="P22" s="74"/>
      <c r="Q22" s="55"/>
      <c r="R22" s="55"/>
      <c r="S22" s="55"/>
    </row>
    <row r="23" spans="1:19" x14ac:dyDescent="0.25">
      <c r="A23" s="82"/>
      <c r="B23" s="101"/>
      <c r="C23" s="101"/>
      <c r="D23" s="101"/>
      <c r="E23" s="101"/>
      <c r="F23" s="101"/>
      <c r="G23" s="101"/>
      <c r="H23" s="101"/>
      <c r="I23" s="101"/>
      <c r="J23" s="101"/>
      <c r="K23" s="101"/>
      <c r="L23" s="55"/>
      <c r="M23" s="76"/>
      <c r="N23" s="80"/>
      <c r="O23" s="74"/>
      <c r="P23" s="74"/>
      <c r="Q23" s="55"/>
      <c r="R23" s="55"/>
      <c r="S23" s="55"/>
    </row>
    <row r="24" spans="1:19" x14ac:dyDescent="0.25">
      <c r="A24" s="82"/>
      <c r="B24" s="65"/>
      <c r="C24" s="65"/>
      <c r="D24" s="65"/>
      <c r="E24" s="65"/>
      <c r="F24" s="65"/>
      <c r="G24" s="82"/>
      <c r="H24" s="82"/>
      <c r="I24" s="82"/>
      <c r="J24" s="82"/>
      <c r="K24" s="82"/>
      <c r="L24" s="55"/>
      <c r="M24" s="55"/>
      <c r="N24" s="55"/>
      <c r="O24" s="55"/>
      <c r="P24" s="55"/>
      <c r="Q24" s="55"/>
      <c r="R24" s="55"/>
      <c r="S24" s="55"/>
    </row>
    <row r="25" spans="1:19" x14ac:dyDescent="0.25">
      <c r="A25" s="82"/>
      <c r="B25" s="65"/>
      <c r="C25" s="65"/>
      <c r="D25" s="65"/>
      <c r="E25" s="65"/>
      <c r="F25" s="65"/>
      <c r="G25" s="82"/>
      <c r="H25" s="82"/>
      <c r="I25" s="82"/>
      <c r="J25" s="82"/>
      <c r="K25" s="82"/>
      <c r="L25" s="55"/>
      <c r="M25" s="55"/>
      <c r="N25" s="55"/>
      <c r="O25" s="55"/>
      <c r="P25" s="55"/>
      <c r="Q25" s="55"/>
      <c r="R25" s="55"/>
      <c r="S25" s="55"/>
    </row>
    <row r="26" spans="1:19" x14ac:dyDescent="0.25">
      <c r="A26" s="82"/>
      <c r="B26" s="65"/>
      <c r="C26" s="65"/>
      <c r="D26" s="65"/>
      <c r="E26" s="65"/>
      <c r="F26" s="65"/>
      <c r="G26" s="82"/>
      <c r="H26" s="82"/>
      <c r="I26" s="82"/>
      <c r="J26" s="82"/>
      <c r="K26" s="82"/>
      <c r="L26" s="55"/>
      <c r="M26" s="55"/>
      <c r="N26" s="55"/>
      <c r="O26" s="55"/>
      <c r="P26" s="55"/>
      <c r="Q26" s="55"/>
      <c r="R26" s="55"/>
      <c r="S26" s="55"/>
    </row>
    <row r="27" spans="1:19" x14ac:dyDescent="0.25">
      <c r="A27" s="82"/>
      <c r="B27" s="65"/>
      <c r="C27" s="65"/>
      <c r="D27" s="65"/>
      <c r="E27" s="65"/>
      <c r="F27" s="65"/>
      <c r="G27" s="82"/>
      <c r="H27" s="82"/>
      <c r="I27" s="82"/>
      <c r="J27" s="82"/>
      <c r="K27" s="82"/>
      <c r="L27" s="55"/>
      <c r="M27" s="55"/>
      <c r="N27" s="55"/>
      <c r="O27" s="55"/>
      <c r="P27" s="55"/>
      <c r="Q27" s="55"/>
      <c r="R27" s="55"/>
      <c r="S27" s="55"/>
    </row>
    <row r="28" spans="1:19" x14ac:dyDescent="0.25">
      <c r="A28" s="82"/>
      <c r="B28" s="65"/>
      <c r="C28" s="65"/>
      <c r="D28" s="65"/>
      <c r="E28" s="65"/>
      <c r="F28" s="65"/>
      <c r="G28" s="82"/>
      <c r="H28" s="82"/>
      <c r="I28" s="82"/>
      <c r="J28" s="82"/>
      <c r="K28" s="82"/>
    </row>
  </sheetData>
  <mergeCells count="6">
    <mergeCell ref="C14:F14"/>
    <mergeCell ref="B5:B9"/>
    <mergeCell ref="A1:K1"/>
    <mergeCell ref="F3:G3"/>
    <mergeCell ref="A5:A6"/>
    <mergeCell ref="C12:F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R46"/>
  <sheetViews>
    <sheetView tabSelected="1" topLeftCell="C30" zoomScaleNormal="100" workbookViewId="0">
      <selection activeCell="E43" sqref="E43"/>
    </sheetView>
  </sheetViews>
  <sheetFormatPr defaultRowHeight="12.75" x14ac:dyDescent="0.25"/>
  <cols>
    <col min="1" max="1" width="9.140625" style="112"/>
    <col min="2" max="2" width="14.85546875" style="112" customWidth="1"/>
    <col min="3" max="3" width="20.7109375" style="112" customWidth="1"/>
    <col min="4" max="4" width="16.28515625" style="112" customWidth="1"/>
    <col min="5" max="5" width="9.7109375" style="112" customWidth="1"/>
    <col min="6" max="6" width="11.42578125" style="112" customWidth="1"/>
    <col min="7" max="7" width="8.5703125" style="112" customWidth="1"/>
    <col min="8" max="8" width="12" style="112" customWidth="1"/>
    <col min="9" max="9" width="10.85546875" style="112" customWidth="1"/>
    <col min="10" max="13" width="14.140625" style="112" bestFit="1" customWidth="1"/>
    <col min="14" max="15" width="9.140625" style="112"/>
    <col min="16" max="16" width="10.42578125" style="112" bestFit="1" customWidth="1"/>
    <col min="17" max="16384" width="9.140625" style="112"/>
  </cols>
  <sheetData>
    <row r="1" spans="2:14" ht="12.75" customHeight="1" x14ac:dyDescent="0.25">
      <c r="B1" s="190" t="s">
        <v>106</v>
      </c>
      <c r="C1" s="190"/>
      <c r="D1" s="190"/>
      <c r="E1" s="190"/>
      <c r="F1" s="190"/>
      <c r="G1" s="190"/>
      <c r="H1" s="190"/>
      <c r="I1" s="190"/>
      <c r="J1" s="110"/>
      <c r="K1" s="111"/>
      <c r="L1" s="111"/>
      <c r="M1" s="111"/>
      <c r="N1" s="111"/>
    </row>
    <row r="2" spans="2:14" x14ac:dyDescent="0.25">
      <c r="J2" s="111"/>
      <c r="K2" s="111"/>
      <c r="L2" s="111"/>
      <c r="M2" s="111"/>
      <c r="N2" s="111"/>
    </row>
    <row r="3" spans="2:14" ht="17.25" customHeight="1" x14ac:dyDescent="0.25">
      <c r="B3" s="189" t="s">
        <v>1</v>
      </c>
      <c r="C3" s="189" t="s">
        <v>36</v>
      </c>
      <c r="D3" s="191" t="s">
        <v>93</v>
      </c>
      <c r="E3" s="191"/>
      <c r="F3" s="189" t="s">
        <v>94</v>
      </c>
      <c r="G3" s="189" t="s">
        <v>95</v>
      </c>
      <c r="H3" s="187" t="s">
        <v>90</v>
      </c>
      <c r="I3" s="187" t="s">
        <v>91</v>
      </c>
      <c r="J3" s="111" t="s">
        <v>104</v>
      </c>
      <c r="K3" s="111" t="s">
        <v>105</v>
      </c>
      <c r="L3" s="111"/>
      <c r="M3" s="111"/>
      <c r="N3" s="111"/>
    </row>
    <row r="4" spans="2:14" x14ac:dyDescent="0.25">
      <c r="B4" s="189"/>
      <c r="C4" s="189"/>
      <c r="D4" s="126" t="s">
        <v>38</v>
      </c>
      <c r="E4" s="126" t="s">
        <v>3</v>
      </c>
      <c r="F4" s="189"/>
      <c r="G4" s="189"/>
      <c r="H4" s="187"/>
      <c r="I4" s="187"/>
      <c r="J4" s="111"/>
      <c r="K4" s="113"/>
      <c r="L4" s="111"/>
      <c r="M4" s="111"/>
      <c r="N4" s="111"/>
    </row>
    <row r="5" spans="2:14" x14ac:dyDescent="0.25">
      <c r="B5" s="187" t="s">
        <v>0</v>
      </c>
      <c r="C5" s="128" t="s">
        <v>97</v>
      </c>
      <c r="D5" s="114">
        <f>'1'!F5</f>
        <v>0.01</v>
      </c>
      <c r="E5" s="129">
        <f>'1'!G5</f>
        <v>9.9000000000000005E-2</v>
      </c>
      <c r="F5" s="129">
        <f>'1'!H5</f>
        <v>1.3978870470369173E-2</v>
      </c>
      <c r="G5" s="114">
        <f>0.69/F5</f>
        <v>49.360211289072588</v>
      </c>
      <c r="H5" s="114">
        <f>'[1]norm 1'!$C$171</f>
        <v>2.4894876962894865</v>
      </c>
      <c r="I5" s="114">
        <f>H5/E5</f>
        <v>25.146340366560469</v>
      </c>
      <c r="J5" s="114">
        <f>AVERAGE(I5:I6)</f>
        <v>22.679816690553359</v>
      </c>
      <c r="K5" s="114">
        <f>_xlfn.STDEV.S(I5:I6)</f>
        <v>3.488191234523613</v>
      </c>
      <c r="L5" s="111"/>
      <c r="M5" s="111"/>
      <c r="N5" s="111"/>
    </row>
    <row r="6" spans="2:14" x14ac:dyDescent="0.25">
      <c r="B6" s="187"/>
      <c r="C6" s="128" t="s">
        <v>6</v>
      </c>
      <c r="D6" s="114">
        <f>'1'!F6</f>
        <v>0.01</v>
      </c>
      <c r="E6" s="129">
        <f>'1'!G6</f>
        <v>0.14299999999999999</v>
      </c>
      <c r="F6" s="129">
        <f>'1'!H6</f>
        <v>1.6221094739425984E-2</v>
      </c>
      <c r="G6" s="114">
        <f>0.69/F6</f>
        <v>42.537203011516162</v>
      </c>
      <c r="H6" s="114">
        <f>'[1]norm 1'!$D$171</f>
        <v>2.8905009010801135</v>
      </c>
      <c r="I6" s="114">
        <f t="shared" ref="I6:I9" si="0">H6/E6</f>
        <v>20.213293014546249</v>
      </c>
      <c r="J6" s="114"/>
      <c r="K6" s="111"/>
      <c r="L6" s="111"/>
      <c r="M6" s="111"/>
      <c r="N6" s="111"/>
    </row>
    <row r="7" spans="2:14" x14ac:dyDescent="0.25">
      <c r="B7" s="187"/>
      <c r="C7" s="128" t="s">
        <v>96</v>
      </c>
      <c r="D7" s="114">
        <f>'1'!F7</f>
        <v>0.05</v>
      </c>
      <c r="E7" s="129">
        <f>'1'!G7</f>
        <v>0.39050000000000007</v>
      </c>
      <c r="F7" s="129">
        <f>'1'!H7</f>
        <v>1.2532957096656066E-2</v>
      </c>
      <c r="G7" s="114">
        <f>0.69/F7</f>
        <v>55.054844174332942</v>
      </c>
      <c r="H7" s="114">
        <f>'[1]norm 1'!$E$171</f>
        <v>4.7006975519661323</v>
      </c>
      <c r="I7" s="114">
        <f t="shared" si="0"/>
        <v>12.037637777121976</v>
      </c>
      <c r="J7" s="114">
        <f>AVERAGE(I7:I8)</f>
        <v>11.771804463537581</v>
      </c>
      <c r="K7" s="114">
        <f>_xlfn.STDEV.S(I7:I8)</f>
        <v>0.37594507740163208</v>
      </c>
      <c r="L7" s="111"/>
      <c r="M7" s="111"/>
      <c r="N7" s="111"/>
    </row>
    <row r="8" spans="2:14" x14ac:dyDescent="0.25">
      <c r="B8" s="187"/>
      <c r="C8" s="128" t="s">
        <v>8</v>
      </c>
      <c r="D8" s="114">
        <f>'1'!F8</f>
        <v>0.05</v>
      </c>
      <c r="E8" s="129">
        <f>'1'!G8</f>
        <v>0.41249999999999998</v>
      </c>
      <c r="F8" s="129">
        <f>'1'!H8</f>
        <v>1.2867153660649935E-2</v>
      </c>
      <c r="G8" s="114">
        <f>0.69/F8</f>
        <v>53.624913341180012</v>
      </c>
      <c r="H8" s="114">
        <f>'[1]norm 1'!$F$171</f>
        <v>4.7462130993556881</v>
      </c>
      <c r="I8" s="114">
        <f t="shared" si="0"/>
        <v>11.505971149953185</v>
      </c>
      <c r="J8" s="114"/>
      <c r="K8" s="111"/>
      <c r="L8" s="111"/>
      <c r="M8" s="111"/>
      <c r="N8" s="111"/>
    </row>
    <row r="9" spans="2:14" x14ac:dyDescent="0.25">
      <c r="B9" s="187"/>
      <c r="C9" s="128" t="s">
        <v>9</v>
      </c>
      <c r="D9" s="114">
        <f>'1'!F9</f>
        <v>0.1</v>
      </c>
      <c r="E9" s="129">
        <f>'1'!G9</f>
        <v>0.44550000000000006</v>
      </c>
      <c r="F9" s="129">
        <f>'1'!H9</f>
        <v>9.1099211031876372E-3</v>
      </c>
      <c r="G9" s="114">
        <f>0.69/F9</f>
        <v>75.741599974840966</v>
      </c>
      <c r="H9" s="114">
        <f>'[1]norm 1'!$G$171</f>
        <v>5.9529985338038571</v>
      </c>
      <c r="I9" s="114">
        <f t="shared" si="0"/>
        <v>13.362510738055795</v>
      </c>
      <c r="J9" s="115"/>
      <c r="K9" s="111"/>
      <c r="L9" s="111"/>
      <c r="M9" s="111"/>
      <c r="N9" s="111"/>
    </row>
    <row r="10" spans="2:14" x14ac:dyDescent="0.25">
      <c r="B10" s="189"/>
      <c r="C10" s="189"/>
      <c r="D10" s="189"/>
      <c r="E10" s="189"/>
      <c r="F10" s="189"/>
      <c r="G10" s="189"/>
      <c r="H10" s="189"/>
      <c r="I10" s="189"/>
      <c r="J10" s="111"/>
      <c r="K10" s="111"/>
      <c r="L10" s="111"/>
      <c r="M10" s="111"/>
      <c r="N10" s="111"/>
    </row>
    <row r="11" spans="2:14" x14ac:dyDescent="0.25">
      <c r="B11" s="187" t="s">
        <v>0</v>
      </c>
      <c r="C11" s="128" t="s">
        <v>98</v>
      </c>
      <c r="D11" s="114">
        <f>'2'!F6</f>
        <v>0.1</v>
      </c>
      <c r="E11" s="129">
        <f>'2'!G6</f>
        <v>0.30800000000000005</v>
      </c>
      <c r="F11" s="129">
        <f>'2'!H6</f>
        <v>7.7581351516240234E-3</v>
      </c>
      <c r="G11" s="114">
        <f>0.69/F11</f>
        <v>88.938899170319445</v>
      </c>
      <c r="H11" s="114">
        <f>'[1]norm 2'!$D$152</f>
        <v>0.94160965753424641</v>
      </c>
      <c r="I11" s="114">
        <f>H11/E11</f>
        <v>3.0571742127735266</v>
      </c>
      <c r="J11" s="111"/>
      <c r="K11" s="111"/>
      <c r="L11" s="111"/>
      <c r="M11" s="111"/>
      <c r="N11" s="111"/>
    </row>
    <row r="12" spans="2:14" x14ac:dyDescent="0.25">
      <c r="B12" s="187"/>
      <c r="C12" s="128" t="s">
        <v>15</v>
      </c>
      <c r="D12" s="114">
        <f>'2'!F7</f>
        <v>0.2</v>
      </c>
      <c r="E12" s="129">
        <f>'2'!G7</f>
        <v>1.353</v>
      </c>
      <c r="F12" s="129">
        <f>'2'!H7</f>
        <v>1.3184567321536217E-2</v>
      </c>
      <c r="G12" s="114">
        <f>0.69/F12</f>
        <v>52.333913064627112</v>
      </c>
      <c r="H12" s="114">
        <f>'[1]norm 2'!$E$152</f>
        <v>4.0992107534246598</v>
      </c>
      <c r="I12" s="114">
        <f t="shared" ref="I12:I42" si="1">H12/E12</f>
        <v>3.0297196995008573</v>
      </c>
      <c r="J12" s="114">
        <f>AVERAGE(I12:I13)</f>
        <v>3.3930664437205191</v>
      </c>
      <c r="K12" s="111"/>
      <c r="L12" s="111"/>
      <c r="M12" s="111"/>
      <c r="N12" s="111"/>
    </row>
    <row r="13" spans="2:14" x14ac:dyDescent="0.25">
      <c r="B13" s="187"/>
      <c r="C13" s="128" t="s">
        <v>12</v>
      </c>
      <c r="D13" s="114">
        <f>'2'!F8</f>
        <v>0.2</v>
      </c>
      <c r="E13" s="129">
        <f>'2'!G8</f>
        <v>1.3089999999999999</v>
      </c>
      <c r="F13" s="129">
        <f>'2'!H8</f>
        <v>1.2956561374909401E-2</v>
      </c>
      <c r="G13" s="114">
        <f>0.69/F13</f>
        <v>53.254870643085638</v>
      </c>
      <c r="H13" s="114">
        <f>'[1]norm 2'!$F$152</f>
        <v>4.9171448630136974</v>
      </c>
      <c r="I13" s="114">
        <f t="shared" si="1"/>
        <v>3.7564131879401814</v>
      </c>
      <c r="J13" s="114"/>
      <c r="K13" s="114">
        <f>_xlfn.STDEV.S(I12:I13)</f>
        <v>0.51384989351955401</v>
      </c>
      <c r="L13" s="111"/>
      <c r="M13" s="111"/>
      <c r="N13" s="111"/>
    </row>
    <row r="14" spans="2:14" x14ac:dyDescent="0.25">
      <c r="B14" s="187"/>
      <c r="C14" s="128" t="s">
        <v>13</v>
      </c>
      <c r="D14" s="114">
        <f>'2'!F9</f>
        <v>0.5</v>
      </c>
      <c r="E14" s="129">
        <f>'2'!G9</f>
        <v>1.8535000000000001</v>
      </c>
      <c r="F14" s="129">
        <f>'2'!H9</f>
        <v>9.0360201666799672E-3</v>
      </c>
      <c r="G14" s="114">
        <f>0.69/F14</f>
        <v>76.361051355811782</v>
      </c>
      <c r="H14" s="114">
        <f>'[1]norm 2'!$G$152</f>
        <v>6.486431301369862</v>
      </c>
      <c r="I14" s="114">
        <f t="shared" si="1"/>
        <v>3.4995582958564131</v>
      </c>
      <c r="J14" s="111"/>
      <c r="K14" s="111"/>
      <c r="L14" s="111"/>
      <c r="M14" s="111"/>
      <c r="N14" s="111"/>
    </row>
    <row r="15" spans="2:14" x14ac:dyDescent="0.25">
      <c r="B15" s="189"/>
      <c r="C15" s="189"/>
      <c r="D15" s="189"/>
      <c r="E15" s="189"/>
      <c r="F15" s="189"/>
      <c r="G15" s="189"/>
      <c r="H15" s="189"/>
      <c r="I15" s="189"/>
      <c r="J15" s="111"/>
      <c r="K15" s="111"/>
      <c r="L15" s="111"/>
      <c r="M15" s="111"/>
      <c r="N15" s="111"/>
    </row>
    <row r="16" spans="2:14" x14ac:dyDescent="0.25">
      <c r="B16" s="187" t="s">
        <v>37</v>
      </c>
      <c r="C16" s="128" t="s">
        <v>18</v>
      </c>
      <c r="D16" s="114">
        <f>'3'!F5</f>
        <v>0.1</v>
      </c>
      <c r="E16" s="129">
        <f>'3'!G5</f>
        <v>0.33</v>
      </c>
      <c r="F16" s="129">
        <f>'3'!H5</f>
        <v>1.4046146687910994E-2</v>
      </c>
      <c r="G16" s="114">
        <f>0.69/F16</f>
        <v>49.123792833080529</v>
      </c>
      <c r="H16" s="114">
        <f>'[1]norm 3'!$C$92</f>
        <v>4.7427549035199226</v>
      </c>
      <c r="I16" s="114">
        <f t="shared" si="1"/>
        <v>14.371984556120976</v>
      </c>
      <c r="J16" s="114">
        <f>AVERAGE(I16:I17)</f>
        <v>15.477369233566499</v>
      </c>
      <c r="K16" s="114">
        <f>_xlfn.STDEV.S(I16:I17)</f>
        <v>1.5632500024828684</v>
      </c>
      <c r="L16" s="111"/>
      <c r="M16" s="111"/>
      <c r="N16" s="111"/>
    </row>
    <row r="17" spans="2:18" x14ac:dyDescent="0.25">
      <c r="B17" s="187"/>
      <c r="C17" s="128" t="s">
        <v>17</v>
      </c>
      <c r="D17" s="114">
        <f>'3'!F6</f>
        <v>0.1</v>
      </c>
      <c r="E17" s="129">
        <f>'3'!G6</f>
        <v>0.33550000000000008</v>
      </c>
      <c r="F17" s="129">
        <f>'3'!H6</f>
        <v>1.4240609063807591E-2</v>
      </c>
      <c r="G17" s="114">
        <f>0.69/F17</f>
        <v>48.452983780983793</v>
      </c>
      <c r="H17" s="114">
        <f>'[1]norm 3'!$D$92</f>
        <v>5.5635139371445348</v>
      </c>
      <c r="I17" s="114">
        <f t="shared" si="1"/>
        <v>16.582753911012023</v>
      </c>
      <c r="J17" s="114"/>
      <c r="K17" s="114"/>
      <c r="L17" s="111"/>
      <c r="M17" s="111"/>
      <c r="N17" s="111"/>
    </row>
    <row r="18" spans="2:18" x14ac:dyDescent="0.25">
      <c r="B18" s="187"/>
      <c r="C18" s="128" t="s">
        <v>19</v>
      </c>
      <c r="D18" s="114">
        <f>'3'!F7</f>
        <v>0.3</v>
      </c>
      <c r="E18" s="129">
        <f>'3'!G7</f>
        <v>0.94600000000000006</v>
      </c>
      <c r="F18" s="129">
        <f>'3'!H7</f>
        <v>1.351129522818444E-2</v>
      </c>
      <c r="G18" s="114">
        <f>0.69/F18</f>
        <v>51.06838303411994</v>
      </c>
      <c r="H18" s="114">
        <f>'[1]norm 3'!$E$92</f>
        <v>7.6123116936582855</v>
      </c>
      <c r="I18" s="114">
        <f t="shared" si="1"/>
        <v>8.0468411138036835</v>
      </c>
      <c r="J18" s="114">
        <f>AVERAGE(I18:I19)</f>
        <v>7.7858035478027556</v>
      </c>
      <c r="K18" s="111"/>
      <c r="L18" s="111"/>
      <c r="M18" s="111"/>
      <c r="N18" s="111"/>
    </row>
    <row r="19" spans="2:18" x14ac:dyDescent="0.25">
      <c r="B19" s="187"/>
      <c r="C19" s="128" t="s">
        <v>20</v>
      </c>
      <c r="D19" s="114">
        <f>'3'!F8</f>
        <v>0.3</v>
      </c>
      <c r="E19" s="129">
        <f>'3'!G8</f>
        <v>0.99550000000000016</v>
      </c>
      <c r="F19" s="129">
        <f>'3'!H8</f>
        <v>1.4111325280565294E-2</v>
      </c>
      <c r="G19" s="114">
        <f>0.69/F19</f>
        <v>48.896895669345582</v>
      </c>
      <c r="H19" s="114">
        <f>'[1]norm 3'!$F$92</f>
        <v>7.49090453488372</v>
      </c>
      <c r="I19" s="114">
        <f t="shared" si="1"/>
        <v>7.5247659818018269</v>
      </c>
      <c r="J19" s="114"/>
      <c r="K19" s="114">
        <f>_xlfn.STDEV.S(I18:I19)</f>
        <v>0.36916286612737476</v>
      </c>
      <c r="L19" s="111"/>
      <c r="M19" s="111"/>
      <c r="N19" s="111"/>
    </row>
    <row r="20" spans="2:18" x14ac:dyDescent="0.25">
      <c r="B20" s="187"/>
      <c r="C20" s="128" t="s">
        <v>21</v>
      </c>
      <c r="D20" s="114">
        <f>'3'!F9</f>
        <v>0.5</v>
      </c>
      <c r="E20" s="129">
        <f>'3'!G9</f>
        <v>1.3585000000000003</v>
      </c>
      <c r="F20" s="129">
        <f>'3'!H9</f>
        <v>1.1759156828755422E-2</v>
      </c>
      <c r="G20" s="114">
        <f>0.69/F20</f>
        <v>58.677676473597039</v>
      </c>
      <c r="H20" s="114">
        <f>'[1]norm 3'!$G$92</f>
        <v>8.4409835556675823</v>
      </c>
      <c r="I20" s="114">
        <f t="shared" si="1"/>
        <v>6.2134586350147814</v>
      </c>
      <c r="J20" s="115"/>
      <c r="K20" s="111"/>
      <c r="L20" s="111"/>
      <c r="M20" s="111"/>
      <c r="N20" s="111"/>
    </row>
    <row r="21" spans="2:18" x14ac:dyDescent="0.25">
      <c r="B21" s="189"/>
      <c r="C21" s="189"/>
      <c r="D21" s="189"/>
      <c r="E21" s="189"/>
      <c r="F21" s="189"/>
      <c r="G21" s="189"/>
      <c r="H21" s="189"/>
      <c r="I21" s="189"/>
      <c r="J21" s="111"/>
      <c r="K21" s="111"/>
      <c r="L21" s="111"/>
      <c r="M21" s="111"/>
      <c r="N21" s="111"/>
    </row>
    <row r="22" spans="2:18" x14ac:dyDescent="0.25">
      <c r="B22" s="187" t="s">
        <v>30</v>
      </c>
      <c r="C22" s="128" t="s">
        <v>18</v>
      </c>
      <c r="D22" s="114">
        <f>'4'!F5</f>
        <v>0.1</v>
      </c>
      <c r="E22" s="129">
        <f>'4'!G5</f>
        <v>0.73699999999999999</v>
      </c>
      <c r="F22" s="129">
        <f>'4'!H5</f>
        <v>1.4066321874656656E-2</v>
      </c>
      <c r="G22" s="114">
        <f>0.69/F22</f>
        <v>49.053335061468736</v>
      </c>
      <c r="H22" s="114">
        <f>'[1]norm 4'!$C$149</f>
        <v>7.7131643372042618</v>
      </c>
      <c r="I22" s="114">
        <f t="shared" si="1"/>
        <v>10.465623252651644</v>
      </c>
      <c r="J22" s="115"/>
      <c r="K22" s="111"/>
      <c r="L22" s="111"/>
      <c r="M22" s="111"/>
      <c r="N22" s="111"/>
    </row>
    <row r="23" spans="2:18" x14ac:dyDescent="0.25">
      <c r="B23" s="187"/>
      <c r="C23" s="128" t="s">
        <v>17</v>
      </c>
      <c r="D23" s="114">
        <f>'4'!F6</f>
        <v>0.1</v>
      </c>
      <c r="E23" s="129">
        <f>'4'!G6</f>
        <v>0.77</v>
      </c>
      <c r="F23" s="129">
        <f>'4'!H6</f>
        <v>1.4374791048307311E-2</v>
      </c>
      <c r="G23" s="114">
        <f>0.69/F23</f>
        <v>48.000697727098455</v>
      </c>
      <c r="H23" s="114">
        <f>'[1]norm 4'!$D$149</f>
        <v>8.0950529928381645</v>
      </c>
      <c r="I23" s="114">
        <f t="shared" si="1"/>
        <v>10.513055834854759</v>
      </c>
      <c r="J23" s="111"/>
      <c r="K23" s="111"/>
      <c r="L23" s="111"/>
      <c r="M23" s="111"/>
      <c r="N23" s="111"/>
    </row>
    <row r="24" spans="2:18" x14ac:dyDescent="0.25">
      <c r="B24" s="187"/>
      <c r="C24" s="128" t="s">
        <v>19</v>
      </c>
      <c r="D24" s="114">
        <f>'4'!F7</f>
        <v>0.3</v>
      </c>
      <c r="E24" s="129">
        <f>'4'!G7</f>
        <v>1.4464999999999999</v>
      </c>
      <c r="F24" s="129">
        <f>'4'!H7</f>
        <v>1.1078307392675976E-2</v>
      </c>
      <c r="G24" s="114">
        <f>0.69/F24</f>
        <v>62.28388286609276</v>
      </c>
      <c r="H24" s="114">
        <f>'[1]norm 4'!$E$149</f>
        <v>9.3741200911857128</v>
      </c>
      <c r="I24" s="114">
        <f t="shared" si="1"/>
        <v>6.4805531221470538</v>
      </c>
      <c r="J24" s="114">
        <f>AVERAGE(I24:I25)</f>
        <v>6.4420417014213376</v>
      </c>
      <c r="K24" s="111"/>
      <c r="L24" s="111"/>
      <c r="M24" s="111"/>
      <c r="N24" s="111"/>
    </row>
    <row r="25" spans="2:18" x14ac:dyDescent="0.25">
      <c r="B25" s="187"/>
      <c r="C25" s="128" t="s">
        <v>20</v>
      </c>
      <c r="D25" s="114">
        <f>'4'!F8</f>
        <v>0.3</v>
      </c>
      <c r="E25" s="129">
        <f>'4'!G8</f>
        <v>1.3805000000000001</v>
      </c>
      <c r="F25" s="129">
        <f>'4'!H8</f>
        <v>1.0749426455732453E-2</v>
      </c>
      <c r="G25" s="114">
        <f>0.69/F25</f>
        <v>64.189471209604562</v>
      </c>
      <c r="H25" s="114">
        <f>'[1]norm 4'!$F$149</f>
        <v>8.8400735525003054</v>
      </c>
      <c r="I25" s="114">
        <f t="shared" si="1"/>
        <v>6.4035302806956214</v>
      </c>
      <c r="J25" s="114"/>
      <c r="K25" s="114">
        <f>_xlfn.STDEV.S(I24:I25)</f>
        <v>5.4463373496564188E-2</v>
      </c>
      <c r="L25" s="111"/>
      <c r="M25" s="111"/>
      <c r="N25" s="111"/>
    </row>
    <row r="26" spans="2:18" x14ac:dyDescent="0.25">
      <c r="B26" s="187"/>
      <c r="C26" s="128" t="s">
        <v>21</v>
      </c>
      <c r="D26" s="114">
        <f>'4'!F9</f>
        <v>0.5</v>
      </c>
      <c r="E26" s="129">
        <f>'4'!G9</f>
        <v>1.7820000000000003</v>
      </c>
      <c r="F26" s="129">
        <f>'4'!H9</f>
        <v>8.9498838704828391E-3</v>
      </c>
      <c r="G26" s="114">
        <f>0.69/F26</f>
        <v>77.095972415424754</v>
      </c>
      <c r="H26" s="114">
        <f>'[1]norm 4'!$G$149</f>
        <v>11.47182292691874</v>
      </c>
      <c r="I26" s="114">
        <f>H26/E26</f>
        <v>6.437611070100302</v>
      </c>
      <c r="J26" s="111"/>
      <c r="K26" s="111"/>
      <c r="L26" s="111"/>
      <c r="M26" s="111"/>
      <c r="N26" s="111"/>
    </row>
    <row r="27" spans="2:18" x14ac:dyDescent="0.25">
      <c r="B27" s="189"/>
      <c r="C27" s="189"/>
      <c r="D27" s="189"/>
      <c r="E27" s="189"/>
      <c r="F27" s="189"/>
      <c r="G27" s="189"/>
      <c r="H27" s="189"/>
      <c r="I27" s="189"/>
      <c r="J27" s="111"/>
      <c r="K27" s="111"/>
      <c r="L27" s="111"/>
      <c r="M27" s="111"/>
      <c r="N27" s="111"/>
    </row>
    <row r="28" spans="2:18" x14ac:dyDescent="0.25">
      <c r="B28" s="187" t="s">
        <v>31</v>
      </c>
      <c r="C28" s="111" t="s">
        <v>18</v>
      </c>
      <c r="D28" s="114">
        <f>'5'!F5</f>
        <v>0.1</v>
      </c>
      <c r="E28" s="115">
        <f>'5'!G5</f>
        <v>0.64900000000000002</v>
      </c>
      <c r="F28" s="115">
        <f>'5'!H5</f>
        <v>1.5849682463694902E-2</v>
      </c>
      <c r="G28" s="114">
        <f>0.69/F28</f>
        <v>43.533995181323405</v>
      </c>
      <c r="H28" s="114">
        <f>'[1]norm 5'!$C$125</f>
        <v>4.4647303882187774</v>
      </c>
      <c r="I28" s="114">
        <f t="shared" si="1"/>
        <v>6.8793996736807044</v>
      </c>
      <c r="J28" s="111"/>
      <c r="K28" s="111"/>
      <c r="L28" s="111"/>
      <c r="M28" s="111"/>
      <c r="N28" s="111"/>
    </row>
    <row r="29" spans="2:18" x14ac:dyDescent="0.25">
      <c r="B29" s="187"/>
      <c r="C29" s="111" t="s">
        <v>19</v>
      </c>
      <c r="D29" s="114">
        <f>'5'!F6</f>
        <v>0.3</v>
      </c>
      <c r="E29" s="115">
        <f>'5'!G6</f>
        <v>1.2705</v>
      </c>
      <c r="F29" s="115">
        <f>'5'!H6</f>
        <v>1.2232062102576421E-2</v>
      </c>
      <c r="G29" s="114">
        <f>0.69/F29</f>
        <v>56.409131527763108</v>
      </c>
      <c r="H29" s="114">
        <f>'[1]norm 5'!$D$125</f>
        <v>5.7959587301181799</v>
      </c>
      <c r="I29" s="114">
        <f t="shared" si="1"/>
        <v>4.5619509878930975</v>
      </c>
      <c r="J29" s="114">
        <f>AVERAGE(I29:I30)</f>
        <v>4.2879576895561868</v>
      </c>
      <c r="K29" s="111"/>
      <c r="L29" s="111"/>
      <c r="M29" s="111"/>
      <c r="N29" s="111"/>
    </row>
    <row r="30" spans="2:18" x14ac:dyDescent="0.25">
      <c r="B30" s="187"/>
      <c r="C30" s="111" t="s">
        <v>20</v>
      </c>
      <c r="D30" s="114">
        <f>'5'!F7</f>
        <v>0.3</v>
      </c>
      <c r="E30" s="115">
        <f>'5'!G7</f>
        <v>1.3860000000000003</v>
      </c>
      <c r="F30" s="115">
        <f>'5'!H7</f>
        <v>1.2969446653335997E-2</v>
      </c>
      <c r="G30" s="114">
        <f>0.69/F30</f>
        <v>53.201961382255142</v>
      </c>
      <c r="H30" s="114">
        <f>'[1]norm 5'!$E$125</f>
        <v>5.5633546462299197</v>
      </c>
      <c r="I30" s="114">
        <f t="shared" si="1"/>
        <v>4.0139643912192771</v>
      </c>
      <c r="J30" s="114"/>
      <c r="K30" s="114">
        <f>_xlfn.STDEV.S(I29:I30)</f>
        <v>0.38748503850739602</v>
      </c>
      <c r="L30" s="111"/>
      <c r="M30" s="111"/>
      <c r="N30" s="111"/>
    </row>
    <row r="31" spans="2:18" x14ac:dyDescent="0.25">
      <c r="B31" s="187"/>
      <c r="C31" s="111" t="s">
        <v>23</v>
      </c>
      <c r="D31" s="114">
        <f>'5'!F8</f>
        <v>0.5</v>
      </c>
      <c r="E31" s="115">
        <f>'5'!G8</f>
        <v>1.3860000000000003</v>
      </c>
      <c r="F31" s="115">
        <f>'5'!H8</f>
        <v>8.6404159434547208E-3</v>
      </c>
      <c r="G31" s="114">
        <f>0.69/F31</f>
        <v>79.857266654238799</v>
      </c>
      <c r="H31" s="114">
        <f>'[1]norm 5'!$F$125</f>
        <v>2.5504022960752781</v>
      </c>
      <c r="I31" s="114">
        <f t="shared" si="1"/>
        <v>1.8401170967354095</v>
      </c>
      <c r="J31" s="114">
        <f>AVERAGE(I31:I32)</f>
        <v>2.0030245983592176</v>
      </c>
      <c r="K31" s="111"/>
      <c r="L31" s="111"/>
      <c r="M31" s="111"/>
      <c r="N31" s="111"/>
      <c r="Q31" s="116"/>
      <c r="R31" s="116"/>
    </row>
    <row r="32" spans="2:18" x14ac:dyDescent="0.25">
      <c r="B32" s="187"/>
      <c r="C32" s="111" t="s">
        <v>24</v>
      </c>
      <c r="D32" s="114">
        <f>'5'!F9</f>
        <v>0.5</v>
      </c>
      <c r="E32" s="115">
        <f>'5'!G9</f>
        <v>1.4245000000000003</v>
      </c>
      <c r="F32" s="115">
        <f>'5'!H9</f>
        <v>8.8726106399641645E-3</v>
      </c>
      <c r="G32" s="114">
        <f>0.69/F32</f>
        <v>77.767415701990814</v>
      </c>
      <c r="H32" s="114">
        <f>'[1]norm 5'!$G$125</f>
        <v>3.0853702764258206</v>
      </c>
      <c r="I32" s="114">
        <f t="shared" si="1"/>
        <v>2.1659320999830256</v>
      </c>
      <c r="J32" s="114"/>
      <c r="K32" s="114">
        <f>_xlfn.STDEV.S(I31:I32)</f>
        <v>0.23038599820870637</v>
      </c>
      <c r="L32" s="117"/>
      <c r="M32" s="117"/>
      <c r="N32" s="111"/>
      <c r="Q32" s="116"/>
    </row>
    <row r="33" spans="2:18" x14ac:dyDescent="0.25">
      <c r="B33" s="189"/>
      <c r="C33" s="189"/>
      <c r="D33" s="189"/>
      <c r="E33" s="189"/>
      <c r="F33" s="189"/>
      <c r="G33" s="189"/>
      <c r="H33" s="189"/>
      <c r="I33" s="189"/>
      <c r="J33" s="114"/>
      <c r="K33" s="114"/>
      <c r="L33" s="114"/>
      <c r="M33" s="114"/>
      <c r="N33" s="111"/>
    </row>
    <row r="34" spans="2:18" x14ac:dyDescent="0.25">
      <c r="B34" s="187" t="s">
        <v>102</v>
      </c>
      <c r="C34" s="118" t="s">
        <v>23</v>
      </c>
      <c r="D34" s="114">
        <f>'6'!F5</f>
        <v>0.5</v>
      </c>
      <c r="E34" s="115">
        <f>'6'!G5</f>
        <v>1.5015000000000001</v>
      </c>
      <c r="F34" s="115">
        <f>'6'!H5</f>
        <v>9.479411974148217E-3</v>
      </c>
      <c r="G34" s="114">
        <f>0.69/F34</f>
        <v>72.789325106001698</v>
      </c>
      <c r="H34" s="114">
        <f>'[1]norm 6'!$D$124</f>
        <v>13.252433964916303</v>
      </c>
      <c r="I34" s="114">
        <f t="shared" si="1"/>
        <v>8.8261298467641041</v>
      </c>
      <c r="J34" s="115"/>
      <c r="K34" s="111"/>
      <c r="L34" s="111"/>
      <c r="M34" s="111"/>
      <c r="N34" s="111"/>
      <c r="R34" s="119"/>
    </row>
    <row r="35" spans="2:18" x14ac:dyDescent="0.25">
      <c r="B35" s="187"/>
      <c r="C35" s="118" t="s">
        <v>24</v>
      </c>
      <c r="D35" s="114">
        <f>'6'!F6</f>
        <v>0.5</v>
      </c>
      <c r="E35" s="115">
        <f>'6'!G6</f>
        <v>1.4575</v>
      </c>
      <c r="F35" s="115">
        <f>'6'!H6</f>
        <v>9.2230156879522032E-3</v>
      </c>
      <c r="G35" s="114">
        <f>0.69/F35</f>
        <v>74.81284032741371</v>
      </c>
      <c r="H35" s="114">
        <f>'[1]norm 6'!$E$124</f>
        <v>12.997014916330063</v>
      </c>
      <c r="I35" s="114">
        <f t="shared" si="1"/>
        <v>8.9173344194374362</v>
      </c>
      <c r="J35" s="111"/>
      <c r="K35" s="111"/>
      <c r="L35" s="111"/>
      <c r="M35" s="111"/>
      <c r="N35" s="111"/>
    </row>
    <row r="36" spans="2:18" x14ac:dyDescent="0.25">
      <c r="B36" s="187"/>
      <c r="C36" s="120" t="s">
        <v>34</v>
      </c>
      <c r="D36" s="114">
        <f>'6'!F7</f>
        <v>0.25</v>
      </c>
      <c r="E36" s="115">
        <f>'6'!G7</f>
        <v>0.50600000000000001</v>
      </c>
      <c r="F36" s="115">
        <f>'6'!H7</f>
        <v>6.0782392364243029E-3</v>
      </c>
      <c r="G36" s="114">
        <f>0.69/F36</f>
        <v>113.51971733279655</v>
      </c>
      <c r="H36" s="114">
        <f>'[1]norm 6'!$F$124</f>
        <v>-0.37924272357916705</v>
      </c>
      <c r="I36" s="114">
        <f t="shared" si="1"/>
        <v>-0.74949154857542899</v>
      </c>
      <c r="J36" s="114">
        <f>AVERAGE(I36:I37)</f>
        <v>-0.26999109232172785</v>
      </c>
      <c r="K36" s="111"/>
      <c r="L36" s="111"/>
      <c r="M36" s="111"/>
      <c r="N36" s="111"/>
    </row>
    <row r="37" spans="2:18" x14ac:dyDescent="0.25">
      <c r="B37" s="187"/>
      <c r="C37" s="120" t="s">
        <v>35</v>
      </c>
      <c r="D37" s="114">
        <f>'6'!F8</f>
        <v>0.25</v>
      </c>
      <c r="E37" s="115">
        <f>'6'!G8</f>
        <v>0.52250000000000008</v>
      </c>
      <c r="F37" s="115">
        <f>'6'!H8</f>
        <v>6.3548626377303427E-3</v>
      </c>
      <c r="G37" s="114">
        <f>0.69/F37</f>
        <v>108.57827137022673</v>
      </c>
      <c r="H37" s="114">
        <f>'[1]norm 6'!$G$124</f>
        <v>0.10946864265445606</v>
      </c>
      <c r="I37" s="114">
        <f t="shared" si="1"/>
        <v>0.20950936393197331</v>
      </c>
      <c r="J37" s="114"/>
      <c r="K37" s="114">
        <f>_xlfn.STDEV.S(I36:I37)</f>
        <v>0.67811604839807105</v>
      </c>
      <c r="L37" s="111"/>
      <c r="M37" s="111"/>
      <c r="N37" s="111"/>
    </row>
    <row r="38" spans="2:18" x14ac:dyDescent="0.25">
      <c r="B38" s="189"/>
      <c r="C38" s="189"/>
      <c r="D38" s="189"/>
      <c r="E38" s="189"/>
      <c r="F38" s="189"/>
      <c r="G38" s="189"/>
      <c r="H38" s="189"/>
      <c r="I38" s="189"/>
    </row>
    <row r="39" spans="2:18" x14ac:dyDescent="0.25">
      <c r="B39" s="187" t="s">
        <v>99</v>
      </c>
      <c r="C39" s="111" t="s">
        <v>85</v>
      </c>
      <c r="D39" s="114">
        <f>'7'!F5</f>
        <v>0.2</v>
      </c>
      <c r="E39" s="115">
        <f>'7'!G5</f>
        <v>0.77550000000000008</v>
      </c>
      <c r="F39" s="115">
        <f>'7'!H5</f>
        <v>2.0226725612963535E-2</v>
      </c>
      <c r="G39" s="114">
        <f>0.69/F39</f>
        <v>34.113282258487317</v>
      </c>
      <c r="H39" s="114">
        <f>'[1]norm 7'!$D$74</f>
        <v>9.2969701289944737</v>
      </c>
      <c r="I39" s="114">
        <f t="shared" si="1"/>
        <v>11.988356065756896</v>
      </c>
    </row>
    <row r="40" spans="2:18" x14ac:dyDescent="0.25">
      <c r="B40" s="187"/>
      <c r="C40" s="111" t="s">
        <v>27</v>
      </c>
      <c r="D40" s="114">
        <f>'7'!F6</f>
        <v>0.2</v>
      </c>
      <c r="E40" s="115">
        <f>'7'!G6</f>
        <v>0.61050000000000004</v>
      </c>
      <c r="F40" s="115">
        <f>'7'!H6</f>
        <v>1.6656133238846609E-2</v>
      </c>
      <c r="G40" s="114">
        <f>0.69/F40</f>
        <v>41.426181581613029</v>
      </c>
      <c r="H40" s="114">
        <f>'[1]norm 7'!$E$74</f>
        <v>10.122644284813017</v>
      </c>
      <c r="I40" s="114">
        <f>H40/E40</f>
        <v>16.580907919431638</v>
      </c>
    </row>
    <row r="41" spans="2:18" x14ac:dyDescent="0.25">
      <c r="B41" s="187"/>
      <c r="C41" s="111" t="s">
        <v>28</v>
      </c>
      <c r="D41" s="114">
        <f>'7'!F7</f>
        <v>0.2</v>
      </c>
      <c r="E41" s="115">
        <f>'7'!G7</f>
        <v>0.78649999999999998</v>
      </c>
      <c r="F41" s="115">
        <f>'7'!H7</f>
        <v>2.0436945611198444E-2</v>
      </c>
      <c r="G41" s="114">
        <f>0.69/F41</f>
        <v>33.762383730272973</v>
      </c>
      <c r="H41" s="114">
        <f>'[1]norm 7'!$F$74</f>
        <v>10.207785972067345</v>
      </c>
      <c r="I41" s="114">
        <f t="shared" si="1"/>
        <v>12.978748851961024</v>
      </c>
      <c r="J41" s="114">
        <f>AVERAGE(I41:I42)</f>
        <v>13.131031313560086</v>
      </c>
    </row>
    <row r="42" spans="2:18" x14ac:dyDescent="0.25">
      <c r="B42" s="187"/>
      <c r="C42" s="111" t="s">
        <v>28</v>
      </c>
      <c r="D42" s="114">
        <f>'7'!F8</f>
        <v>0.2</v>
      </c>
      <c r="E42" s="115">
        <f>'7'!G8</f>
        <v>0.76449999999999996</v>
      </c>
      <c r="F42" s="115">
        <f>'7'!H8</f>
        <v>2.0013502370463884E-2</v>
      </c>
      <c r="G42" s="114">
        <f>0.69/F42</f>
        <v>34.476724124924203</v>
      </c>
      <c r="H42" s="114">
        <f>'[1]norm 7'!$G$74</f>
        <v>10.155093381109168</v>
      </c>
      <c r="I42" s="114">
        <f t="shared" si="1"/>
        <v>13.283313775159147</v>
      </c>
      <c r="J42" s="114">
        <f>_xlfn.STDEV.S(I41:I42)</f>
        <v>0.21535992250495303</v>
      </c>
      <c r="K42" s="114">
        <f>_xlfn.STDEV.S(I42:I43)</f>
        <v>3.6720528290061925</v>
      </c>
    </row>
    <row r="43" spans="2:18" ht="13.5" thickBot="1" x14ac:dyDescent="0.3">
      <c r="B43" s="188"/>
      <c r="C43" s="109" t="s">
        <v>29</v>
      </c>
      <c r="D43" s="121">
        <f>'7'!F9</f>
        <v>0.2</v>
      </c>
      <c r="E43" s="122">
        <f>'7'!G9</f>
        <v>0.49500000000000005</v>
      </c>
      <c r="F43" s="122">
        <f>'7'!H9</f>
        <v>1.3525976060009756E-2</v>
      </c>
      <c r="G43" s="121">
        <f>0.69/F43</f>
        <v>51.012954402604663</v>
      </c>
      <c r="H43" s="121">
        <f>'[1]norm 7'!$H$74</f>
        <v>9.1458084404066575</v>
      </c>
      <c r="I43" s="121">
        <f>H43/E43</f>
        <v>18.476380687690217</v>
      </c>
      <c r="J43" s="127">
        <f>AVERAGE(H40:H41)</f>
        <v>10.165215128440181</v>
      </c>
    </row>
    <row r="44" spans="2:18" x14ac:dyDescent="0.25">
      <c r="I44" s="111"/>
      <c r="J44" s="114">
        <f>_xlfn.STDEV.S(H40:H41)</f>
        <v>6.0204264419199745E-2</v>
      </c>
      <c r="K44" s="114"/>
    </row>
    <row r="45" spans="2:18" x14ac:dyDescent="0.25">
      <c r="B45" s="123"/>
      <c r="C45" s="125" t="s">
        <v>89</v>
      </c>
      <c r="H45" s="114"/>
    </row>
    <row r="46" spans="2:18" x14ac:dyDescent="0.25">
      <c r="B46" s="124"/>
      <c r="C46" s="125" t="s">
        <v>88</v>
      </c>
      <c r="H46" s="114"/>
    </row>
  </sheetData>
  <mergeCells count="21">
    <mergeCell ref="B1:I1"/>
    <mergeCell ref="B10:I10"/>
    <mergeCell ref="B22:B26"/>
    <mergeCell ref="G3:G4"/>
    <mergeCell ref="H3:H4"/>
    <mergeCell ref="I3:I4"/>
    <mergeCell ref="D3:E3"/>
    <mergeCell ref="B3:B4"/>
    <mergeCell ref="C3:C4"/>
    <mergeCell ref="F3:F4"/>
    <mergeCell ref="B5:B9"/>
    <mergeCell ref="B28:B32"/>
    <mergeCell ref="B34:B37"/>
    <mergeCell ref="B39:B43"/>
    <mergeCell ref="B11:B14"/>
    <mergeCell ref="B33:I33"/>
    <mergeCell ref="B38:I38"/>
    <mergeCell ref="B16:B20"/>
    <mergeCell ref="B27:I27"/>
    <mergeCell ref="B21:I21"/>
    <mergeCell ref="B15:I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Index</vt:lpstr>
      <vt:lpstr>1</vt:lpstr>
      <vt:lpstr>2</vt:lpstr>
      <vt:lpstr>3</vt:lpstr>
      <vt:lpstr>4</vt:lpstr>
      <vt:lpstr>5</vt:lpstr>
      <vt:lpstr>6</vt:lpstr>
      <vt:lpstr>7</vt:lpstr>
      <vt:lpstr>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2021-01-31T21:07:08Z</dcterms:modified>
</cp:coreProperties>
</file>