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4.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defaultThemeVersion="124226"/>
  <xr:revisionPtr revIDLastSave="0" documentId="13_ncr:1_{36D248B2-239E-4A3C-B25C-50A2AA0CE719}" xr6:coauthVersionLast="45" xr6:coauthVersionMax="45" xr10:uidLastSave="{00000000-0000-0000-0000-000000000000}"/>
  <bookViews>
    <workbookView xWindow="20370" yWindow="-120" windowWidth="20640" windowHeight="11760" activeTab="5" xr2:uid="{00000000-000D-0000-FFFF-FFFF00000000}"/>
  </bookViews>
  <sheets>
    <sheet name="Index" sheetId="1" r:id="rId1"/>
    <sheet name="1" sheetId="12" r:id="rId2"/>
    <sheet name="2" sheetId="13" r:id="rId3"/>
    <sheet name="3" sheetId="18" r:id="rId4"/>
    <sheet name="4" sheetId="14" r:id="rId5"/>
    <sheet name="5" sheetId="16" r:id="rId6"/>
    <sheet name="6" sheetId="9" r:id="rId7"/>
  </sheets>
  <externalReferences>
    <externalReference r:id="rId8"/>
  </externalReferences>
  <definedNames>
    <definedName name="_Ref45183564" localSheetId="4">'4'!$Q$17</definedName>
    <definedName name="_Ref56849010" localSheetId="1">'1'!$A$33</definedName>
    <definedName name="_Ref62052085" localSheetId="3">'3'!$S$28</definedName>
    <definedName name="_Toc62066806" localSheetId="1">'1'!$L$48</definedName>
    <definedName name="solver_adj" localSheetId="3" hidden="1">'3'!$R$20:$R$21</definedName>
    <definedName name="solver_cvg" localSheetId="3" hidden="1">0.0001</definedName>
    <definedName name="solver_drv" localSheetId="3" hidden="1">1</definedName>
    <definedName name="solver_eng" localSheetId="3" hidden="1">1</definedName>
    <definedName name="solver_est" localSheetId="3" hidden="1">1</definedName>
    <definedName name="solver_itr" localSheetId="3" hidden="1">2147483647</definedName>
    <definedName name="solver_mip" localSheetId="3" hidden="1">2147483647</definedName>
    <definedName name="solver_mni" localSheetId="3" hidden="1">30</definedName>
    <definedName name="solver_mrt" localSheetId="3" hidden="1">0.075</definedName>
    <definedName name="solver_msl" localSheetId="3" hidden="1">2</definedName>
    <definedName name="solver_neg" localSheetId="3" hidden="1">1</definedName>
    <definedName name="solver_nod" localSheetId="3" hidden="1">2147483647</definedName>
    <definedName name="solver_num" localSheetId="3" hidden="1">0</definedName>
    <definedName name="solver_nwt" localSheetId="3" hidden="1">1</definedName>
    <definedName name="solver_opt" localSheetId="3" hidden="1">'3'!$O$35</definedName>
    <definedName name="solver_pre" localSheetId="3" hidden="1">0.000001</definedName>
    <definedName name="solver_rbv" localSheetId="3" hidden="1">1</definedName>
    <definedName name="solver_rlx" localSheetId="3" hidden="1">2</definedName>
    <definedName name="solver_rsd" localSheetId="3" hidden="1">0</definedName>
    <definedName name="solver_scl" localSheetId="3" hidden="1">1</definedName>
    <definedName name="solver_sho" localSheetId="3" hidden="1">2</definedName>
    <definedName name="solver_ssz" localSheetId="3" hidden="1">100</definedName>
    <definedName name="solver_tim" localSheetId="3" hidden="1">2147483647</definedName>
    <definedName name="solver_tol" localSheetId="3" hidden="1">0.01</definedName>
    <definedName name="solver_typ" localSheetId="3" hidden="1">2</definedName>
    <definedName name="solver_val" localSheetId="3" hidden="1">0</definedName>
    <definedName name="solver_ver" localSheetId="3"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26" i="16" l="1"/>
  <c r="W2" i="13"/>
  <c r="V2" i="13"/>
  <c r="J31" i="12"/>
  <c r="J26" i="12"/>
  <c r="H26" i="12"/>
  <c r="S24" i="18" l="1"/>
  <c r="F4" i="18"/>
  <c r="M34" i="18"/>
  <c r="I34" i="18"/>
  <c r="E34" i="18"/>
  <c r="M33" i="18"/>
  <c r="I33" i="18"/>
  <c r="E33" i="18"/>
  <c r="M32" i="18"/>
  <c r="I32" i="18"/>
  <c r="E32" i="18"/>
  <c r="M31" i="18"/>
  <c r="I31" i="18"/>
  <c r="E31" i="18"/>
  <c r="M30" i="18"/>
  <c r="I30" i="18"/>
  <c r="E30" i="18"/>
  <c r="M29" i="18"/>
  <c r="I29" i="18"/>
  <c r="E29" i="18"/>
  <c r="M28" i="18"/>
  <c r="I28" i="18"/>
  <c r="E28" i="18"/>
  <c r="M27" i="18"/>
  <c r="I27" i="18"/>
  <c r="E27" i="18"/>
  <c r="M26" i="18"/>
  <c r="I26" i="18"/>
  <c r="E26" i="18"/>
  <c r="M25" i="18"/>
  <c r="I25" i="18"/>
  <c r="E25" i="18"/>
  <c r="M24" i="18"/>
  <c r="I24" i="18"/>
  <c r="E24" i="18"/>
  <c r="R23" i="18"/>
  <c r="M23" i="18"/>
  <c r="I23" i="18"/>
  <c r="E23" i="18"/>
  <c r="M22" i="18"/>
  <c r="I22" i="18"/>
  <c r="E22" i="18"/>
  <c r="M21" i="18"/>
  <c r="I21" i="18"/>
  <c r="E21" i="18"/>
  <c r="T20" i="18"/>
  <c r="M20" i="18"/>
  <c r="I20" i="18"/>
  <c r="E20" i="18"/>
  <c r="M19" i="18"/>
  <c r="I19" i="18"/>
  <c r="E19" i="18"/>
  <c r="M18" i="18"/>
  <c r="I18" i="18"/>
  <c r="E18" i="18"/>
  <c r="R17" i="18"/>
  <c r="M17" i="18"/>
  <c r="I17" i="18"/>
  <c r="E17" i="18"/>
  <c r="M16" i="18"/>
  <c r="I16" i="18"/>
  <c r="E16" i="18"/>
  <c r="M15" i="18"/>
  <c r="I15" i="18"/>
  <c r="E15" i="18"/>
  <c r="T14" i="18"/>
  <c r="M14" i="18"/>
  <c r="I14" i="18"/>
  <c r="E14" i="18"/>
  <c r="M13" i="18"/>
  <c r="I13" i="18"/>
  <c r="E13" i="18"/>
  <c r="M12" i="18"/>
  <c r="I12" i="18"/>
  <c r="E12" i="18"/>
  <c r="R11" i="18"/>
  <c r="F5" i="18" s="1"/>
  <c r="M11" i="18"/>
  <c r="I11" i="18"/>
  <c r="E11" i="18"/>
  <c r="M10" i="18"/>
  <c r="I10" i="18"/>
  <c r="E10" i="18"/>
  <c r="M9" i="18"/>
  <c r="I9" i="18"/>
  <c r="E9" i="18"/>
  <c r="T8" i="18"/>
  <c r="S25" i="18" s="1"/>
  <c r="M8" i="18"/>
  <c r="I8" i="18"/>
  <c r="E8" i="18"/>
  <c r="M7" i="18"/>
  <c r="I7" i="18"/>
  <c r="E7" i="18"/>
  <c r="M6" i="18"/>
  <c r="I6" i="18"/>
  <c r="E6" i="18"/>
  <c r="M5" i="18"/>
  <c r="I5" i="18"/>
  <c r="E5" i="18"/>
  <c r="N4" i="18"/>
  <c r="M4" i="18"/>
  <c r="I4" i="18"/>
  <c r="E4" i="18"/>
  <c r="F6" i="18" l="1"/>
  <c r="F7" i="18" s="1"/>
  <c r="N5" i="18"/>
  <c r="N6" i="18" s="1"/>
  <c r="N7" i="18" s="1"/>
  <c r="O4" i="18"/>
  <c r="J4" i="18"/>
  <c r="J5" i="18" s="1"/>
  <c r="J6" i="18" s="1"/>
  <c r="G5" i="18"/>
  <c r="G4" i="18"/>
  <c r="G6" i="18" l="1"/>
  <c r="F8" i="18"/>
  <c r="F9" i="18" s="1"/>
  <c r="G9" i="18" s="1"/>
  <c r="G7" i="18"/>
  <c r="N8" i="18"/>
  <c r="O7" i="18"/>
  <c r="K4" i="18"/>
  <c r="K5" i="18"/>
  <c r="O5" i="18"/>
  <c r="J7" i="18"/>
  <c r="K6" i="18"/>
  <c r="O6" i="18"/>
  <c r="F10" i="18" l="1"/>
  <c r="F11" i="18" s="1"/>
  <c r="G8" i="18"/>
  <c r="J8" i="18"/>
  <c r="K7" i="18"/>
  <c r="N9" i="18"/>
  <c r="O8" i="18"/>
  <c r="G10" i="18" l="1"/>
  <c r="N10" i="18"/>
  <c r="O9" i="18"/>
  <c r="F12" i="18"/>
  <c r="G11" i="18"/>
  <c r="J9" i="18"/>
  <c r="K8" i="18"/>
  <c r="F13" i="18" l="1"/>
  <c r="G12" i="18"/>
  <c r="J10" i="18"/>
  <c r="K9" i="18"/>
  <c r="N11" i="18"/>
  <c r="O10" i="18"/>
  <c r="O11" i="18" l="1"/>
  <c r="N12" i="18"/>
  <c r="F14" i="18"/>
  <c r="G13" i="18"/>
  <c r="J11" i="18"/>
  <c r="K10" i="18"/>
  <c r="F15" i="18" l="1"/>
  <c r="G14" i="18"/>
  <c r="N13" i="18"/>
  <c r="O12" i="18"/>
  <c r="J12" i="18"/>
  <c r="K11" i="18"/>
  <c r="N14" i="18" l="1"/>
  <c r="O13" i="18"/>
  <c r="J13" i="18"/>
  <c r="K12" i="18"/>
  <c r="F16" i="18"/>
  <c r="G15" i="18"/>
  <c r="J14" i="18" l="1"/>
  <c r="K13" i="18"/>
  <c r="F17" i="18"/>
  <c r="G16" i="18"/>
  <c r="N15" i="18"/>
  <c r="O14" i="18"/>
  <c r="F18" i="18" l="1"/>
  <c r="G17" i="18"/>
  <c r="N16" i="18"/>
  <c r="O15" i="18"/>
  <c r="J15" i="18"/>
  <c r="K14" i="18"/>
  <c r="N17" i="18" l="1"/>
  <c r="O16" i="18"/>
  <c r="J16" i="18"/>
  <c r="K15" i="18"/>
  <c r="G18" i="18"/>
  <c r="F19" i="18"/>
  <c r="J17" i="18" l="1"/>
  <c r="K16" i="18"/>
  <c r="F20" i="18"/>
  <c r="G19" i="18"/>
  <c r="N18" i="18"/>
  <c r="O17" i="18"/>
  <c r="N19" i="18" l="1"/>
  <c r="O18" i="18"/>
  <c r="F21" i="18"/>
  <c r="G20" i="18"/>
  <c r="J18" i="18"/>
  <c r="K17" i="18"/>
  <c r="F22" i="18" l="1"/>
  <c r="G21" i="18"/>
  <c r="J19" i="18"/>
  <c r="K18" i="18"/>
  <c r="N20" i="18"/>
  <c r="O19" i="18"/>
  <c r="F23" i="18" l="1"/>
  <c r="G22" i="18"/>
  <c r="N21" i="18"/>
  <c r="O20" i="18"/>
  <c r="J20" i="18"/>
  <c r="K19" i="18"/>
  <c r="F24" i="18" l="1"/>
  <c r="G23" i="18"/>
  <c r="J21" i="18"/>
  <c r="K20" i="18"/>
  <c r="N22" i="18"/>
  <c r="O21" i="18"/>
  <c r="J22" i="18" l="1"/>
  <c r="K21" i="18"/>
  <c r="N23" i="18"/>
  <c r="O22" i="18"/>
  <c r="F25" i="18"/>
  <c r="G24" i="18"/>
  <c r="N24" i="18" l="1"/>
  <c r="O23" i="18"/>
  <c r="F26" i="18"/>
  <c r="G25" i="18"/>
  <c r="J23" i="18"/>
  <c r="K22" i="18"/>
  <c r="F27" i="18" l="1"/>
  <c r="G26" i="18"/>
  <c r="J24" i="18"/>
  <c r="K23" i="18"/>
  <c r="N25" i="18"/>
  <c r="O24" i="18"/>
  <c r="J25" i="18" l="1"/>
  <c r="K24" i="18"/>
  <c r="N26" i="18"/>
  <c r="O25" i="18"/>
  <c r="F28" i="18"/>
  <c r="G27" i="18"/>
  <c r="N27" i="18" l="1"/>
  <c r="O26" i="18"/>
  <c r="F29" i="18"/>
  <c r="G28" i="18"/>
  <c r="J26" i="18"/>
  <c r="K25" i="18"/>
  <c r="F30" i="18" l="1"/>
  <c r="G29" i="18"/>
  <c r="J27" i="18"/>
  <c r="K26" i="18"/>
  <c r="N28" i="18"/>
  <c r="O27" i="18"/>
  <c r="J28" i="18" l="1"/>
  <c r="K27" i="18"/>
  <c r="N29" i="18"/>
  <c r="O28" i="18"/>
  <c r="F31" i="18"/>
  <c r="G30" i="18"/>
  <c r="N30" i="18" l="1"/>
  <c r="O29" i="18"/>
  <c r="F32" i="18"/>
  <c r="G31" i="18"/>
  <c r="J29" i="18"/>
  <c r="K28" i="18"/>
  <c r="N31" i="18" l="1"/>
  <c r="O30" i="18"/>
  <c r="J30" i="18"/>
  <c r="K29" i="18"/>
  <c r="F33" i="18"/>
  <c r="G32" i="18"/>
  <c r="J31" i="18" l="1"/>
  <c r="K30" i="18"/>
  <c r="F34" i="18"/>
  <c r="G34" i="18" s="1"/>
  <c r="G33" i="18"/>
  <c r="N32" i="18"/>
  <c r="O31" i="18"/>
  <c r="G35" i="18" l="1"/>
  <c r="N33" i="18"/>
  <c r="O32" i="18"/>
  <c r="J32" i="18"/>
  <c r="K31" i="18"/>
  <c r="N34" i="18" l="1"/>
  <c r="O34" i="18" s="1"/>
  <c r="O33" i="18"/>
  <c r="J33" i="18"/>
  <c r="K32" i="18"/>
  <c r="O35" i="18" l="1"/>
  <c r="J34" i="18"/>
  <c r="K34" i="18" s="1"/>
  <c r="K33" i="18"/>
  <c r="K35" i="18" l="1"/>
  <c r="H11" i="16" l="1"/>
  <c r="K6" i="16"/>
  <c r="K8" i="16" s="1"/>
  <c r="M8" i="16" s="1"/>
  <c r="E37" i="12"/>
  <c r="F37" i="12"/>
  <c r="F42" i="12"/>
  <c r="E42" i="12"/>
  <c r="E41" i="12"/>
  <c r="F41" i="12" s="1"/>
  <c r="F40" i="12"/>
  <c r="E40" i="12"/>
  <c r="E39" i="12"/>
  <c r="F39" i="12" s="1"/>
  <c r="F38" i="12"/>
  <c r="E38" i="12"/>
  <c r="K7" i="16" l="1"/>
  <c r="M7" i="16" s="1"/>
  <c r="B7" i="16" l="1"/>
  <c r="B5" i="16"/>
  <c r="J26" i="16"/>
  <c r="I26" i="16"/>
  <c r="H26" i="16"/>
  <c r="F26" i="16"/>
  <c r="E26" i="16"/>
  <c r="D26" i="16"/>
  <c r="C26" i="16"/>
  <c r="K25" i="16"/>
  <c r="J25" i="16"/>
  <c r="I25" i="16"/>
  <c r="H25" i="16"/>
  <c r="F25" i="16"/>
  <c r="E25" i="16"/>
  <c r="D25" i="16"/>
  <c r="C25" i="16"/>
  <c r="K24" i="16"/>
  <c r="J24" i="16"/>
  <c r="I24" i="16"/>
  <c r="H24" i="16"/>
  <c r="F24" i="16"/>
  <c r="E24" i="16"/>
  <c r="D24" i="16"/>
  <c r="C24" i="16"/>
  <c r="K23" i="16"/>
  <c r="J23" i="16"/>
  <c r="I23" i="16"/>
  <c r="H23" i="16"/>
  <c r="F23" i="16"/>
  <c r="E23" i="16"/>
  <c r="D23" i="16"/>
  <c r="C23" i="16"/>
  <c r="K22" i="16"/>
  <c r="J22" i="16"/>
  <c r="I22" i="16"/>
  <c r="H22" i="16"/>
  <c r="F22" i="16"/>
  <c r="E22" i="16"/>
  <c r="D22" i="16"/>
  <c r="C22" i="16"/>
  <c r="K13" i="16"/>
  <c r="E13" i="16"/>
  <c r="D13" i="16"/>
  <c r="K12" i="16"/>
  <c r="E12" i="16"/>
  <c r="D12" i="16"/>
  <c r="K4" i="16"/>
  <c r="O7" i="16" s="1"/>
  <c r="B12" i="16" l="1"/>
  <c r="B13" i="16"/>
  <c r="B14" i="16" s="1"/>
  <c r="C12" i="16"/>
  <c r="C13" i="16"/>
  <c r="C15" i="16" s="1"/>
  <c r="O8" i="16"/>
  <c r="C7" i="16"/>
  <c r="D15" i="16" s="1"/>
  <c r="E15" i="16"/>
  <c r="H13" i="16"/>
  <c r="H15" i="16" s="1"/>
  <c r="H16" i="16" s="1"/>
  <c r="B15" i="16"/>
  <c r="K16" i="16"/>
  <c r="H14" i="16" s="1"/>
  <c r="I30" i="12"/>
  <c r="K31" i="12"/>
  <c r="K30" i="12"/>
  <c r="K29" i="12"/>
  <c r="K28" i="12"/>
  <c r="K27" i="12"/>
  <c r="K26" i="12"/>
  <c r="J30" i="12"/>
  <c r="J29" i="12"/>
  <c r="J28" i="12"/>
  <c r="J27" i="12"/>
  <c r="I31" i="12"/>
  <c r="I29" i="12"/>
  <c r="I28" i="12"/>
  <c r="I27" i="12"/>
  <c r="I26" i="12"/>
  <c r="H31" i="12"/>
  <c r="H30" i="12"/>
  <c r="H29" i="12"/>
  <c r="H28" i="12"/>
  <c r="H27" i="12"/>
  <c r="D14" i="16" l="1"/>
  <c r="C14" i="16"/>
  <c r="E14" i="16"/>
  <c r="AB27" i="14" l="1"/>
  <c r="AB28" i="14"/>
  <c r="AB29" i="14"/>
  <c r="AB30" i="14"/>
  <c r="AB26" i="14"/>
  <c r="AA27" i="14"/>
  <c r="AA26" i="14"/>
  <c r="X23" i="14"/>
  <c r="X24" i="14"/>
  <c r="AA28" i="14" l="1"/>
  <c r="AA29" i="14"/>
  <c r="AA30" i="14"/>
  <c r="AA22" i="14"/>
  <c r="Z25" i="14" l="1"/>
  <c r="Z22" i="14"/>
  <c r="X26" i="14"/>
  <c r="X27" i="14"/>
  <c r="X28" i="14"/>
  <c r="X29" i="14"/>
  <c r="X30" i="14"/>
  <c r="X25" i="14"/>
  <c r="X22" i="14"/>
  <c r="E42" i="14"/>
  <c r="E66" i="14"/>
  <c r="C66" i="14"/>
  <c r="E65" i="14"/>
  <c r="C65" i="14"/>
  <c r="E64" i="14"/>
  <c r="C64" i="14"/>
  <c r="E63" i="14"/>
  <c r="C63" i="14"/>
  <c r="E62" i="14"/>
  <c r="C62" i="14"/>
  <c r="E61" i="14"/>
  <c r="C61" i="14"/>
  <c r="E60" i="14"/>
  <c r="C60" i="14"/>
  <c r="E59" i="14"/>
  <c r="C59" i="14"/>
  <c r="E58" i="14"/>
  <c r="C58" i="14"/>
  <c r="E57" i="14"/>
  <c r="C57" i="14"/>
  <c r="E56" i="14"/>
  <c r="C56" i="14"/>
  <c r="E55" i="14"/>
  <c r="C55" i="14"/>
  <c r="E54" i="14"/>
  <c r="C54" i="14"/>
  <c r="E53" i="14"/>
  <c r="C53" i="14"/>
  <c r="E52" i="14"/>
  <c r="C52" i="14"/>
  <c r="E51" i="14"/>
  <c r="C51" i="14"/>
  <c r="E50" i="14"/>
  <c r="C50" i="14"/>
  <c r="E49" i="14"/>
  <c r="C49" i="14"/>
  <c r="E48" i="14"/>
  <c r="C48" i="14"/>
  <c r="E47" i="14"/>
  <c r="C47" i="14"/>
  <c r="E46" i="14"/>
  <c r="C46" i="14"/>
  <c r="E45" i="14"/>
  <c r="C45" i="14"/>
  <c r="E44" i="14"/>
  <c r="C44" i="14"/>
  <c r="E43" i="14"/>
  <c r="C43" i="14"/>
  <c r="C42" i="14"/>
  <c r="D35" i="14" l="1"/>
  <c r="D34" i="14"/>
  <c r="D33" i="14"/>
  <c r="D32" i="14"/>
  <c r="D31" i="14"/>
  <c r="D30" i="14"/>
  <c r="D29" i="14"/>
  <c r="D28" i="14"/>
  <c r="D27" i="14"/>
  <c r="C8" i="14" l="1"/>
  <c r="E13" i="14"/>
  <c r="E12" i="14"/>
  <c r="C12" i="14"/>
  <c r="E11" i="14"/>
  <c r="C11" i="14"/>
  <c r="G10" i="14"/>
  <c r="C10" i="14"/>
  <c r="G9" i="14"/>
  <c r="C9" i="14"/>
  <c r="G8" i="14"/>
  <c r="W4" i="13" l="1"/>
  <c r="V4" i="13"/>
  <c r="V3" i="13"/>
  <c r="W3" i="13" s="1"/>
</calcChain>
</file>

<file path=xl/sharedStrings.xml><?xml version="1.0" encoding="utf-8"?>
<sst xmlns="http://schemas.openxmlformats.org/spreadsheetml/2006/main" count="439" uniqueCount="224">
  <si>
    <t>Thesis Title</t>
  </si>
  <si>
    <t xml:space="preserve">Development of a novel bioreactor and systems for suspension cell culture in biopharmaceutical production </t>
  </si>
  <si>
    <t>Chapter Title</t>
  </si>
  <si>
    <t>Authors</t>
  </si>
  <si>
    <t>Rajesh Sharma</t>
  </si>
  <si>
    <t>Institution</t>
  </si>
  <si>
    <t>Centre for Bioprocess Engineering Research (CeBER), Department of Chemical Engineering,                                              University of Cape Town, Private Bag X3, Rondebosch 7700, South Africa</t>
  </si>
  <si>
    <t>Index</t>
  </si>
  <si>
    <t xml:space="preserve">Reference to article </t>
  </si>
  <si>
    <t>Title of items</t>
  </si>
  <si>
    <t>Hycell CHO with poloxamer188 and w/o glutamine</t>
  </si>
  <si>
    <t>Hycell CHO with poloxamer188 and w/o glutamine,w/o hypoxanthin,w/o thymidine</t>
  </si>
  <si>
    <t>Hyclone CDM4PerMAb</t>
  </si>
  <si>
    <t>ActiPro</t>
  </si>
  <si>
    <t>ActiSM with poloxamer188,w/o glutamine,w/o insulin</t>
  </si>
  <si>
    <t>Media Screening Experiment for CHO cells expressing somatic Angiotensin-converting enzyme (sACE)</t>
  </si>
  <si>
    <t>Media (M)</t>
  </si>
  <si>
    <t>M1</t>
  </si>
  <si>
    <t>M2</t>
  </si>
  <si>
    <t>M3</t>
  </si>
  <si>
    <t>M4</t>
  </si>
  <si>
    <t>M5</t>
  </si>
  <si>
    <t>M6</t>
  </si>
  <si>
    <t>Days</t>
  </si>
  <si>
    <t>% Viability</t>
  </si>
  <si>
    <t>Worksheet details</t>
  </si>
  <si>
    <t>Batch 2</t>
  </si>
  <si>
    <t>VCD</t>
  </si>
  <si>
    <t>Batch 1</t>
  </si>
  <si>
    <t>Batch 3</t>
  </si>
  <si>
    <t>300 rpm</t>
  </si>
  <si>
    <t>150 rpm</t>
  </si>
  <si>
    <t>Bioreactor batches and protein productivity</t>
  </si>
  <si>
    <t>Aim is to determine the long term effect of the impeller speed on the cell health</t>
  </si>
  <si>
    <t>Ln</t>
  </si>
  <si>
    <t>Hours</t>
  </si>
  <si>
    <t>Time (h)</t>
  </si>
  <si>
    <t>Ln(CD)</t>
  </si>
  <si>
    <t>RPM</t>
  </si>
  <si>
    <t>150 RPM</t>
  </si>
  <si>
    <t>300 RPM</t>
  </si>
  <si>
    <t>Impeller speed</t>
  </si>
  <si>
    <t>Time(min)</t>
  </si>
  <si>
    <t>200 RPM</t>
  </si>
  <si>
    <t>250 RPM</t>
  </si>
  <si>
    <t>400 RPM</t>
  </si>
  <si>
    <t>500 RPM</t>
  </si>
  <si>
    <t>Aim of the experiment was to analyses the spent media for the consumption of glucse and production of lactate during the batches</t>
  </si>
  <si>
    <t>Glucose standard curve</t>
  </si>
  <si>
    <t>Area</t>
  </si>
  <si>
    <t>µRIU*min</t>
  </si>
  <si>
    <t xml:space="preserve">Conc. </t>
  </si>
  <si>
    <t>Slope</t>
  </si>
  <si>
    <r>
      <t>(g L</t>
    </r>
    <r>
      <rPr>
        <vertAlign val="superscript"/>
        <sz val="10"/>
        <rFont val="Arial"/>
        <family val="2"/>
      </rPr>
      <t>-1</t>
    </r>
    <r>
      <rPr>
        <sz val="10"/>
        <rFont val="Arial"/>
        <family val="2"/>
      </rPr>
      <t>)</t>
    </r>
  </si>
  <si>
    <t>Batches</t>
  </si>
  <si>
    <t>Long-term</t>
  </si>
  <si>
    <t>Impeller speed (rpm)</t>
  </si>
  <si>
    <t>Stationary phase span (h)</t>
  </si>
  <si>
    <t>120 - 216</t>
  </si>
  <si>
    <t>192 - 240</t>
  </si>
  <si>
    <t>120 - 168</t>
  </si>
  <si>
    <t>Operational window</t>
  </si>
  <si>
    <t>saturation (Nienow, 2015)</t>
  </si>
  <si>
    <t>SOD</t>
  </si>
  <si>
    <t>C*-C</t>
  </si>
  <si>
    <t>min</t>
  </si>
  <si>
    <t>max</t>
  </si>
  <si>
    <t>K</t>
  </si>
  <si>
    <t>C*</t>
  </si>
  <si>
    <t>Liquid volume 2L</t>
  </si>
  <si>
    <t>Liquid volume 3L</t>
  </si>
  <si>
    <t>Lower</t>
  </si>
  <si>
    <t>Upper</t>
  </si>
  <si>
    <r>
      <t>dO</t>
    </r>
    <r>
      <rPr>
        <b/>
        <vertAlign val="subscript"/>
        <sz val="9"/>
        <color theme="1"/>
        <rFont val="Arial"/>
        <family val="2"/>
      </rPr>
      <t>2</t>
    </r>
  </si>
  <si>
    <t>Xmax</t>
  </si>
  <si>
    <t>Low</t>
  </si>
  <si>
    <t>High</t>
  </si>
  <si>
    <t>Biomass</t>
  </si>
  <si>
    <t>OTR</t>
  </si>
  <si>
    <t>Air saturation</t>
  </si>
  <si>
    <r>
      <t>k</t>
    </r>
    <r>
      <rPr>
        <b/>
        <vertAlign val="subscript"/>
        <sz val="9"/>
        <color theme="1"/>
        <rFont val="Arial"/>
        <family val="2"/>
      </rPr>
      <t>L</t>
    </r>
    <r>
      <rPr>
        <b/>
        <sz val="9"/>
        <color theme="1"/>
        <rFont val="Arial"/>
        <family val="2"/>
      </rPr>
      <t>a min</t>
    </r>
  </si>
  <si>
    <r>
      <t>h</t>
    </r>
    <r>
      <rPr>
        <b/>
        <vertAlign val="superscript"/>
        <sz val="9"/>
        <color theme="1"/>
        <rFont val="Arial"/>
        <family val="2"/>
      </rPr>
      <t>-1</t>
    </r>
  </si>
  <si>
    <r>
      <t>k</t>
    </r>
    <r>
      <rPr>
        <b/>
        <vertAlign val="subscript"/>
        <sz val="9"/>
        <color theme="1"/>
        <rFont val="Arial"/>
        <family val="2"/>
      </rPr>
      <t>L</t>
    </r>
    <r>
      <rPr>
        <b/>
        <sz val="9"/>
        <color theme="1"/>
        <rFont val="Arial"/>
        <family val="2"/>
      </rPr>
      <t>a max</t>
    </r>
  </si>
  <si>
    <r>
      <t>mol O</t>
    </r>
    <r>
      <rPr>
        <b/>
        <vertAlign val="subscript"/>
        <sz val="9"/>
        <color theme="1"/>
        <rFont val="Arial"/>
        <family val="2"/>
      </rPr>
      <t xml:space="preserve">2 </t>
    </r>
    <r>
      <rPr>
        <b/>
        <sz val="9"/>
        <color theme="1"/>
        <rFont val="Arial"/>
        <family val="2"/>
      </rPr>
      <t>cell</t>
    </r>
    <r>
      <rPr>
        <b/>
        <vertAlign val="superscript"/>
        <sz val="9"/>
        <color theme="1"/>
        <rFont val="Arial"/>
        <family val="2"/>
      </rPr>
      <t>-1</t>
    </r>
    <r>
      <rPr>
        <b/>
        <sz val="9"/>
        <color theme="1"/>
        <rFont val="Arial"/>
        <family val="2"/>
      </rPr>
      <t>s</t>
    </r>
    <r>
      <rPr>
        <b/>
        <vertAlign val="superscript"/>
        <sz val="9"/>
        <color theme="1"/>
        <rFont val="Arial"/>
        <family val="2"/>
      </rPr>
      <t>-1</t>
    </r>
  </si>
  <si>
    <r>
      <t>mol m</t>
    </r>
    <r>
      <rPr>
        <b/>
        <vertAlign val="superscript"/>
        <sz val="9"/>
        <color theme="1"/>
        <rFont val="Arial"/>
        <family val="2"/>
      </rPr>
      <t>-3</t>
    </r>
  </si>
  <si>
    <r>
      <t>OTR at k</t>
    </r>
    <r>
      <rPr>
        <b/>
        <vertAlign val="subscript"/>
        <sz val="9"/>
        <color theme="1"/>
        <rFont val="Arial"/>
        <family val="2"/>
      </rPr>
      <t>L</t>
    </r>
    <r>
      <rPr>
        <b/>
        <sz val="9"/>
        <color theme="1"/>
        <rFont val="Arial"/>
        <family val="2"/>
      </rPr>
      <t>a min</t>
    </r>
  </si>
  <si>
    <r>
      <t>OTR at k</t>
    </r>
    <r>
      <rPr>
        <b/>
        <vertAlign val="subscript"/>
        <sz val="9"/>
        <color theme="1"/>
        <rFont val="Arial"/>
        <family val="2"/>
      </rPr>
      <t>L</t>
    </r>
    <r>
      <rPr>
        <b/>
        <sz val="9"/>
        <color theme="1"/>
        <rFont val="Arial"/>
        <family val="2"/>
      </rPr>
      <t>a max</t>
    </r>
  </si>
  <si>
    <r>
      <t>k</t>
    </r>
    <r>
      <rPr>
        <b/>
        <vertAlign val="subscript"/>
        <sz val="9"/>
        <color theme="1"/>
        <rFont val="Arial"/>
        <family val="2"/>
      </rPr>
      <t>L</t>
    </r>
    <r>
      <rPr>
        <b/>
        <sz val="9"/>
        <color theme="1"/>
        <rFont val="Arial"/>
        <family val="2"/>
      </rPr>
      <t>a [h</t>
    </r>
    <r>
      <rPr>
        <b/>
        <vertAlign val="superscript"/>
        <sz val="9"/>
        <color theme="1"/>
        <rFont val="Arial"/>
        <family val="2"/>
      </rPr>
      <t>-1</t>
    </r>
    <r>
      <rPr>
        <b/>
        <sz val="9"/>
        <color theme="1"/>
        <rFont val="Arial"/>
        <family val="2"/>
      </rPr>
      <t>] dO2 30%</t>
    </r>
  </si>
  <si>
    <r>
      <t>k</t>
    </r>
    <r>
      <rPr>
        <b/>
        <vertAlign val="subscript"/>
        <sz val="9"/>
        <color theme="1"/>
        <rFont val="Arial"/>
        <family val="2"/>
      </rPr>
      <t>L</t>
    </r>
    <r>
      <rPr>
        <b/>
        <sz val="9"/>
        <color theme="1"/>
        <rFont val="Arial"/>
        <family val="2"/>
      </rPr>
      <t>a [h</t>
    </r>
    <r>
      <rPr>
        <b/>
        <vertAlign val="superscript"/>
        <sz val="9"/>
        <color theme="1"/>
        <rFont val="Arial"/>
        <family val="2"/>
      </rPr>
      <t>-1</t>
    </r>
    <r>
      <rPr>
        <b/>
        <sz val="9"/>
        <color theme="1"/>
        <rFont val="Arial"/>
        <family val="2"/>
      </rPr>
      <t>] dO2 50%</t>
    </r>
  </si>
  <si>
    <r>
      <t>k</t>
    </r>
    <r>
      <rPr>
        <b/>
        <vertAlign val="subscript"/>
        <sz val="9"/>
        <color theme="1"/>
        <rFont val="Arial"/>
        <family val="2"/>
      </rPr>
      <t>L</t>
    </r>
    <r>
      <rPr>
        <b/>
        <sz val="9"/>
        <color theme="1"/>
        <rFont val="Arial"/>
        <family val="2"/>
      </rPr>
      <t>a by model to include oxygen probe time constant</t>
    </r>
  </si>
  <si>
    <t>Aeration rate [LPM]</t>
  </si>
  <si>
    <t>Henry coefficient</t>
  </si>
  <si>
    <t>kH</t>
  </si>
  <si>
    <t>lnH</t>
  </si>
  <si>
    <t>at T =</t>
  </si>
  <si>
    <t>dlnH/d(1/T)</t>
  </si>
  <si>
    <t>1/K</t>
  </si>
  <si>
    <t>CL,sat</t>
  </si>
  <si>
    <t>C</t>
  </si>
  <si>
    <r>
      <t>k</t>
    </r>
    <r>
      <rPr>
        <b/>
        <vertAlign val="subscript"/>
        <sz val="9"/>
        <color theme="1"/>
        <rFont val="Arial"/>
        <family val="2"/>
      </rPr>
      <t>L</t>
    </r>
    <r>
      <rPr>
        <b/>
        <sz val="9"/>
        <color theme="1"/>
        <rFont val="Arial"/>
        <family val="2"/>
      </rPr>
      <t>a required for each scenario</t>
    </r>
  </si>
  <si>
    <r>
      <t>m</t>
    </r>
    <r>
      <rPr>
        <b/>
        <vertAlign val="superscript"/>
        <sz val="9"/>
        <color theme="1"/>
        <rFont val="Arial"/>
        <family val="2"/>
      </rPr>
      <t>3</t>
    </r>
    <r>
      <rPr>
        <b/>
        <sz val="9"/>
        <color theme="1"/>
        <rFont val="Arial"/>
        <family val="2"/>
      </rPr>
      <t>Pa</t>
    </r>
    <r>
      <rPr>
        <b/>
        <vertAlign val="superscript"/>
        <sz val="9"/>
        <color theme="1"/>
        <rFont val="Arial"/>
        <family val="2"/>
      </rPr>
      <t>-1</t>
    </r>
  </si>
  <si>
    <t>% viability</t>
  </si>
  <si>
    <t>SD</t>
  </si>
  <si>
    <t>Media</t>
  </si>
  <si>
    <t>sACE</t>
  </si>
  <si>
    <t>4th Day</t>
  </si>
  <si>
    <t>8th Day</t>
  </si>
  <si>
    <t>normalized /million</t>
  </si>
  <si>
    <r>
      <t>mU mL</t>
    </r>
    <r>
      <rPr>
        <vertAlign val="superscript"/>
        <sz val="10"/>
        <color theme="1"/>
        <rFont val="Arial"/>
        <family val="2"/>
      </rPr>
      <t>-1</t>
    </r>
  </si>
  <si>
    <t>SFM4CHO- Powder</t>
  </si>
  <si>
    <r>
      <t>x10</t>
    </r>
    <r>
      <rPr>
        <vertAlign val="superscript"/>
        <sz val="10"/>
        <color theme="1"/>
        <rFont val="Arial"/>
        <family val="2"/>
      </rPr>
      <t>6</t>
    </r>
    <r>
      <rPr>
        <sz val="10"/>
        <color theme="1"/>
        <rFont val="Arial"/>
        <family val="2"/>
      </rPr>
      <t xml:space="preserve"> Cells mL</t>
    </r>
    <r>
      <rPr>
        <vertAlign val="superscript"/>
        <sz val="10"/>
        <color theme="1"/>
        <rFont val="Arial"/>
        <family val="2"/>
      </rPr>
      <t>-1</t>
    </r>
  </si>
  <si>
    <t>Aim: To establish the suitability of the HTB in culturing mammalian cells</t>
  </si>
  <si>
    <t>cell line used: Plain CHO cells and CHO cells expressing sACE protein</t>
  </si>
  <si>
    <r>
      <t>x106 Cells mL</t>
    </r>
    <r>
      <rPr>
        <vertAlign val="superscript"/>
        <sz val="10"/>
        <color theme="1"/>
        <rFont val="Arial"/>
        <family val="2"/>
      </rPr>
      <t>-1</t>
    </r>
  </si>
  <si>
    <t xml:space="preserve">sACE </t>
  </si>
  <si>
    <t>Determination of doubling time and growth rate of batches</t>
  </si>
  <si>
    <t>24-96</t>
  </si>
  <si>
    <t>48-96</t>
  </si>
  <si>
    <t>Log hrs</t>
  </si>
  <si>
    <r>
      <t>µ (h</t>
    </r>
    <r>
      <rPr>
        <b/>
        <vertAlign val="superscript"/>
        <sz val="10"/>
        <color theme="1"/>
        <rFont val="Calibri"/>
        <family val="2"/>
      </rPr>
      <t>-1</t>
    </r>
    <r>
      <rPr>
        <b/>
        <sz val="10"/>
        <color theme="1"/>
        <rFont val="Calibri"/>
        <family val="2"/>
      </rPr>
      <t>)</t>
    </r>
  </si>
  <si>
    <r>
      <t>td  (h</t>
    </r>
    <r>
      <rPr>
        <b/>
        <vertAlign val="superscript"/>
        <sz val="10"/>
        <color theme="1"/>
        <rFont val="Calibri"/>
        <family val="2"/>
      </rPr>
      <t>-1</t>
    </r>
    <r>
      <rPr>
        <b/>
        <sz val="10"/>
        <color theme="1"/>
        <rFont val="Calibri"/>
        <family val="2"/>
      </rPr>
      <t>)</t>
    </r>
  </si>
  <si>
    <t>Cell death in batch 1 was considered  as natural cell death</t>
  </si>
  <si>
    <t>Batch 2  and batch 3 were considered to determine the shear effect exerted by impeller speed on the cells</t>
  </si>
  <si>
    <t>After attaining peak cell density in all the three batches</t>
  </si>
  <si>
    <t>kd (due to impeller speed) = kd (calculated from second dataset) - kd (calculated from first dataset)</t>
  </si>
  <si>
    <r>
      <rPr>
        <b/>
        <sz val="10"/>
        <color theme="1"/>
        <rFont val="Arial"/>
        <family val="2"/>
      </rPr>
      <t>Assumption</t>
    </r>
    <r>
      <rPr>
        <sz val="10"/>
        <color theme="1"/>
        <rFont val="Arial"/>
        <family val="2"/>
      </rPr>
      <t>: Batch 1 represented the natural cell death due to culture age, apoptosis, necrosis and toxic metabolites as the batch attained the maximum cell density of 4.06 x 10</t>
    </r>
    <r>
      <rPr>
        <vertAlign val="superscript"/>
        <sz val="10"/>
        <color theme="1"/>
        <rFont val="Arial"/>
        <family val="2"/>
      </rPr>
      <t>6</t>
    </r>
    <r>
      <rPr>
        <sz val="10"/>
        <color theme="1"/>
        <rFont val="Arial"/>
        <family val="2"/>
      </rPr>
      <t xml:space="preserve"> cell mL</t>
    </r>
    <r>
      <rPr>
        <vertAlign val="superscript"/>
        <sz val="10"/>
        <color theme="1"/>
        <rFont val="Arial"/>
        <family val="2"/>
      </rPr>
      <t>-1</t>
    </r>
    <r>
      <rPr>
        <sz val="10"/>
        <color theme="1"/>
        <rFont val="Arial"/>
        <family val="2"/>
      </rPr>
      <t xml:space="preserve"> at 120 h of post-seeding at an impeller speed of 150 rpm. Whereas, batch 2 represented the increase in cell death due to increased impeller speed from 150 rpm to 300 rpm. The difference of the slope indicated the long-term effect of impeller speed on the cell death due to</t>
    </r>
    <r>
      <rPr>
        <b/>
        <i/>
        <sz val="10"/>
        <color theme="1"/>
        <rFont val="Arial"/>
        <family val="2"/>
      </rPr>
      <t xml:space="preserve"> impeller only</t>
    </r>
    <r>
      <rPr>
        <sz val="10"/>
        <color theme="1"/>
        <rFont val="Arial"/>
        <family val="2"/>
      </rPr>
      <t xml:space="preserve"> during the batch run. the value came out to be -0.0252 h</t>
    </r>
    <r>
      <rPr>
        <vertAlign val="superscript"/>
        <sz val="10"/>
        <color theme="1"/>
        <rFont val="Arial"/>
        <family val="2"/>
      </rPr>
      <t>-1</t>
    </r>
    <r>
      <rPr>
        <sz val="10"/>
        <color theme="1"/>
        <rFont val="Arial"/>
        <family val="2"/>
      </rPr>
      <t>. The negative slope indicate the cell death.</t>
    </r>
  </si>
  <si>
    <t>Long-term effect of impeller speed during statinary phase in all the three batches</t>
  </si>
  <si>
    <t>Short-term effect</t>
  </si>
  <si>
    <t>Figure 5-13</t>
  </si>
  <si>
    <t>Ratio of cell death</t>
  </si>
  <si>
    <t>Due to increased impeller speed</t>
  </si>
  <si>
    <t>Short-term</t>
  </si>
  <si>
    <t>Long-term effect at stationary phase (Natural cell death)</t>
  </si>
  <si>
    <t>Short-term effect at stationary phase (One hour at each rpm)</t>
  </si>
  <si>
    <r>
      <t>Cell death (kd) (h</t>
    </r>
    <r>
      <rPr>
        <vertAlign val="superscript"/>
        <sz val="10"/>
        <color theme="1"/>
        <rFont val="Arial"/>
        <family val="2"/>
      </rPr>
      <t>-1</t>
    </r>
    <r>
      <rPr>
        <sz val="10"/>
        <color theme="1"/>
        <rFont val="Arial"/>
        <family val="2"/>
      </rPr>
      <t>)</t>
    </r>
  </si>
  <si>
    <t>Cell Density</t>
  </si>
  <si>
    <t>Glucose</t>
  </si>
  <si>
    <t>Lactate</t>
  </si>
  <si>
    <t>Lactate standard curve</t>
  </si>
  <si>
    <t xml:space="preserve">Ammonia concentration  </t>
  </si>
  <si>
    <r>
      <t xml:space="preserve"> (mmol L</t>
    </r>
    <r>
      <rPr>
        <b/>
        <vertAlign val="superscript"/>
        <sz val="10"/>
        <rFont val="Arial"/>
        <family val="2"/>
      </rPr>
      <t>-1</t>
    </r>
    <r>
      <rPr>
        <b/>
        <sz val="10"/>
        <rFont val="Arial"/>
        <family val="2"/>
      </rPr>
      <t>)</t>
    </r>
  </si>
  <si>
    <t>Osmolality</t>
  </si>
  <si>
    <t>Shear studies with kd long-term and short-term effect of impeller speed</t>
  </si>
  <si>
    <t>Metabolite analysis (Glucose, lactate, ammonia and osmolality)</t>
  </si>
  <si>
    <t xml:space="preserve">Impeller induced cell death in all the three batches as </t>
  </si>
  <si>
    <t xml:space="preserve">     long-term and short term effect of impeller speed</t>
  </si>
  <si>
    <t>Metabolite analysis-Glucose, lactate, ammonia and osmolality</t>
  </si>
  <si>
    <t>kLa</t>
  </si>
  <si>
    <t>Q</t>
  </si>
  <si>
    <t>X</t>
  </si>
  <si>
    <t>A</t>
  </si>
  <si>
    <t>MDO</t>
  </si>
  <si>
    <t xml:space="preserve">Media screening experiment </t>
  </si>
  <si>
    <t>pashto</t>
  </si>
  <si>
    <r>
      <t>cells mL</t>
    </r>
    <r>
      <rPr>
        <b/>
        <vertAlign val="superscript"/>
        <sz val="9"/>
        <color theme="1"/>
        <rFont val="Arial"/>
        <family val="2"/>
      </rPr>
      <t>-1</t>
    </r>
  </si>
  <si>
    <r>
      <t>mol mL</t>
    </r>
    <r>
      <rPr>
        <b/>
        <vertAlign val="superscript"/>
        <sz val="9"/>
        <color theme="1"/>
        <rFont val="Arial"/>
        <family val="2"/>
      </rPr>
      <t>-1</t>
    </r>
  </si>
  <si>
    <r>
      <t>molmL</t>
    </r>
    <r>
      <rPr>
        <b/>
        <vertAlign val="superscript"/>
        <sz val="9"/>
        <color theme="1"/>
        <rFont val="Arial"/>
        <family val="2"/>
      </rPr>
      <t>-1</t>
    </r>
    <r>
      <rPr>
        <b/>
        <sz val="9"/>
        <color theme="1"/>
        <rFont val="Arial"/>
        <family val="2"/>
      </rPr>
      <t>h</t>
    </r>
    <r>
      <rPr>
        <b/>
        <vertAlign val="superscript"/>
        <sz val="9"/>
        <color theme="1"/>
        <rFont val="Arial"/>
        <family val="2"/>
      </rPr>
      <t>-1</t>
    </r>
  </si>
  <si>
    <r>
      <t>mg mL</t>
    </r>
    <r>
      <rPr>
        <b/>
        <vertAlign val="superscript"/>
        <sz val="9"/>
        <color theme="1"/>
        <rFont val="Arial"/>
        <family val="2"/>
      </rPr>
      <t>-1</t>
    </r>
  </si>
  <si>
    <r>
      <t>X [cells mL</t>
    </r>
    <r>
      <rPr>
        <b/>
        <vertAlign val="superscript"/>
        <sz val="9"/>
        <color theme="1"/>
        <rFont val="Arial"/>
        <family val="2"/>
      </rPr>
      <t>-1</t>
    </r>
    <r>
      <rPr>
        <b/>
        <sz val="9"/>
        <color theme="1"/>
        <rFont val="Arial"/>
        <family val="2"/>
      </rPr>
      <t>]</t>
    </r>
  </si>
  <si>
    <t>Media screening experiment and sACE daywise activities in different media</t>
  </si>
  <si>
    <t>Figure 5-1 to 5-3</t>
  </si>
  <si>
    <t>Table 5-1</t>
  </si>
  <si>
    <t>Cost analysis of the media (M1 - M6) to determine the price per mU of sACE produced in HTB</t>
  </si>
  <si>
    <t>Figure 5-4, 5-5 &amp; 5-7</t>
  </si>
  <si>
    <t>Bioreactor batches and their growth kinetics</t>
  </si>
  <si>
    <t>Figure 5-10 to 5-12</t>
  </si>
  <si>
    <t>Table 5-4</t>
  </si>
  <si>
    <t>Table 5-5</t>
  </si>
  <si>
    <t>Figure 5-14, 5-15 and 5-16</t>
  </si>
  <si>
    <t xml:space="preserve">Media Cost (ZAR) </t>
  </si>
  <si>
    <t>Price in ZAR for 1 mU sACE produced</t>
  </si>
  <si>
    <t>L</t>
  </si>
  <si>
    <t>30 mL</t>
  </si>
  <si>
    <t>M6-day 6</t>
  </si>
  <si>
    <r>
      <t>VCD in 10^6 cells mL</t>
    </r>
    <r>
      <rPr>
        <vertAlign val="superscript"/>
        <sz val="12"/>
        <color rgb="FF000000"/>
        <rFont val="Arial"/>
        <family val="2"/>
      </rPr>
      <t>-1</t>
    </r>
    <r>
      <rPr>
        <sz val="12"/>
        <color rgb="FF000000"/>
        <rFont val="Arial"/>
        <family val="2"/>
      </rPr>
      <t xml:space="preserve"> on day 8</t>
    </r>
  </si>
  <si>
    <r>
      <t>sACE Productivity mU x 10^6 cells</t>
    </r>
    <r>
      <rPr>
        <vertAlign val="superscript"/>
        <sz val="12"/>
        <color rgb="FF000000"/>
        <rFont val="Arial"/>
        <family val="2"/>
      </rPr>
      <t>-1</t>
    </r>
    <r>
      <rPr>
        <sz val="12"/>
        <color rgb="FF000000"/>
        <rFont val="Arial"/>
        <family val="2"/>
      </rPr>
      <t xml:space="preserve"> mL</t>
    </r>
    <r>
      <rPr>
        <vertAlign val="superscript"/>
        <sz val="12"/>
        <color rgb="FF000000"/>
        <rFont val="Arial"/>
        <family val="2"/>
      </rPr>
      <t>- 1</t>
    </r>
  </si>
  <si>
    <t>5. Biotic characterization of HTB-(Results and Discussion - Part II)</t>
  </si>
  <si>
    <t>Aim: To detrmine the kLa values for middle to high cell density culture and their operational window</t>
  </si>
  <si>
    <t>Parameters</t>
  </si>
  <si>
    <r>
      <t>SOD [mol O</t>
    </r>
    <r>
      <rPr>
        <b/>
        <vertAlign val="subscript"/>
        <sz val="9"/>
        <color theme="1"/>
        <rFont val="Arial"/>
        <family val="2"/>
      </rPr>
      <t>2</t>
    </r>
    <r>
      <rPr>
        <b/>
        <sz val="9"/>
        <color theme="1"/>
        <rFont val="Arial"/>
        <family val="2"/>
      </rPr>
      <t xml:space="preserve"> cell</t>
    </r>
    <r>
      <rPr>
        <b/>
        <vertAlign val="superscript"/>
        <sz val="9"/>
        <color theme="1"/>
        <rFont val="Arial"/>
        <family val="2"/>
      </rPr>
      <t>-1</t>
    </r>
    <r>
      <rPr>
        <b/>
        <sz val="9"/>
        <color theme="1"/>
        <rFont val="Arial"/>
        <family val="2"/>
      </rPr>
      <t>s</t>
    </r>
    <r>
      <rPr>
        <b/>
        <vertAlign val="superscript"/>
        <sz val="9"/>
        <color theme="1"/>
        <rFont val="Arial"/>
        <family val="2"/>
      </rPr>
      <t>-1</t>
    </r>
    <r>
      <rPr>
        <b/>
        <sz val="9"/>
        <color theme="1"/>
        <rFont val="Arial"/>
        <family val="2"/>
      </rPr>
      <t>]</t>
    </r>
  </si>
  <si>
    <t>Operting window</t>
  </si>
  <si>
    <t>DO profile (BR # 2(actual))</t>
  </si>
  <si>
    <t>Rep 1</t>
  </si>
  <si>
    <t>Rep 2</t>
  </si>
  <si>
    <t>Rep 3</t>
  </si>
  <si>
    <t xml:space="preserve">Assumptions: Cell density remain constant during the kla measurement. </t>
  </si>
  <si>
    <t>Time (min)</t>
  </si>
  <si>
    <t>DO</t>
  </si>
  <si>
    <t>Modelled DO</t>
  </si>
  <si>
    <t>ABS</t>
  </si>
  <si>
    <t>Time</t>
  </si>
  <si>
    <r>
      <t>min</t>
    </r>
    <r>
      <rPr>
        <vertAlign val="superscript"/>
        <sz val="11"/>
        <rFont val="Arial"/>
        <family val="2"/>
      </rPr>
      <t>-1</t>
    </r>
  </si>
  <si>
    <r>
      <t>h</t>
    </r>
    <r>
      <rPr>
        <vertAlign val="superscript"/>
        <sz val="11"/>
        <rFont val="Arial"/>
        <family val="2"/>
      </rPr>
      <t>-1</t>
    </r>
  </si>
  <si>
    <r>
      <t>cell</t>
    </r>
    <r>
      <rPr>
        <vertAlign val="superscript"/>
        <sz val="11"/>
        <rFont val="Arial"/>
        <family val="2"/>
      </rPr>
      <t>-1</t>
    </r>
    <r>
      <rPr>
        <sz val="11"/>
        <rFont val="Arial"/>
        <family val="2"/>
      </rPr>
      <t xml:space="preserve"> mL min</t>
    </r>
    <r>
      <rPr>
        <vertAlign val="superscript"/>
        <sz val="11"/>
        <rFont val="Arial"/>
        <family val="2"/>
      </rPr>
      <t>-1</t>
    </r>
  </si>
  <si>
    <r>
      <t>cell mL</t>
    </r>
    <r>
      <rPr>
        <vertAlign val="superscript"/>
        <sz val="11"/>
        <rFont val="Arial"/>
        <family val="2"/>
      </rPr>
      <t>-1</t>
    </r>
  </si>
  <si>
    <t>c* kLa-QX</t>
  </si>
  <si>
    <t>Average</t>
  </si>
  <si>
    <t>standard deviation</t>
  </si>
  <si>
    <t>Figure 5 1 Screening of appropriate growth media from the six commercially available media for the growth of CHO cells. The media M1 represented by the symbol ( ), M2 ( ), M3 ( ), M4 ( ), M5 ( ), and M6 ( ). The cell density is denoted by solid lines whereas viability percentage is represented in dotted lines. Error bars show the standard deviation of n=3 replicates</t>
  </si>
  <si>
    <t>Figure 5‑2 Profile of sACE expression in CHO cells in different commercially available media (M1-M5) on day 4 and on day 8, (M6) on day 4 and Day 6represented by black and red bars respectively.  M1 (HyCell CHO), M2 (HyCell CHO w/o hypoxanthine, w/o thymidine), M3 (CDM4PerMAb), M4 (ActiPro), M5 (ActiSM) and M6 (SFM 4CHO – Powder). Error bars show the standard deviation of n=3 replicates</t>
  </si>
  <si>
    <t>Figure 5 3 The profile of sACE expression in different commercially available media (M1-M6) on (A) day 4 and (B) day 8 after normalizing cell density to 1 x 106 cells, except for M6 where data was normalised till day 6. Error bars show the standard deviation of n=3 replicates</t>
  </si>
  <si>
    <t>Table 5‑1 Cost analysis of the media (M1 - M6) to determine the price per mU of sACE produced in HTB</t>
  </si>
  <si>
    <t>Figure 5 4 Illustration of the growth profile of CHO cells during batch 1 in HTB. The black solid line represented the cell density and % viability denoted by the red line and the blue column indicated the profile of sACE production. Error bars show the standard deviation of n=2 replicates</t>
  </si>
  <si>
    <t>Figure 5 5 Growth profile of CHO cells during batch 2 in HTB. The black broken line represented the cell density and % viability denoted by the dashed red line. The dropline segregated the growth phase of the batch at rpm 150 from that of the impeller induced shear phase at rpm 300. Error bars show the standard deviation of n=2 replicates</t>
  </si>
  <si>
    <t xml:space="preserve">Figure 5 7 Growth profile of CHO cells for batch 3 in an HTB bioreactor. The cell growth profile depicted in black line with % viability with a red dotted line. Error bars show the standard deviation of n=3 replicate samples. </t>
  </si>
  <si>
    <t>Aim: sample calculation to determine the biotic mass transfer coeffcient (kLa) with dynamic method</t>
  </si>
  <si>
    <r>
      <t>Sample calculation to determine the biotic k</t>
    </r>
    <r>
      <rPr>
        <sz val="8"/>
        <color theme="1"/>
        <rFont val="Arial"/>
        <family val="2"/>
      </rPr>
      <t>L</t>
    </r>
    <r>
      <rPr>
        <sz val="10"/>
        <color theme="1"/>
        <rFont val="Arial"/>
        <family val="2"/>
      </rPr>
      <t>a through Dynamic method</t>
    </r>
  </si>
  <si>
    <t>Figure 5 10 Long-term effects of impeller speed on the culture health in all three batches after attaining the stationary phase. The trend line was extrapolated for the batch 1 and 3 up to 240 h to visualize the difference in cell death with the assumption that culture conditions and the rate of cell death were constant till 240 h. Batch 1 is represented by ( ), batch 2 ( ) and batch 3 with ( ). The extrapolated trend lines were represented by dashed lines and the difference between point A (batch 1) and B (batch 2) indicated the difference in the extent of cell death when exposed to hydrodynamic shear from 150 rpm to 300 rpm</t>
  </si>
  <si>
    <t xml:space="preserve">Table 5‑5 Impeller induced cell death in all the three batches as </t>
  </si>
  <si>
    <t>Figure 5 11 Short-term effects of impeller speed on culture health when exposed to 150 rpm and 300 rpm for an hour each after 216 h in batch 2. The impeller speed at 150 rpm is denoted by ( ), and 300 rpm with ( ). The extrapolated trend lines were represented by dashed lines and the difference between point A (150 rpm) and B (300 rpm) indicated the difference in the extent of cell death when exposed to hydrodynamic shear at 300 rpm from that of 150 rpm</t>
  </si>
  <si>
    <t>Figure 5 12 Comparing the effect of various impeller speeds on culture health for short exposure to hydrodynamic shear. The trend line for each impeller speed was extrapolated to 6 h (denoted by dashed lines) to visualize the difference in cell death. The 150 rpm is represented by ( ), 200 rpm ( ), 250 rpm ( ), 300 rpm ( ), 400 rpm ( ) and 500 rpm ( ). The gaps between the trend lines showed the extent of cell death occurred between them with their respective impeller speeds</t>
  </si>
  <si>
    <r>
      <t xml:space="preserve"> (h</t>
    </r>
    <r>
      <rPr>
        <vertAlign val="superscript"/>
        <sz val="11"/>
        <color rgb="FF000000"/>
        <rFont val="Calibri"/>
        <family val="2"/>
      </rPr>
      <t>-1</t>
    </r>
    <r>
      <rPr>
        <sz val="11"/>
        <color rgb="FF000000"/>
        <rFont val="Calibri"/>
        <family val="2"/>
      </rPr>
      <t>)</t>
    </r>
  </si>
  <si>
    <r>
      <t xml:space="preserve"> (cell</t>
    </r>
    <r>
      <rPr>
        <vertAlign val="superscript"/>
        <sz val="10"/>
        <color theme="1"/>
        <rFont val="Arial"/>
        <family val="2"/>
      </rPr>
      <t>-1</t>
    </r>
    <r>
      <rPr>
        <sz val="10"/>
        <color theme="1"/>
        <rFont val="Arial"/>
        <family val="2"/>
      </rPr>
      <t xml:space="preserve"> mL min</t>
    </r>
    <r>
      <rPr>
        <vertAlign val="superscript"/>
        <sz val="10"/>
        <color theme="1"/>
        <rFont val="Arial"/>
        <family val="2"/>
      </rPr>
      <t>-1</t>
    </r>
    <r>
      <rPr>
        <sz val="10"/>
        <color theme="1"/>
        <rFont val="Arial"/>
        <family val="2"/>
      </rPr>
      <t>)</t>
    </r>
  </si>
  <si>
    <r>
      <t>VCD (x10</t>
    </r>
    <r>
      <rPr>
        <vertAlign val="superscript"/>
        <sz val="11"/>
        <color theme="1"/>
        <rFont val="Calibri"/>
        <family val="2"/>
      </rPr>
      <t>6</t>
    </r>
    <r>
      <rPr>
        <sz val="11"/>
        <color theme="1"/>
        <rFont val="Calibri"/>
        <family val="2"/>
      </rPr>
      <t xml:space="preserve"> cells mL</t>
    </r>
    <r>
      <rPr>
        <vertAlign val="superscript"/>
        <sz val="11"/>
        <color theme="1"/>
        <rFont val="Calibri"/>
        <family val="2"/>
      </rPr>
      <t>-1</t>
    </r>
    <r>
      <rPr>
        <sz val="11"/>
        <color theme="1"/>
        <rFont val="Calibri"/>
        <family val="2"/>
      </rPr>
      <t>)</t>
    </r>
  </si>
  <si>
    <t>Culture age (days)</t>
  </si>
  <si>
    <t>10 (Last day)</t>
  </si>
  <si>
    <t>Note: KLa was also calculated for the batch 2. the following table shows the comparison</t>
  </si>
  <si>
    <t>9 (last day</t>
  </si>
  <si>
    <t>Table 5 4 comparison of the k_L a during different time of the culture age</t>
  </si>
  <si>
    <t>Comparison of the kLa during different time of the culture age</t>
  </si>
  <si>
    <t>Figure 5 13 Satisfactory operational window of HTB with black arrow indicating the direction of optimum performance of HTB for meeting the required oxygen demand for high cell density culture</t>
  </si>
  <si>
    <t xml:space="preserve">Figure 5 16 Osmolality profile w. r. t. cell density and lactate production during the of bioreactor batches. (a) batch 1, (b) batch 2 and (c) batch 3. The error bars indicate the standard deviation of n=3 replicates </t>
  </si>
  <si>
    <t>Figure 5 15 Ammonia profile in bioreactor batches where black, red and blue represented the batch 1, 2 and 3 respectively. Data for batch 1 available to day 9, batch 2 to day 10 and batch 3 to day 7. The error bars indicated the mean standard deviation n=3 replicates</t>
  </si>
  <si>
    <t>Figure 5 14 Glucose and Lactate profile of the batches w.r.t their respective cell densities (a) batch 1 (b) batch 2 and (c) batch 3. The error bars indicated the mean standard deviation n=3 replicates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</si>
</sst>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0000"/>
    <numFmt numFmtId="166" formatCode="0.0"/>
    <numFmt numFmtId="167" formatCode="0.0E+00"/>
  </numFmts>
  <fonts count="35" x14ac:knownFonts="1">
    <font>
      <sz val="11"/>
      <color theme="1"/>
      <name val="Calibri"/>
      <family val="2"/>
      <scheme val="minor"/>
    </font>
    <font>
      <sz val="10"/>
      <color theme="1"/>
      <name val="Arial"/>
      <family val="2"/>
    </font>
    <font>
      <sz val="10"/>
      <name val="Arial"/>
      <family val="2"/>
    </font>
    <font>
      <sz val="10"/>
      <color theme="0"/>
      <name val="Arial"/>
      <family val="2"/>
    </font>
    <font>
      <sz val="8"/>
      <color theme="1"/>
      <name val="Arial"/>
      <family val="2"/>
    </font>
    <font>
      <b/>
      <sz val="10"/>
      <color theme="1"/>
      <name val="Arial"/>
      <family val="2"/>
    </font>
    <font>
      <vertAlign val="superscript"/>
      <sz val="10"/>
      <color theme="1"/>
      <name val="Arial"/>
      <family val="2"/>
    </font>
    <font>
      <b/>
      <i/>
      <sz val="10"/>
      <color theme="1"/>
      <name val="Arial"/>
      <family val="2"/>
    </font>
    <font>
      <vertAlign val="superscript"/>
      <sz val="10"/>
      <name val="Arial"/>
      <family val="2"/>
    </font>
    <font>
      <sz val="11"/>
      <color theme="1"/>
      <name val="Calibri"/>
      <family val="2"/>
      <scheme val="minor"/>
    </font>
    <font>
      <b/>
      <sz val="9"/>
      <color theme="1"/>
      <name val="Arial"/>
      <family val="2"/>
    </font>
    <font>
      <b/>
      <vertAlign val="subscript"/>
      <sz val="9"/>
      <color theme="1"/>
      <name val="Arial"/>
      <family val="2"/>
    </font>
    <font>
      <b/>
      <vertAlign val="superscript"/>
      <sz val="9"/>
      <color theme="1"/>
      <name val="Arial"/>
      <family val="2"/>
    </font>
    <font>
      <b/>
      <sz val="9"/>
      <name val="Arial"/>
      <family val="2"/>
    </font>
    <font>
      <b/>
      <sz val="10"/>
      <color theme="1"/>
      <name val="Calibri"/>
      <family val="2"/>
    </font>
    <font>
      <b/>
      <vertAlign val="superscript"/>
      <sz val="10"/>
      <color theme="1"/>
      <name val="Calibri"/>
      <family val="2"/>
    </font>
    <font>
      <b/>
      <sz val="10"/>
      <name val="Arial"/>
      <family val="2"/>
    </font>
    <font>
      <sz val="10"/>
      <name val="Calibri"/>
      <family val="2"/>
      <scheme val="minor"/>
    </font>
    <font>
      <b/>
      <vertAlign val="superscript"/>
      <sz val="10"/>
      <name val="Arial"/>
      <family val="2"/>
    </font>
    <font>
      <sz val="10"/>
      <color rgb="FF000000"/>
      <name val="Arial"/>
      <family val="2"/>
    </font>
    <font>
      <sz val="12"/>
      <color rgb="FF000000"/>
      <name val="Arial"/>
      <family val="2"/>
    </font>
    <font>
      <vertAlign val="superscript"/>
      <sz val="12"/>
      <color rgb="FF000000"/>
      <name val="Arial"/>
      <family val="2"/>
    </font>
    <font>
      <sz val="11"/>
      <color rgb="FF000000"/>
      <name val="Arial"/>
      <family val="2"/>
    </font>
    <font>
      <b/>
      <sz val="11"/>
      <color rgb="FF000000"/>
      <name val="Arial"/>
      <family val="2"/>
    </font>
    <font>
      <b/>
      <sz val="11"/>
      <name val="Arial"/>
      <family val="2"/>
    </font>
    <font>
      <sz val="11"/>
      <name val="Arial"/>
      <family val="2"/>
    </font>
    <font>
      <vertAlign val="superscript"/>
      <sz val="11"/>
      <name val="Arial"/>
      <family val="2"/>
    </font>
    <font>
      <sz val="9"/>
      <color theme="1"/>
      <name val="Arial Narrow"/>
      <family val="2"/>
    </font>
    <font>
      <sz val="9"/>
      <name val="Arial Narrow"/>
      <family val="2"/>
    </font>
    <font>
      <sz val="12"/>
      <color theme="1"/>
      <name val="Arial"/>
      <family val="2"/>
    </font>
    <font>
      <sz val="11"/>
      <color theme="1"/>
      <name val="Calibri"/>
      <family val="2"/>
    </font>
    <font>
      <b/>
      <sz val="9"/>
      <color theme="1"/>
      <name val="Arial Narrow"/>
      <family val="2"/>
    </font>
    <font>
      <sz val="11"/>
      <color rgb="FF000000"/>
      <name val="Calibri"/>
      <family val="2"/>
    </font>
    <font>
      <vertAlign val="superscript"/>
      <sz val="11"/>
      <color rgb="FF000000"/>
      <name val="Calibri"/>
      <family val="2"/>
    </font>
    <font>
      <vertAlign val="superscript"/>
      <sz val="11"/>
      <color theme="1"/>
      <name val="Calibri"/>
      <family val="2"/>
    </font>
  </fonts>
  <fills count="26">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2" tint="-9.9978637043366805E-2"/>
        <bgColor indexed="64"/>
      </patternFill>
    </fill>
    <fill>
      <patternFill patternType="solid">
        <fgColor theme="4"/>
        <bgColor indexed="64"/>
      </patternFill>
    </fill>
    <fill>
      <patternFill patternType="solid">
        <fgColor theme="2" tint="-0.249977111117893"/>
        <bgColor indexed="64"/>
      </patternFill>
    </fill>
    <fill>
      <patternFill patternType="solid">
        <fgColor theme="3" tint="0.79998168889431442"/>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theme="5" tint="0.79998168889431442"/>
        <bgColor indexed="64"/>
      </patternFill>
    </fill>
    <fill>
      <patternFill patternType="solid">
        <fgColor rgb="FFFFFF00"/>
        <bgColor rgb="FF000000"/>
      </patternFill>
    </fill>
    <fill>
      <patternFill patternType="solid">
        <fgColor rgb="FFB8CCE4"/>
        <bgColor rgb="FF000000"/>
      </patternFill>
    </fill>
    <fill>
      <patternFill patternType="solid">
        <fgColor rgb="FFE6B8B7"/>
        <bgColor rgb="FF000000"/>
      </patternFill>
    </fill>
    <fill>
      <patternFill patternType="solid">
        <fgColor rgb="FFFABF8F"/>
        <bgColor rgb="FF000000"/>
      </patternFill>
    </fill>
    <fill>
      <patternFill patternType="solid">
        <fgColor rgb="FF95B3D7"/>
        <bgColor rgb="FF000000"/>
      </patternFill>
    </fill>
    <fill>
      <patternFill patternType="solid">
        <fgColor rgb="FF00B050"/>
        <bgColor indexed="64"/>
      </patternFill>
    </fill>
  </fills>
  <borders count="31">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bottom style="thick">
        <color indexed="64"/>
      </bottom>
      <diagonal/>
    </border>
    <border>
      <left/>
      <right/>
      <top style="thick">
        <color indexed="64"/>
      </top>
      <bottom style="thick">
        <color indexed="64"/>
      </bottom>
      <diagonal/>
    </border>
    <border>
      <left/>
      <right/>
      <top style="thick">
        <color indexed="64"/>
      </top>
      <bottom/>
      <diagonal/>
    </border>
    <border>
      <left style="thick">
        <color indexed="64"/>
      </left>
      <right/>
      <top/>
      <bottom/>
      <diagonal/>
    </border>
    <border>
      <left style="thick">
        <color indexed="64"/>
      </left>
      <right/>
      <top/>
      <bottom style="thick">
        <color indexed="64"/>
      </bottom>
      <diagonal/>
    </border>
    <border>
      <left style="thick">
        <color indexed="64"/>
      </left>
      <right/>
      <top style="thick">
        <color indexed="64"/>
      </top>
      <bottom/>
      <diagonal/>
    </border>
    <border>
      <left/>
      <right style="thick">
        <color indexed="64"/>
      </right>
      <top/>
      <bottom/>
      <diagonal/>
    </border>
    <border>
      <left style="thick">
        <color indexed="64"/>
      </left>
      <right/>
      <top style="thick">
        <color indexed="64"/>
      </top>
      <bottom style="thick">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rgb="FFFF0000"/>
      </bottom>
      <diagonal/>
    </border>
    <border>
      <left style="thin">
        <color rgb="FFFF0000"/>
      </left>
      <right/>
      <top style="thin">
        <color rgb="FFFF0000"/>
      </top>
      <bottom style="thin">
        <color rgb="FFFF0000"/>
      </bottom>
      <diagonal/>
    </border>
    <border>
      <left/>
      <right style="thin">
        <color rgb="FFFF0000"/>
      </right>
      <top style="thin">
        <color rgb="FFFF0000"/>
      </top>
      <bottom style="thin">
        <color rgb="FFFF0000"/>
      </bottom>
      <diagonal/>
    </border>
    <border>
      <left/>
      <right style="thick">
        <color indexed="64"/>
      </right>
      <top/>
      <bottom style="thick">
        <color indexed="64"/>
      </bottom>
      <diagonal/>
    </border>
    <border>
      <left/>
      <right style="thick">
        <color indexed="64"/>
      </right>
      <top style="thick">
        <color indexed="64"/>
      </top>
      <bottom style="thick">
        <color indexed="64"/>
      </bottom>
      <diagonal/>
    </border>
  </borders>
  <cellStyleXfs count="2">
    <xf numFmtId="0" fontId="0" fillId="0" borderId="0"/>
    <xf numFmtId="9" fontId="9" fillId="0" borderId="0" applyFont="0" applyFill="0" applyBorder="0" applyAlignment="0" applyProtection="0"/>
  </cellStyleXfs>
  <cellXfs count="291">
    <xf numFmtId="0" fontId="0" fillId="0" borderId="0" xfId="0"/>
    <xf numFmtId="0" fontId="1" fillId="2" borderId="1" xfId="0" applyFont="1" applyFill="1" applyBorder="1" applyAlignment="1">
      <alignment horizontal="left" vertical="center"/>
    </xf>
    <xf numFmtId="0" fontId="1" fillId="0" borderId="0" xfId="0" applyFont="1" applyAlignment="1">
      <alignment horizontal="left"/>
    </xf>
    <xf numFmtId="0" fontId="1" fillId="2" borderId="0" xfId="0" applyFont="1" applyFill="1" applyBorder="1" applyAlignment="1">
      <alignment horizontal="left" vertical="center"/>
    </xf>
    <xf numFmtId="0" fontId="3" fillId="0" borderId="0" xfId="0" applyFont="1" applyFill="1" applyBorder="1" applyAlignment="1">
      <alignment horizontal="left" vertical="center"/>
    </xf>
    <xf numFmtId="0" fontId="1" fillId="3" borderId="0" xfId="0" applyFont="1" applyFill="1" applyAlignment="1">
      <alignment horizontal="left"/>
    </xf>
    <xf numFmtId="0" fontId="1" fillId="0" borderId="0" xfId="0" applyFont="1" applyFill="1" applyAlignment="1">
      <alignment horizontal="left"/>
    </xf>
    <xf numFmtId="0" fontId="1" fillId="4" borderId="0" xfId="0" applyFont="1" applyFill="1" applyAlignment="1">
      <alignment horizontal="left" vertical="center"/>
    </xf>
    <xf numFmtId="0" fontId="1" fillId="0" borderId="0" xfId="0" applyFont="1" applyFill="1" applyAlignment="1">
      <alignment horizontal="left" vertical="center"/>
    </xf>
    <xf numFmtId="0" fontId="1" fillId="0" borderId="0" xfId="0" applyFont="1" applyFill="1" applyBorder="1" applyAlignment="1">
      <alignment horizontal="center"/>
    </xf>
    <xf numFmtId="0" fontId="1" fillId="0" borderId="0" xfId="0" applyFont="1" applyBorder="1" applyAlignment="1">
      <alignment horizontal="left"/>
    </xf>
    <xf numFmtId="0" fontId="1" fillId="0" borderId="0" xfId="0" applyFont="1" applyBorder="1" applyAlignment="1"/>
    <xf numFmtId="0" fontId="1" fillId="0" borderId="0" xfId="0" applyFont="1"/>
    <xf numFmtId="2" fontId="1" fillId="0" borderId="0" xfId="0" applyNumberFormat="1" applyFont="1"/>
    <xf numFmtId="1" fontId="1" fillId="0" borderId="0" xfId="0" applyNumberFormat="1" applyFont="1" applyFill="1" applyBorder="1" applyAlignment="1">
      <alignment horizontal="center"/>
    </xf>
    <xf numFmtId="2" fontId="1" fillId="12" borderId="0" xfId="0" applyNumberFormat="1" applyFont="1" applyFill="1" applyBorder="1" applyAlignment="1">
      <alignment horizontal="center"/>
    </xf>
    <xf numFmtId="0" fontId="1" fillId="0" borderId="0" xfId="0" applyFont="1" applyBorder="1" applyAlignment="1">
      <alignment horizontal="center"/>
    </xf>
    <xf numFmtId="2" fontId="1" fillId="0" borderId="0" xfId="0" applyNumberFormat="1" applyFont="1" applyBorder="1" applyAlignment="1">
      <alignment horizontal="center"/>
    </xf>
    <xf numFmtId="0" fontId="1" fillId="0" borderId="14" xfId="0" applyFont="1" applyBorder="1" applyAlignment="1">
      <alignment horizontal="center"/>
    </xf>
    <xf numFmtId="2" fontId="1" fillId="0" borderId="14" xfId="0" applyNumberFormat="1" applyFont="1" applyBorder="1" applyAlignment="1">
      <alignment horizontal="center"/>
    </xf>
    <xf numFmtId="1" fontId="1" fillId="0" borderId="14" xfId="0" applyNumberFormat="1" applyFont="1" applyFill="1" applyBorder="1" applyAlignment="1">
      <alignment horizontal="center"/>
    </xf>
    <xf numFmtId="0" fontId="1" fillId="0" borderId="15" xfId="0" applyFont="1" applyBorder="1"/>
    <xf numFmtId="0" fontId="2" fillId="0" borderId="0" xfId="0" applyFont="1"/>
    <xf numFmtId="2" fontId="2" fillId="0" borderId="0" xfId="0" applyNumberFormat="1" applyFont="1"/>
    <xf numFmtId="1" fontId="1" fillId="0" borderId="0" xfId="0" applyNumberFormat="1" applyFont="1"/>
    <xf numFmtId="2" fontId="1" fillId="0" borderId="0" xfId="0" applyNumberFormat="1" applyFont="1" applyBorder="1"/>
    <xf numFmtId="0" fontId="1" fillId="0" borderId="0" xfId="0" applyFont="1" applyBorder="1"/>
    <xf numFmtId="0" fontId="1" fillId="0" borderId="16" xfId="0" applyFont="1" applyBorder="1"/>
    <xf numFmtId="164" fontId="1" fillId="0" borderId="0" xfId="0" applyNumberFormat="1" applyFont="1"/>
    <xf numFmtId="164" fontId="1" fillId="0" borderId="0" xfId="0" applyNumberFormat="1" applyFont="1" applyBorder="1"/>
    <xf numFmtId="0" fontId="10" fillId="0" borderId="0" xfId="0" applyFont="1"/>
    <xf numFmtId="0" fontId="10" fillId="0" borderId="15" xfId="0" applyFont="1" applyBorder="1"/>
    <xf numFmtId="0" fontId="10" fillId="0" borderId="0" xfId="0" applyFont="1" applyBorder="1"/>
    <xf numFmtId="2" fontId="10" fillId="0" borderId="0" xfId="0" applyNumberFormat="1" applyFont="1" applyBorder="1"/>
    <xf numFmtId="9" fontId="10" fillId="0" borderId="0" xfId="1" applyFont="1"/>
    <xf numFmtId="0" fontId="10" fillId="0" borderId="14" xfId="0" applyFont="1" applyBorder="1"/>
    <xf numFmtId="2" fontId="10" fillId="0" borderId="14" xfId="0" applyNumberFormat="1" applyFont="1" applyBorder="1"/>
    <xf numFmtId="11" fontId="10" fillId="0" borderId="0" xfId="0" applyNumberFormat="1" applyFont="1"/>
    <xf numFmtId="2" fontId="10" fillId="0" borderId="0" xfId="0" applyNumberFormat="1" applyFont="1"/>
    <xf numFmtId="9" fontId="10" fillId="0" borderId="0" xfId="0" applyNumberFormat="1" applyFont="1"/>
    <xf numFmtId="0" fontId="10" fillId="0" borderId="0" xfId="0" applyFont="1" applyFill="1"/>
    <xf numFmtId="164" fontId="10" fillId="0" borderId="0" xfId="0" applyNumberFormat="1" applyFont="1"/>
    <xf numFmtId="11" fontId="10" fillId="0" borderId="0" xfId="0" applyNumberFormat="1" applyFont="1" applyBorder="1"/>
    <xf numFmtId="0" fontId="10" fillId="0" borderId="0" xfId="0" quotePrefix="1" applyFont="1"/>
    <xf numFmtId="1" fontId="10" fillId="0" borderId="0" xfId="0" applyNumberFormat="1" applyFont="1"/>
    <xf numFmtId="2" fontId="13" fillId="0" borderId="0" xfId="0" applyNumberFormat="1" applyFont="1" applyBorder="1"/>
    <xf numFmtId="2" fontId="13" fillId="0" borderId="14" xfId="0" applyNumberFormat="1" applyFont="1" applyBorder="1"/>
    <xf numFmtId="1" fontId="10" fillId="0" borderId="14" xfId="0" applyNumberFormat="1" applyFont="1" applyBorder="1"/>
    <xf numFmtId="0" fontId="10" fillId="0" borderId="0" xfId="0" applyFont="1" applyAlignment="1">
      <alignment vertical="center"/>
    </xf>
    <xf numFmtId="1" fontId="10" fillId="0" borderId="17" xfId="0" applyNumberFormat="1" applyFont="1" applyBorder="1"/>
    <xf numFmtId="1" fontId="10" fillId="0" borderId="18" xfId="0" applyNumberFormat="1" applyFont="1" applyBorder="1"/>
    <xf numFmtId="0" fontId="10" fillId="0" borderId="0" xfId="0" applyFont="1" applyBorder="1" applyAlignment="1">
      <alignment horizontal="left"/>
    </xf>
    <xf numFmtId="0" fontId="10" fillId="0" borderId="0" xfId="0" applyFont="1" applyFill="1" applyBorder="1"/>
    <xf numFmtId="0" fontId="1" fillId="0" borderId="14" xfId="0" applyFont="1" applyBorder="1"/>
    <xf numFmtId="2" fontId="1" fillId="0" borderId="14" xfId="0" applyNumberFormat="1" applyFont="1" applyBorder="1"/>
    <xf numFmtId="2" fontId="1" fillId="0" borderId="16" xfId="0" applyNumberFormat="1" applyFont="1" applyBorder="1"/>
    <xf numFmtId="0" fontId="1" fillId="0" borderId="12" xfId="0" applyFont="1" applyBorder="1"/>
    <xf numFmtId="0" fontId="1" fillId="0" borderId="0" xfId="0" applyFont="1" applyAlignment="1">
      <alignment vertical="center"/>
    </xf>
    <xf numFmtId="0" fontId="5" fillId="0" borderId="0" xfId="0" applyFont="1"/>
    <xf numFmtId="0" fontId="5" fillId="0" borderId="13" xfId="0" applyFont="1" applyBorder="1"/>
    <xf numFmtId="0" fontId="14" fillId="0" borderId="13" xfId="0" applyFont="1" applyBorder="1"/>
    <xf numFmtId="0" fontId="5" fillId="0" borderId="0" xfId="0" applyFont="1" applyBorder="1"/>
    <xf numFmtId="164" fontId="5" fillId="0" borderId="0" xfId="0" applyNumberFormat="1" applyFont="1" applyBorder="1"/>
    <xf numFmtId="1" fontId="5" fillId="0" borderId="0" xfId="0" applyNumberFormat="1" applyFont="1" applyBorder="1"/>
    <xf numFmtId="0" fontId="5" fillId="0" borderId="12" xfId="0" applyFont="1" applyBorder="1"/>
    <xf numFmtId="164" fontId="5" fillId="0" borderId="12" xfId="0" applyNumberFormat="1" applyFont="1" applyBorder="1"/>
    <xf numFmtId="1" fontId="5" fillId="0" borderId="12" xfId="0" applyNumberFormat="1" applyFont="1" applyBorder="1"/>
    <xf numFmtId="2" fontId="1" fillId="8" borderId="0" xfId="0" applyNumberFormat="1" applyFont="1" applyFill="1" applyBorder="1" applyAlignment="1">
      <alignment horizontal="center"/>
    </xf>
    <xf numFmtId="2" fontId="1" fillId="8" borderId="14" xfId="0" applyNumberFormat="1" applyFont="1" applyFill="1" applyBorder="1" applyAlignment="1">
      <alignment horizontal="center"/>
    </xf>
    <xf numFmtId="0" fontId="1" fillId="0" borderId="0" xfId="0" applyFont="1" applyAlignment="1"/>
    <xf numFmtId="0" fontId="2" fillId="0" borderId="0" xfId="0" applyFont="1" applyAlignment="1">
      <alignment horizontal="center" vertical="center"/>
    </xf>
    <xf numFmtId="2" fontId="2" fillId="13" borderId="0" xfId="0" applyNumberFormat="1" applyFont="1" applyFill="1"/>
    <xf numFmtId="2" fontId="2" fillId="0" borderId="0" xfId="0" applyNumberFormat="1" applyFont="1" applyAlignment="1"/>
    <xf numFmtId="2" fontId="2" fillId="0" borderId="0" xfId="0" applyNumberFormat="1" applyFont="1" applyAlignment="1">
      <alignment horizontal="center" vertical="center"/>
    </xf>
    <xf numFmtId="0" fontId="16" fillId="0" borderId="0" xfId="0" applyFont="1"/>
    <xf numFmtId="1" fontId="2" fillId="0" borderId="0" xfId="0" applyNumberFormat="1" applyFont="1"/>
    <xf numFmtId="0" fontId="5" fillId="0" borderId="0" xfId="0" applyFont="1" applyFill="1" applyBorder="1" applyAlignment="1">
      <alignment horizontal="left" vertical="center" wrapText="1"/>
    </xf>
    <xf numFmtId="0" fontId="5" fillId="0" borderId="0" xfId="0" applyFont="1" applyFill="1" applyBorder="1" applyAlignment="1">
      <alignment vertical="center"/>
    </xf>
    <xf numFmtId="0" fontId="1" fillId="0" borderId="0" xfId="0" applyFont="1" applyFill="1" applyBorder="1" applyAlignment="1">
      <alignment horizontal="left" vertical="center"/>
    </xf>
    <xf numFmtId="0" fontId="1" fillId="0" borderId="0" xfId="0" applyFont="1" applyFill="1" applyBorder="1" applyAlignment="1">
      <alignment vertical="center"/>
    </xf>
    <xf numFmtId="0" fontId="2" fillId="0" borderId="12" xfId="0" applyFont="1" applyBorder="1"/>
    <xf numFmtId="2" fontId="2" fillId="0" borderId="12" xfId="0" applyNumberFormat="1" applyFont="1" applyBorder="1"/>
    <xf numFmtId="0" fontId="2" fillId="0" borderId="13" xfId="0" applyFont="1" applyBorder="1"/>
    <xf numFmtId="2" fontId="2" fillId="0" borderId="13" xfId="0" applyNumberFormat="1" applyFont="1" applyBorder="1"/>
    <xf numFmtId="0" fontId="2" fillId="0" borderId="0" xfId="0" applyFont="1" applyBorder="1"/>
    <xf numFmtId="2" fontId="2" fillId="0" borderId="0" xfId="0" applyNumberFormat="1" applyFont="1" applyBorder="1"/>
    <xf numFmtId="2" fontId="17" fillId="0" borderId="0" xfId="0" applyNumberFormat="1" applyFont="1" applyBorder="1"/>
    <xf numFmtId="2" fontId="17" fillId="0" borderId="12" xfId="0" applyNumberFormat="1" applyFont="1" applyBorder="1"/>
    <xf numFmtId="0" fontId="2" fillId="0" borderId="0" xfId="0" applyFont="1" applyBorder="1" applyAlignment="1">
      <alignment horizontal="center" vertical="center"/>
    </xf>
    <xf numFmtId="0" fontId="2" fillId="0" borderId="12" xfId="0" applyFont="1" applyBorder="1" applyAlignment="1">
      <alignment horizontal="center" vertical="center"/>
    </xf>
    <xf numFmtId="0" fontId="2" fillId="0" borderId="22" xfId="0" applyFont="1" applyBorder="1" applyAlignment="1">
      <alignment horizontal="center" vertical="center"/>
    </xf>
    <xf numFmtId="2" fontId="2" fillId="0" borderId="12" xfId="0" applyNumberFormat="1" applyFont="1" applyBorder="1" applyAlignment="1">
      <alignment horizontal="center" vertical="center"/>
    </xf>
    <xf numFmtId="2" fontId="2" fillId="13" borderId="0" xfId="0" applyNumberFormat="1" applyFont="1" applyFill="1" applyBorder="1"/>
    <xf numFmtId="2" fontId="2" fillId="0" borderId="0" xfId="0" applyNumberFormat="1" applyFont="1" applyBorder="1" applyAlignment="1">
      <alignment horizontal="center" vertical="center"/>
    </xf>
    <xf numFmtId="0" fontId="2" fillId="0" borderId="22" xfId="0" applyFont="1" applyBorder="1"/>
    <xf numFmtId="1" fontId="2" fillId="0" borderId="0" xfId="0" applyNumberFormat="1" applyFont="1" applyBorder="1"/>
    <xf numFmtId="1" fontId="2" fillId="0" borderId="12" xfId="0" applyNumberFormat="1" applyFont="1" applyBorder="1"/>
    <xf numFmtId="0" fontId="1" fillId="0" borderId="16" xfId="0" applyFont="1" applyBorder="1" applyAlignment="1"/>
    <xf numFmtId="0" fontId="5" fillId="0" borderId="14" xfId="0" applyFont="1" applyBorder="1"/>
    <xf numFmtId="0" fontId="1" fillId="0" borderId="16" xfId="0" applyFont="1" applyBorder="1" applyAlignment="1">
      <alignment horizontal="center"/>
    </xf>
    <xf numFmtId="0" fontId="5" fillId="0" borderId="15" xfId="0" applyFont="1" applyBorder="1"/>
    <xf numFmtId="0" fontId="1" fillId="0" borderId="16" xfId="0" applyFont="1" applyBorder="1" applyAlignment="1">
      <alignment horizontal="center" vertical="center" wrapText="1"/>
    </xf>
    <xf numFmtId="2" fontId="1" fillId="0" borderId="16" xfId="0" applyNumberFormat="1" applyFont="1" applyBorder="1" applyAlignment="1">
      <alignment horizontal="center" vertical="center" wrapText="1"/>
    </xf>
    <xf numFmtId="2" fontId="1" fillId="0" borderId="0" xfId="0" applyNumberFormat="1" applyFont="1" applyBorder="1" applyAlignment="1">
      <alignment horizontal="center" vertical="center" wrapText="1"/>
    </xf>
    <xf numFmtId="2" fontId="1" fillId="0" borderId="14" xfId="0" applyNumberFormat="1" applyFont="1" applyBorder="1" applyAlignment="1">
      <alignment horizontal="center" vertical="center" wrapText="1"/>
    </xf>
    <xf numFmtId="0" fontId="1" fillId="0" borderId="0"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1" xfId="0" applyFont="1" applyFill="1" applyBorder="1" applyAlignment="1">
      <alignment horizontal="left" vertical="center"/>
    </xf>
    <xf numFmtId="0" fontId="1" fillId="0" borderId="0" xfId="0" applyFont="1" applyFill="1" applyBorder="1"/>
    <xf numFmtId="0" fontId="1" fillId="0" borderId="0" xfId="0" applyFont="1" applyFill="1" applyBorder="1" applyAlignment="1"/>
    <xf numFmtId="2" fontId="1" fillId="0" borderId="0" xfId="0" applyNumberFormat="1" applyFont="1" applyFill="1" applyBorder="1" applyAlignment="1"/>
    <xf numFmtId="2" fontId="1" fillId="0" borderId="0" xfId="0" applyNumberFormat="1" applyFont="1" applyFill="1" applyBorder="1"/>
    <xf numFmtId="2" fontId="1" fillId="5" borderId="0" xfId="0" applyNumberFormat="1" applyFont="1" applyFill="1"/>
    <xf numFmtId="166" fontId="1" fillId="0" borderId="0" xfId="0" applyNumberFormat="1" applyFont="1"/>
    <xf numFmtId="0" fontId="1" fillId="0" borderId="0" xfId="0" applyFont="1" applyFill="1" applyBorder="1" applyAlignment="1">
      <alignment horizontal="center" vertical="center" wrapText="1"/>
    </xf>
    <xf numFmtId="2" fontId="1" fillId="0" borderId="0" xfId="0" applyNumberFormat="1" applyFont="1" applyFill="1" applyBorder="1" applyAlignment="1">
      <alignment vertical="center" wrapText="1"/>
    </xf>
    <xf numFmtId="11" fontId="10" fillId="0" borderId="14" xfId="0" applyNumberFormat="1" applyFont="1" applyBorder="1"/>
    <xf numFmtId="0" fontId="1" fillId="0" borderId="0" xfId="0" applyFont="1" applyAlignment="1">
      <alignment horizontal="left" vertical="center"/>
    </xf>
    <xf numFmtId="0" fontId="19" fillId="0" borderId="0" xfId="0" applyFont="1"/>
    <xf numFmtId="0" fontId="20" fillId="0" borderId="22" xfId="0" applyFont="1" applyBorder="1"/>
    <xf numFmtId="0" fontId="20" fillId="0" borderId="0" xfId="0" applyFont="1"/>
    <xf numFmtId="0" fontId="20" fillId="0" borderId="12" xfId="0" applyFont="1" applyBorder="1"/>
    <xf numFmtId="0" fontId="20" fillId="0" borderId="13" xfId="0" applyFont="1" applyBorder="1"/>
    <xf numFmtId="2" fontId="20" fillId="0" borderId="0" xfId="0" applyNumberFormat="1" applyFont="1"/>
    <xf numFmtId="1" fontId="20" fillId="0" borderId="0" xfId="0" applyNumberFormat="1" applyFont="1"/>
    <xf numFmtId="2" fontId="20" fillId="0" borderId="12" xfId="0" applyNumberFormat="1" applyFont="1" applyBorder="1"/>
    <xf numFmtId="1" fontId="20" fillId="0" borderId="12" xfId="0" applyNumberFormat="1" applyFont="1" applyBorder="1"/>
    <xf numFmtId="2" fontId="0" fillId="0" borderId="0" xfId="0" applyNumberFormat="1"/>
    <xf numFmtId="0" fontId="10" fillId="0" borderId="0" xfId="0" applyFont="1" applyBorder="1" applyAlignment="1"/>
    <xf numFmtId="0" fontId="10" fillId="0" borderId="14" xfId="0" applyFont="1" applyBorder="1" applyAlignment="1"/>
    <xf numFmtId="165" fontId="10" fillId="0" borderId="0" xfId="0" applyNumberFormat="1" applyFont="1" applyBorder="1"/>
    <xf numFmtId="164" fontId="10" fillId="0" borderId="0" xfId="0" applyNumberFormat="1" applyFont="1" applyBorder="1"/>
    <xf numFmtId="167" fontId="10" fillId="0" borderId="0" xfId="0" applyNumberFormat="1" applyFont="1" applyBorder="1"/>
    <xf numFmtId="167" fontId="10" fillId="0" borderId="0" xfId="0" applyNumberFormat="1" applyFont="1" applyFill="1" applyBorder="1"/>
    <xf numFmtId="167" fontId="10" fillId="0" borderId="14" xfId="0" applyNumberFormat="1" applyFont="1" applyBorder="1"/>
    <xf numFmtId="164" fontId="10" fillId="0" borderId="14" xfId="0" applyNumberFormat="1" applyFont="1" applyBorder="1"/>
    <xf numFmtId="0" fontId="22" fillId="0" borderId="0" xfId="0" applyFont="1"/>
    <xf numFmtId="0" fontId="24" fillId="0" borderId="0" xfId="0" applyFont="1" applyAlignment="1">
      <alignment vertical="center"/>
    </xf>
    <xf numFmtId="0" fontId="22" fillId="0" borderId="0" xfId="0" applyFont="1" applyAlignment="1">
      <alignment horizontal="center"/>
    </xf>
    <xf numFmtId="0" fontId="22" fillId="0" borderId="0" xfId="0" applyFont="1" applyAlignment="1">
      <alignment horizontal="center" wrapText="1"/>
    </xf>
    <xf numFmtId="166" fontId="22" fillId="0" borderId="0" xfId="0" applyNumberFormat="1" applyFont="1"/>
    <xf numFmtId="0" fontId="22" fillId="21" borderId="0" xfId="0" applyFont="1" applyFill="1"/>
    <xf numFmtId="0" fontId="25" fillId="22" borderId="0" xfId="0" applyFont="1" applyFill="1"/>
    <xf numFmtId="2" fontId="22" fillId="0" borderId="0" xfId="0" applyNumberFormat="1" applyFont="1"/>
    <xf numFmtId="166" fontId="22" fillId="20" borderId="0" xfId="0" applyNumberFormat="1" applyFont="1" applyFill="1"/>
    <xf numFmtId="0" fontId="25" fillId="0" borderId="0" xfId="0" applyFont="1"/>
    <xf numFmtId="0" fontId="24" fillId="20" borderId="0" xfId="0" applyFont="1" applyFill="1"/>
    <xf numFmtId="0" fontId="25" fillId="0" borderId="11" xfId="0" applyFont="1" applyBorder="1"/>
    <xf numFmtId="0" fontId="22" fillId="20" borderId="0" xfId="0" applyFont="1" applyFill="1"/>
    <xf numFmtId="0" fontId="25" fillId="0" borderId="11" xfId="0" applyFont="1" applyBorder="1" applyAlignment="1">
      <alignment horizontal="center" vertical="center"/>
    </xf>
    <xf numFmtId="166" fontId="24" fillId="20" borderId="11" xfId="0" applyNumberFormat="1" applyFont="1" applyFill="1" applyBorder="1"/>
    <xf numFmtId="0" fontId="24" fillId="21" borderId="25" xfId="0" applyFont="1" applyFill="1" applyBorder="1"/>
    <xf numFmtId="166" fontId="24" fillId="21" borderId="11" xfId="0" applyNumberFormat="1" applyFont="1" applyFill="1" applyBorder="1"/>
    <xf numFmtId="0" fontId="24" fillId="22" borderId="25" xfId="0" applyFont="1" applyFill="1" applyBorder="1"/>
    <xf numFmtId="166" fontId="24" fillId="22" borderId="11" xfId="0" applyNumberFormat="1" applyFont="1" applyFill="1" applyBorder="1"/>
    <xf numFmtId="0" fontId="24" fillId="23" borderId="25" xfId="0" applyFont="1" applyFill="1" applyBorder="1"/>
    <xf numFmtId="0" fontId="23" fillId="23" borderId="0" xfId="0" applyFont="1" applyFill="1"/>
    <xf numFmtId="166" fontId="23" fillId="23" borderId="0" xfId="0" applyNumberFormat="1" applyFont="1" applyFill="1"/>
    <xf numFmtId="0" fontId="24" fillId="23" borderId="0" xfId="0" applyFont="1" applyFill="1"/>
    <xf numFmtId="2" fontId="23" fillId="23" borderId="0" xfId="0" applyNumberFormat="1" applyFont="1" applyFill="1"/>
    <xf numFmtId="166" fontId="22" fillId="21" borderId="0" xfId="0" applyNumberFormat="1" applyFont="1" applyFill="1"/>
    <xf numFmtId="0" fontId="22" fillId="22" borderId="0" xfId="0" applyFont="1" applyFill="1"/>
    <xf numFmtId="0" fontId="22" fillId="24" borderId="0" xfId="0" applyFont="1" applyFill="1"/>
    <xf numFmtId="166" fontId="22" fillId="22" borderId="0" xfId="0" applyNumberFormat="1" applyFont="1" applyFill="1"/>
    <xf numFmtId="2" fontId="25" fillId="0" borderId="11" xfId="0" applyNumberFormat="1" applyFont="1" applyBorder="1"/>
    <xf numFmtId="0" fontId="1" fillId="0" borderId="0" xfId="0" applyFont="1" applyAlignment="1">
      <alignment horizontal="center" vertical="center" wrapText="1"/>
    </xf>
    <xf numFmtId="0" fontId="1" fillId="0" borderId="23" xfId="0" applyFont="1" applyFill="1" applyBorder="1" applyAlignment="1">
      <alignment horizontal="left" vertical="center"/>
    </xf>
    <xf numFmtId="0" fontId="1" fillId="0" borderId="13" xfId="0" applyFont="1" applyFill="1" applyBorder="1" applyAlignment="1">
      <alignment horizontal="left" vertical="center"/>
    </xf>
    <xf numFmtId="0" fontId="1" fillId="0" borderId="24" xfId="0" applyFont="1" applyFill="1" applyBorder="1" applyAlignment="1">
      <alignment horizontal="left" vertical="center"/>
    </xf>
    <xf numFmtId="0" fontId="1" fillId="11" borderId="0" xfId="0" applyFont="1" applyFill="1" applyBorder="1" applyAlignment="1">
      <alignment horizontal="left" vertical="center"/>
    </xf>
    <xf numFmtId="0" fontId="2"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1" fillId="0" borderId="0" xfId="0" applyFont="1" applyFill="1" applyAlignment="1">
      <alignment horizontal="left"/>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2" borderId="0" xfId="0" applyFont="1" applyFill="1" applyAlignment="1">
      <alignment horizontal="left" vertical="center"/>
    </xf>
    <xf numFmtId="0" fontId="1" fillId="0" borderId="5"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23"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24" xfId="0" applyFont="1" applyFill="1" applyBorder="1" applyAlignment="1">
      <alignment horizontal="center" vertical="center"/>
    </xf>
    <xf numFmtId="0" fontId="1" fillId="0" borderId="23"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24" xfId="0" applyFont="1" applyFill="1" applyBorder="1" applyAlignment="1">
      <alignment horizontal="left" vertical="center" wrapText="1"/>
    </xf>
    <xf numFmtId="0" fontId="2" fillId="0" borderId="0" xfId="0" applyFont="1" applyAlignment="1">
      <alignment horizontal="left" vertical="center"/>
    </xf>
    <xf numFmtId="0" fontId="1" fillId="0" borderId="0" xfId="0" applyFont="1" applyAlignment="1">
      <alignment horizontal="left"/>
    </xf>
    <xf numFmtId="0" fontId="5" fillId="0" borderId="0" xfId="0" applyFont="1" applyFill="1" applyBorder="1" applyAlignment="1">
      <alignment horizontal="left" vertical="center"/>
    </xf>
    <xf numFmtId="0" fontId="1" fillId="0" borderId="0" xfId="0" applyFont="1" applyAlignment="1">
      <alignment horizontal="left" vertical="center"/>
    </xf>
    <xf numFmtId="0" fontId="20" fillId="0" borderId="22" xfId="0" applyFont="1" applyBorder="1" applyAlignment="1">
      <alignment horizontal="center" vertical="center" wrapText="1"/>
    </xf>
    <xf numFmtId="0" fontId="20" fillId="0" borderId="0" xfId="0" applyFont="1" applyAlignment="1">
      <alignment horizontal="center" vertical="center" wrapText="1"/>
    </xf>
    <xf numFmtId="0" fontId="20" fillId="0" borderId="12"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2" xfId="0" applyFont="1" applyBorder="1" applyAlignment="1">
      <alignment horizontal="center" vertical="center" wrapText="1"/>
    </xf>
    <xf numFmtId="2" fontId="1" fillId="0" borderId="16" xfId="0" applyNumberFormat="1" applyFont="1" applyBorder="1" applyAlignment="1">
      <alignment horizontal="center" vertical="center" wrapText="1"/>
    </xf>
    <xf numFmtId="2" fontId="1" fillId="0" borderId="0" xfId="0" applyNumberFormat="1" applyFont="1" applyBorder="1" applyAlignment="1">
      <alignment horizontal="center" vertical="center" wrapText="1"/>
    </xf>
    <xf numFmtId="2" fontId="1" fillId="0" borderId="14" xfId="0" applyNumberFormat="1" applyFont="1" applyBorder="1" applyAlignment="1">
      <alignment horizontal="center" vertical="center" wrapText="1"/>
    </xf>
    <xf numFmtId="0" fontId="1" fillId="16" borderId="17" xfId="0" applyFont="1" applyFill="1" applyBorder="1" applyAlignment="1">
      <alignment horizontal="center"/>
    </xf>
    <xf numFmtId="0" fontId="1" fillId="16" borderId="0" xfId="0" applyFont="1" applyFill="1" applyBorder="1" applyAlignment="1">
      <alignment horizontal="center"/>
    </xf>
    <xf numFmtId="0" fontId="1" fillId="16" borderId="20" xfId="0" applyFont="1" applyFill="1" applyBorder="1" applyAlignment="1">
      <alignment horizontal="center"/>
    </xf>
    <xf numFmtId="0" fontId="1" fillId="3" borderId="17" xfId="0" applyFont="1" applyFill="1" applyBorder="1" applyAlignment="1">
      <alignment horizontal="center" wrapText="1"/>
    </xf>
    <xf numFmtId="0" fontId="1" fillId="3" borderId="0" xfId="0" applyFont="1" applyFill="1" applyBorder="1" applyAlignment="1">
      <alignment horizontal="center" wrapText="1"/>
    </xf>
    <xf numFmtId="0" fontId="1" fillId="4" borderId="17" xfId="0" applyFont="1" applyFill="1" applyBorder="1" applyAlignment="1">
      <alignment horizontal="center" wrapText="1"/>
    </xf>
    <xf numFmtId="0" fontId="1" fillId="4" borderId="0" xfId="0" applyFont="1" applyFill="1" applyBorder="1" applyAlignment="1">
      <alignment horizontal="center" wrapText="1"/>
    </xf>
    <xf numFmtId="0" fontId="1" fillId="17" borderId="17" xfId="0" applyFont="1" applyFill="1" applyBorder="1" applyAlignment="1">
      <alignment horizontal="center" wrapText="1"/>
    </xf>
    <xf numFmtId="0" fontId="1" fillId="17" borderId="0" xfId="0" applyFont="1" applyFill="1" applyBorder="1" applyAlignment="1">
      <alignment horizontal="center" wrapText="1"/>
    </xf>
    <xf numFmtId="0" fontId="1" fillId="18" borderId="17" xfId="0" applyFont="1" applyFill="1" applyBorder="1" applyAlignment="1">
      <alignment horizontal="center" wrapText="1"/>
    </xf>
    <xf numFmtId="0" fontId="1" fillId="18" borderId="0" xfId="0" applyFont="1" applyFill="1" applyBorder="1" applyAlignment="1">
      <alignment horizontal="center" wrapText="1"/>
    </xf>
    <xf numFmtId="2" fontId="1" fillId="0" borderId="0" xfId="0" applyNumberFormat="1" applyFont="1" applyAlignment="1">
      <alignment horizontal="center" vertical="center" wrapText="1"/>
    </xf>
    <xf numFmtId="0" fontId="1" fillId="8" borderId="21" xfId="0" applyFont="1" applyFill="1" applyBorder="1" applyAlignment="1">
      <alignment horizontal="center" wrapText="1"/>
    </xf>
    <xf numFmtId="0" fontId="1" fillId="8" borderId="15" xfId="0" applyFont="1" applyFill="1" applyBorder="1" applyAlignment="1">
      <alignment horizontal="center" wrapText="1"/>
    </xf>
    <xf numFmtId="0" fontId="1" fillId="15" borderId="15" xfId="0" applyFont="1" applyFill="1" applyBorder="1" applyAlignment="1">
      <alignment horizontal="center"/>
    </xf>
    <xf numFmtId="0" fontId="1" fillId="0" borderId="0" xfId="0" applyFont="1" applyAlignment="1">
      <alignment horizontal="center" vertical="center" wrapText="1"/>
    </xf>
    <xf numFmtId="0" fontId="22" fillId="0" borderId="0" xfId="0" applyFont="1" applyAlignment="1">
      <alignment horizontal="center" wrapText="1"/>
    </xf>
    <xf numFmtId="0" fontId="23" fillId="20" borderId="0" xfId="0" applyFont="1" applyFill="1" applyAlignment="1">
      <alignment horizontal="center"/>
    </xf>
    <xf numFmtId="0" fontId="23" fillId="21" borderId="0" xfId="0" applyFont="1" applyFill="1" applyAlignment="1">
      <alignment horizontal="center" wrapText="1"/>
    </xf>
    <xf numFmtId="0" fontId="23" fillId="22" borderId="0" xfId="0" applyFont="1" applyFill="1" applyAlignment="1">
      <alignment horizontal="center"/>
    </xf>
    <xf numFmtId="0" fontId="24" fillId="0" borderId="0" xfId="0" applyFont="1" applyAlignment="1">
      <alignment horizontal="left" vertical="center" wrapText="1"/>
    </xf>
    <xf numFmtId="0" fontId="1" fillId="0" borderId="0" xfId="0" applyFont="1" applyAlignment="1">
      <alignment horizontal="center" wrapText="1"/>
    </xf>
    <xf numFmtId="0" fontId="1" fillId="0" borderId="0" xfId="0" applyFont="1" applyAlignment="1">
      <alignment horizontal="left" vertical="center" wrapText="1"/>
    </xf>
    <xf numFmtId="0" fontId="5" fillId="0" borderId="0" xfId="0" applyFont="1" applyAlignment="1">
      <alignment horizontal="center"/>
    </xf>
    <xf numFmtId="164" fontId="1" fillId="0" borderId="14" xfId="0" applyNumberFormat="1" applyFont="1" applyBorder="1" applyAlignment="1">
      <alignment horizontal="center"/>
    </xf>
    <xf numFmtId="0" fontId="10" fillId="3" borderId="0" xfId="0" applyFont="1" applyFill="1" applyBorder="1" applyAlignment="1">
      <alignment horizontal="center"/>
    </xf>
    <xf numFmtId="0" fontId="1" fillId="0" borderId="0" xfId="0" applyFont="1" applyBorder="1" applyAlignment="1">
      <alignment horizontal="center" wrapText="1"/>
    </xf>
    <xf numFmtId="0" fontId="1" fillId="0" borderId="14" xfId="0" applyFont="1" applyBorder="1" applyAlignment="1">
      <alignment horizontal="center" wrapText="1"/>
    </xf>
    <xf numFmtId="0" fontId="1" fillId="0" borderId="16" xfId="0" applyFont="1" applyBorder="1" applyAlignment="1">
      <alignment horizontal="center" vertical="center"/>
    </xf>
    <xf numFmtId="0" fontId="1" fillId="0" borderId="0" xfId="0" applyFont="1" applyBorder="1" applyAlignment="1">
      <alignment horizontal="center" vertical="center"/>
    </xf>
    <xf numFmtId="0" fontId="1" fillId="0" borderId="14" xfId="0" applyFont="1" applyBorder="1" applyAlignment="1">
      <alignment horizontal="center" vertical="center"/>
    </xf>
    <xf numFmtId="164" fontId="1" fillId="0" borderId="0" xfId="0" applyNumberFormat="1" applyFont="1" applyBorder="1" applyAlignment="1">
      <alignment horizontal="center" vertical="center" wrapText="1"/>
    </xf>
    <xf numFmtId="164" fontId="1" fillId="0" borderId="0" xfId="0" applyNumberFormat="1" applyFont="1" applyBorder="1" applyAlignment="1">
      <alignment horizontal="center"/>
    </xf>
    <xf numFmtId="164" fontId="1" fillId="0" borderId="14" xfId="0" applyNumberFormat="1" applyFont="1" applyBorder="1" applyAlignment="1">
      <alignment horizontal="center" vertical="center" wrapText="1"/>
    </xf>
    <xf numFmtId="0" fontId="10" fillId="0" borderId="0" xfId="0" applyFont="1" applyAlignment="1">
      <alignment horizontal="center" wrapText="1"/>
    </xf>
    <xf numFmtId="0" fontId="10" fillId="0" borderId="15" xfId="0" applyFont="1" applyBorder="1" applyAlignment="1">
      <alignment horizontal="center"/>
    </xf>
    <xf numFmtId="0" fontId="10" fillId="0" borderId="0" xfId="0" applyFont="1" applyAlignment="1">
      <alignment horizontal="center"/>
    </xf>
    <xf numFmtId="0" fontId="10" fillId="5" borderId="15" xfId="0" applyFont="1" applyFill="1" applyBorder="1" applyAlignment="1">
      <alignment horizontal="center"/>
    </xf>
    <xf numFmtId="0" fontId="10" fillId="14" borderId="15" xfId="0" applyFont="1" applyFill="1" applyBorder="1" applyAlignment="1">
      <alignment horizontal="center"/>
    </xf>
    <xf numFmtId="0" fontId="10" fillId="0" borderId="16" xfId="0" applyFont="1" applyBorder="1" applyAlignment="1">
      <alignment horizontal="center" wrapText="1"/>
    </xf>
    <xf numFmtId="0" fontId="10" fillId="0" borderId="0" xfId="0" applyFont="1" applyBorder="1" applyAlignment="1">
      <alignment horizontal="center" wrapText="1"/>
    </xf>
    <xf numFmtId="0" fontId="10" fillId="0" borderId="14" xfId="0" applyFont="1" applyBorder="1" applyAlignment="1">
      <alignment horizontal="center" wrapText="1"/>
    </xf>
    <xf numFmtId="0" fontId="10" fillId="0" borderId="19" xfId="0" applyFont="1" applyBorder="1" applyAlignment="1">
      <alignment horizontal="center" wrapText="1"/>
    </xf>
    <xf numFmtId="0" fontId="10" fillId="0" borderId="17" xfId="0" applyFont="1" applyBorder="1" applyAlignment="1">
      <alignment horizontal="center" wrapText="1"/>
    </xf>
    <xf numFmtId="0" fontId="10" fillId="0" borderId="18" xfId="0" applyFont="1" applyBorder="1" applyAlignment="1">
      <alignment horizontal="center" wrapText="1"/>
    </xf>
    <xf numFmtId="0" fontId="2" fillId="0" borderId="0" xfId="0" applyFont="1" applyAlignment="1">
      <alignment horizontal="center" vertical="center" wrapText="1"/>
    </xf>
    <xf numFmtId="0" fontId="16" fillId="13" borderId="0" xfId="0" applyFont="1" applyFill="1" applyAlignment="1">
      <alignment horizontal="center"/>
    </xf>
    <xf numFmtId="0" fontId="16" fillId="16" borderId="0" xfId="0" applyFont="1" applyFill="1" applyAlignment="1">
      <alignment horizontal="center"/>
    </xf>
    <xf numFmtId="0" fontId="16" fillId="19" borderId="0" xfId="0" applyFont="1" applyFill="1" applyAlignment="1">
      <alignment horizontal="center"/>
    </xf>
    <xf numFmtId="0" fontId="1" fillId="0" borderId="0" xfId="0" applyFont="1" applyAlignment="1">
      <alignment horizontal="center" vertical="top" wrapText="1"/>
    </xf>
    <xf numFmtId="0" fontId="27" fillId="0" borderId="0" xfId="0" applyFont="1" applyAlignment="1">
      <alignment horizontal="center" vertical="top" wrapText="1"/>
    </xf>
    <xf numFmtId="0" fontId="28" fillId="0" borderId="0" xfId="0" applyFont="1" applyAlignment="1">
      <alignment horizontal="center" vertical="top" wrapText="1"/>
    </xf>
    <xf numFmtId="0" fontId="29" fillId="0" borderId="11" xfId="0" applyFont="1" applyBorder="1" applyAlignment="1">
      <alignment horizontal="center" vertical="center"/>
    </xf>
    <xf numFmtId="0" fontId="29" fillId="0" borderId="11" xfId="0" applyFont="1" applyBorder="1" applyAlignment="1">
      <alignment horizontal="center" vertical="center"/>
    </xf>
    <xf numFmtId="0" fontId="29" fillId="5" borderId="11" xfId="0" applyFont="1" applyFill="1" applyBorder="1" applyAlignment="1">
      <alignment horizontal="center" vertical="center"/>
    </xf>
    <xf numFmtId="0" fontId="29" fillId="6" borderId="11" xfId="0" applyFont="1" applyFill="1" applyBorder="1" applyAlignment="1">
      <alignment horizontal="center" vertical="center"/>
    </xf>
    <xf numFmtId="0" fontId="29" fillId="7" borderId="11" xfId="0" applyFont="1" applyFill="1" applyBorder="1" applyAlignment="1">
      <alignment horizontal="center" vertical="center"/>
    </xf>
    <xf numFmtId="0" fontId="29" fillId="8" borderId="11" xfId="0" applyFont="1" applyFill="1" applyBorder="1" applyAlignment="1">
      <alignment horizontal="center" vertical="center"/>
    </xf>
    <xf numFmtId="0" fontId="29" fillId="9" borderId="11" xfId="0" applyFont="1" applyFill="1" applyBorder="1" applyAlignment="1">
      <alignment horizontal="center" vertical="center"/>
    </xf>
    <xf numFmtId="0" fontId="29" fillId="10" borderId="11" xfId="0" applyFont="1" applyFill="1" applyBorder="1" applyAlignment="1">
      <alignment horizontal="center" vertical="center"/>
    </xf>
    <xf numFmtId="0" fontId="4" fillId="0" borderId="0" xfId="0" applyFont="1" applyAlignment="1">
      <alignment horizontal="center" vertical="top" wrapText="1"/>
    </xf>
    <xf numFmtId="0" fontId="1" fillId="0" borderId="0" xfId="0" applyFont="1" applyFill="1"/>
    <xf numFmtId="0" fontId="5" fillId="12" borderId="0" xfId="0" applyFont="1" applyFill="1" applyBorder="1"/>
    <xf numFmtId="0" fontId="5" fillId="8" borderId="0" xfId="0" applyFont="1" applyFill="1"/>
    <xf numFmtId="0" fontId="31" fillId="0" borderId="14" xfId="0" applyFont="1" applyBorder="1" applyAlignment="1">
      <alignment horizontal="center" vertical="top" wrapText="1"/>
    </xf>
    <xf numFmtId="164" fontId="5" fillId="25" borderId="0" xfId="0" applyNumberFormat="1" applyFont="1" applyFill="1" applyBorder="1" applyAlignment="1">
      <alignment horizontal="center" vertical="center" wrapText="1"/>
    </xf>
    <xf numFmtId="164" fontId="1" fillId="0" borderId="26" xfId="0" applyNumberFormat="1" applyFont="1" applyBorder="1" applyAlignment="1">
      <alignment horizontal="center" vertical="center" wrapText="1"/>
    </xf>
    <xf numFmtId="164" fontId="1" fillId="0" borderId="27" xfId="0" applyNumberFormat="1" applyFont="1" applyBorder="1" applyAlignment="1">
      <alignment horizontal="center" vertical="center" wrapText="1"/>
    </xf>
    <xf numFmtId="164" fontId="1" fillId="0" borderId="28" xfId="0" applyNumberFormat="1" applyFont="1" applyBorder="1" applyAlignment="1">
      <alignment horizontal="center" vertical="center" wrapText="1"/>
    </xf>
    <xf numFmtId="166" fontId="1" fillId="0" borderId="0" xfId="0" applyNumberFormat="1" applyFont="1" applyBorder="1" applyAlignment="1">
      <alignment horizontal="center"/>
    </xf>
    <xf numFmtId="166" fontId="1" fillId="0" borderId="14" xfId="0" applyNumberFormat="1" applyFont="1" applyBorder="1" applyAlignment="1">
      <alignment horizontal="center"/>
    </xf>
    <xf numFmtId="0" fontId="30" fillId="0" borderId="0" xfId="0" applyFont="1" applyAlignment="1">
      <alignment horizontal="center" vertical="center" wrapText="1"/>
    </xf>
    <xf numFmtId="0" fontId="32" fillId="0" borderId="0" xfId="0" applyFont="1" applyAlignment="1">
      <alignment horizontal="center" vertical="center" wrapText="1"/>
    </xf>
    <xf numFmtId="0" fontId="22" fillId="0" borderId="14" xfId="0" applyFont="1" applyBorder="1"/>
    <xf numFmtId="0" fontId="22" fillId="0" borderId="15" xfId="0" applyFont="1" applyBorder="1" applyAlignment="1">
      <alignment horizontal="center" vertical="center" wrapText="1"/>
    </xf>
    <xf numFmtId="0" fontId="30"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30" fillId="0" borderId="14" xfId="0" applyFont="1" applyBorder="1" applyAlignment="1">
      <alignment horizontal="center" vertical="center" wrapText="1"/>
    </xf>
    <xf numFmtId="0" fontId="22" fillId="0" borderId="0"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9" xfId="0" applyFont="1" applyBorder="1" applyAlignment="1">
      <alignment horizontal="center" vertical="center" wrapText="1"/>
    </xf>
    <xf numFmtId="0" fontId="22" fillId="0" borderId="20" xfId="0" applyFont="1" applyBorder="1"/>
    <xf numFmtId="0" fontId="22" fillId="0" borderId="30" xfId="0" applyFont="1" applyBorder="1" applyAlignment="1">
      <alignment horizontal="center" vertical="center" wrapText="1"/>
    </xf>
    <xf numFmtId="0" fontId="22" fillId="0" borderId="14" xfId="0" applyFont="1" applyBorder="1" applyAlignment="1">
      <alignment horizontal="center" vertical="center"/>
    </xf>
    <xf numFmtId="0" fontId="2" fillId="0" borderId="0" xfId="0" applyFont="1" applyAlignment="1">
      <alignment vertical="center"/>
    </xf>
    <xf numFmtId="0" fontId="2" fillId="0" borderId="0" xfId="0" applyFont="1" applyAlignment="1">
      <alignment vertical="center" wrapText="1"/>
    </xf>
    <xf numFmtId="0" fontId="2" fillId="0" borderId="0" xfId="0" applyFont="1" applyAlignment="1">
      <alignment horizontal="center" vertical="top" wrapText="1"/>
    </xf>
  </cellXfs>
  <cellStyles count="2">
    <cellStyle name="Normal" xfId="0" builtinId="0"/>
    <cellStyle name="Percent" xfId="1"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ZA"/>
              <a:t>Normalised</a:t>
            </a:r>
          </a:p>
        </c:rich>
      </c:tx>
      <c:overlay val="0"/>
      <c:spPr>
        <a:noFill/>
        <a:ln>
          <a:noFill/>
        </a:ln>
        <a:effectLst/>
      </c:spPr>
      <c:txPr>
        <a:bodyPr rot="0" spcFirstLastPara="1" vertOverflow="ellipsis" vert="horz" wrap="square" anchor="ctr" anchorCtr="1"/>
        <a:lstStyle/>
        <a:p>
          <a:pPr>
            <a:defRPr sz="14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tx>
            <c:strRef>
              <c:f>'1'!$H$23:$H$25</c:f>
              <c:strCache>
                <c:ptCount val="3"/>
                <c:pt idx="0">
                  <c:v>sACE</c:v>
                </c:pt>
                <c:pt idx="1">
                  <c:v>normalized /million</c:v>
                </c:pt>
                <c:pt idx="2">
                  <c:v>4th Day</c:v>
                </c:pt>
              </c:strCache>
            </c:strRef>
          </c:tx>
          <c:spPr>
            <a:solidFill>
              <a:schemeClr val="accent1"/>
            </a:solidFill>
            <a:ln>
              <a:noFill/>
            </a:ln>
            <a:effectLst/>
          </c:spPr>
          <c:invertIfNegative val="0"/>
          <c:errBars>
            <c:errBarType val="both"/>
            <c:errValType val="cust"/>
            <c:noEndCap val="0"/>
            <c:plus>
              <c:numRef>
                <c:f>'1'!$I$26:$I$31</c:f>
                <c:numCache>
                  <c:formatCode>General</c:formatCode>
                  <c:ptCount val="6"/>
                  <c:pt idx="0">
                    <c:v>7.0969715509330067E-2</c:v>
                  </c:pt>
                  <c:pt idx="1">
                    <c:v>0.38062832800851976</c:v>
                  </c:pt>
                  <c:pt idx="2">
                    <c:v>0.15877087508350032</c:v>
                  </c:pt>
                  <c:pt idx="3">
                    <c:v>0.26666666666666666</c:v>
                  </c:pt>
                  <c:pt idx="4">
                    <c:v>0.91111111111111098</c:v>
                  </c:pt>
                  <c:pt idx="5">
                    <c:v>0.1834862385321101</c:v>
                  </c:pt>
                </c:numCache>
              </c:numRef>
            </c:plus>
            <c:minus>
              <c:numRef>
                <c:f>'1'!$I$26:$I$31</c:f>
                <c:numCache>
                  <c:formatCode>General</c:formatCode>
                  <c:ptCount val="6"/>
                  <c:pt idx="0">
                    <c:v>7.0969715509330067E-2</c:v>
                  </c:pt>
                  <c:pt idx="1">
                    <c:v>0.38062832800851976</c:v>
                  </c:pt>
                  <c:pt idx="2">
                    <c:v>0.15877087508350032</c:v>
                  </c:pt>
                  <c:pt idx="3">
                    <c:v>0.26666666666666666</c:v>
                  </c:pt>
                  <c:pt idx="4">
                    <c:v>0.91111111111111098</c:v>
                  </c:pt>
                  <c:pt idx="5">
                    <c:v>0.1834862385321101</c:v>
                  </c:pt>
                </c:numCache>
              </c:numRef>
            </c:minus>
            <c:spPr>
              <a:noFill/>
              <a:ln w="9525" cap="flat" cmpd="sng" algn="ctr">
                <a:solidFill>
                  <a:schemeClr val="tx1">
                    <a:lumMod val="65000"/>
                    <a:lumOff val="35000"/>
                  </a:schemeClr>
                </a:solidFill>
                <a:round/>
              </a:ln>
              <a:effectLst/>
            </c:spPr>
          </c:errBars>
          <c:cat>
            <c:strRef>
              <c:f>'1'!$G$26:$G$31</c:f>
              <c:strCache>
                <c:ptCount val="6"/>
                <c:pt idx="0">
                  <c:v>M1</c:v>
                </c:pt>
                <c:pt idx="1">
                  <c:v>M2</c:v>
                </c:pt>
                <c:pt idx="2">
                  <c:v>M3</c:v>
                </c:pt>
                <c:pt idx="3">
                  <c:v>M4</c:v>
                </c:pt>
                <c:pt idx="4">
                  <c:v>M5</c:v>
                </c:pt>
                <c:pt idx="5">
                  <c:v>M6</c:v>
                </c:pt>
              </c:strCache>
            </c:strRef>
          </c:cat>
          <c:val>
            <c:numRef>
              <c:f>'1'!$H$26:$H$31</c:f>
              <c:numCache>
                <c:formatCode>0.00</c:formatCode>
                <c:ptCount val="6"/>
                <c:pt idx="0">
                  <c:v>3.1871005135966257</c:v>
                </c:pt>
                <c:pt idx="1">
                  <c:v>2.2117678381256658</c:v>
                </c:pt>
                <c:pt idx="2">
                  <c:v>3.2129458917835669</c:v>
                </c:pt>
                <c:pt idx="3">
                  <c:v>3.36</c:v>
                </c:pt>
                <c:pt idx="4">
                  <c:v>2.6666666666666665</c:v>
                </c:pt>
                <c:pt idx="5">
                  <c:v>4.977064220183486</c:v>
                </c:pt>
              </c:numCache>
            </c:numRef>
          </c:val>
          <c:extLst>
            <c:ext xmlns:c16="http://schemas.microsoft.com/office/drawing/2014/chart" uri="{C3380CC4-5D6E-409C-BE32-E72D297353CC}">
              <c16:uniqueId val="{00000000-55B2-4DC6-86A7-1D430E0BC116}"/>
            </c:ext>
          </c:extLst>
        </c:ser>
        <c:ser>
          <c:idx val="1"/>
          <c:order val="1"/>
          <c:tx>
            <c:strRef>
              <c:f>'1'!$J$23:$J$25</c:f>
              <c:strCache>
                <c:ptCount val="3"/>
                <c:pt idx="0">
                  <c:v>sACE</c:v>
                </c:pt>
                <c:pt idx="1">
                  <c:v>normalized /million</c:v>
                </c:pt>
                <c:pt idx="2">
                  <c:v>8th Day</c:v>
                </c:pt>
              </c:strCache>
            </c:strRef>
          </c:tx>
          <c:spPr>
            <a:solidFill>
              <a:schemeClr val="accent2"/>
            </a:solidFill>
            <a:ln>
              <a:noFill/>
            </a:ln>
            <a:effectLst/>
          </c:spPr>
          <c:invertIfNegative val="0"/>
          <c:errBars>
            <c:errBarType val="both"/>
            <c:errValType val="cust"/>
            <c:noEndCap val="0"/>
            <c:plus>
              <c:numRef>
                <c:f>'1'!$K$26:$K$31</c:f>
                <c:numCache>
                  <c:formatCode>General</c:formatCode>
                  <c:ptCount val="6"/>
                  <c:pt idx="0">
                    <c:v>0.325978021978022</c:v>
                  </c:pt>
                  <c:pt idx="1">
                    <c:v>0.17304989458889669</c:v>
                  </c:pt>
                  <c:pt idx="2">
                    <c:v>0.11809803921568628</c:v>
                  </c:pt>
                  <c:pt idx="3">
                    <c:v>0.45908045977011497</c:v>
                  </c:pt>
                  <c:pt idx="4">
                    <c:v>0.75510204081632648</c:v>
                  </c:pt>
                  <c:pt idx="5">
                    <c:v>0.38068181818181818</c:v>
                  </c:pt>
                </c:numCache>
              </c:numRef>
            </c:plus>
            <c:minus>
              <c:numRef>
                <c:f>'1'!$K$26:$K$31</c:f>
                <c:numCache>
                  <c:formatCode>General</c:formatCode>
                  <c:ptCount val="6"/>
                  <c:pt idx="0">
                    <c:v>0.325978021978022</c:v>
                  </c:pt>
                  <c:pt idx="1">
                    <c:v>0.17304989458889669</c:v>
                  </c:pt>
                  <c:pt idx="2">
                    <c:v>0.11809803921568628</c:v>
                  </c:pt>
                  <c:pt idx="3">
                    <c:v>0.45908045977011497</c:v>
                  </c:pt>
                  <c:pt idx="4">
                    <c:v>0.75510204081632648</c:v>
                  </c:pt>
                  <c:pt idx="5">
                    <c:v>0.38068181818181818</c:v>
                  </c:pt>
                </c:numCache>
              </c:numRef>
            </c:minus>
            <c:spPr>
              <a:noFill/>
              <a:ln w="9525" cap="flat" cmpd="sng" algn="ctr">
                <a:solidFill>
                  <a:schemeClr val="tx1">
                    <a:lumMod val="65000"/>
                    <a:lumOff val="35000"/>
                  </a:schemeClr>
                </a:solidFill>
                <a:round/>
              </a:ln>
              <a:effectLst/>
            </c:spPr>
          </c:errBars>
          <c:cat>
            <c:strRef>
              <c:f>'1'!$G$26:$G$31</c:f>
              <c:strCache>
                <c:ptCount val="6"/>
                <c:pt idx="0">
                  <c:v>M1</c:v>
                </c:pt>
                <c:pt idx="1">
                  <c:v>M2</c:v>
                </c:pt>
                <c:pt idx="2">
                  <c:v>M3</c:v>
                </c:pt>
                <c:pt idx="3">
                  <c:v>M4</c:v>
                </c:pt>
                <c:pt idx="4">
                  <c:v>M5</c:v>
                </c:pt>
                <c:pt idx="5">
                  <c:v>M6</c:v>
                </c:pt>
              </c:strCache>
            </c:strRef>
          </c:cat>
          <c:val>
            <c:numRef>
              <c:f>'1'!$J$26:$J$31</c:f>
              <c:numCache>
                <c:formatCode>0.00</c:formatCode>
                <c:ptCount val="6"/>
                <c:pt idx="0">
                  <c:v>9.6848021978021972</c:v>
                </c:pt>
                <c:pt idx="1">
                  <c:v>7.1412508784258613</c:v>
                </c:pt>
                <c:pt idx="2">
                  <c:v>6.7058823529411766</c:v>
                </c:pt>
                <c:pt idx="3">
                  <c:v>3.7525809822361547</c:v>
                </c:pt>
                <c:pt idx="4">
                  <c:v>3.4081632653061225</c:v>
                </c:pt>
                <c:pt idx="5">
                  <c:v>9.045454545454545</c:v>
                </c:pt>
              </c:numCache>
            </c:numRef>
          </c:val>
          <c:extLst>
            <c:ext xmlns:c16="http://schemas.microsoft.com/office/drawing/2014/chart" uri="{C3380CC4-5D6E-409C-BE32-E72D297353CC}">
              <c16:uniqueId val="{00000001-55B2-4DC6-86A7-1D430E0BC116}"/>
            </c:ext>
          </c:extLst>
        </c:ser>
        <c:dLbls>
          <c:showLegendKey val="0"/>
          <c:showVal val="0"/>
          <c:showCatName val="0"/>
          <c:showSerName val="0"/>
          <c:showPercent val="0"/>
          <c:showBubbleSize val="0"/>
        </c:dLbls>
        <c:gapWidth val="219"/>
        <c:overlap val="-27"/>
        <c:axId val="472437008"/>
        <c:axId val="472434712"/>
      </c:barChart>
      <c:catAx>
        <c:axId val="472437008"/>
        <c:scaling>
          <c:orientation val="minMax"/>
        </c:scaling>
        <c:delete val="0"/>
        <c:axPos val="b"/>
        <c:title>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72434712"/>
        <c:crosses val="autoZero"/>
        <c:auto val="1"/>
        <c:lblAlgn val="ctr"/>
        <c:lblOffset val="100"/>
        <c:noMultiLvlLbl val="0"/>
      </c:catAx>
      <c:valAx>
        <c:axId val="472434712"/>
        <c:scaling>
          <c:orientation val="minMax"/>
        </c:scaling>
        <c:delete val="0"/>
        <c:axPos val="l"/>
        <c:title>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7243700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a:t>HPLC-Glucose standard curve</a:t>
            </a:r>
          </a:p>
        </c:rich>
      </c:tx>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scatterChart>
        <c:scatterStyle val="lineMarker"/>
        <c:varyColors val="0"/>
        <c:ser>
          <c:idx val="0"/>
          <c:order val="0"/>
          <c:tx>
            <c:strRef>
              <c:f>'6'!$B$3:$B$4</c:f>
              <c:strCache>
                <c:ptCount val="2"/>
                <c:pt idx="0">
                  <c:v>Area</c:v>
                </c:pt>
                <c:pt idx="1">
                  <c:v>µRIU*min</c:v>
                </c:pt>
              </c:strCache>
            </c:strRef>
          </c:tx>
          <c:spPr>
            <a:ln w="28575" cap="rnd">
              <a:noFill/>
              <a:round/>
            </a:ln>
            <a:effectLst/>
          </c:spPr>
          <c:marker>
            <c:symbol val="circle"/>
            <c:size val="5"/>
            <c:spPr>
              <a:solidFill>
                <a:schemeClr val="tx1"/>
              </a:solidFill>
              <a:ln w="9525">
                <a:solidFill>
                  <a:schemeClr val="tx1"/>
                </a:solidFill>
              </a:ln>
              <a:effectLst/>
            </c:spPr>
          </c:marker>
          <c:trendline>
            <c:spPr>
              <a:ln w="19050" cap="rnd">
                <a:solidFill>
                  <a:schemeClr val="tx1"/>
                </a:solidFill>
                <a:prstDash val="sysDot"/>
              </a:ln>
              <a:effectLst/>
            </c:spPr>
            <c:trendlineType val="linear"/>
            <c:dispRSqr val="1"/>
            <c:dispEq val="1"/>
            <c:trendlineLbl>
              <c:layout>
                <c:manualLayout>
                  <c:x val="0.16761614173228345"/>
                  <c:y val="0.2296227034120735"/>
                </c:manualLayout>
              </c:layout>
              <c:numFmt formatCode="General" sourceLinked="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rendlineLbl>
          </c:trendline>
          <c:errBars>
            <c:errDir val="y"/>
            <c:errBarType val="both"/>
            <c:errValType val="cust"/>
            <c:noEndCap val="0"/>
            <c:plus>
              <c:numRef>
                <c:f>'6'!$C$5:$C$10</c:f>
                <c:numCache>
                  <c:formatCode>General</c:formatCode>
                  <c:ptCount val="6"/>
                  <c:pt idx="0">
                    <c:v>0</c:v>
                  </c:pt>
                  <c:pt idx="1">
                    <c:v>0.16672232404010387</c:v>
                  </c:pt>
                  <c:pt idx="2">
                    <c:v>0.6014490834642614</c:v>
                  </c:pt>
                  <c:pt idx="3">
                    <c:v>0.16283836566771795</c:v>
                  </c:pt>
                  <c:pt idx="4">
                    <c:v>6.2225396744416864E-2</c:v>
                  </c:pt>
                  <c:pt idx="5">
                    <c:v>2.7457299575887157</c:v>
                  </c:pt>
                </c:numCache>
              </c:numRef>
            </c:plus>
            <c:minus>
              <c:numRef>
                <c:f>'6'!$C$5:$C$10</c:f>
                <c:numCache>
                  <c:formatCode>General</c:formatCode>
                  <c:ptCount val="6"/>
                  <c:pt idx="0">
                    <c:v>0</c:v>
                  </c:pt>
                  <c:pt idx="1">
                    <c:v>0.16672232404010387</c:v>
                  </c:pt>
                  <c:pt idx="2">
                    <c:v>0.6014490834642614</c:v>
                  </c:pt>
                  <c:pt idx="3">
                    <c:v>0.16283836566771795</c:v>
                  </c:pt>
                  <c:pt idx="4">
                    <c:v>6.2225396744416864E-2</c:v>
                  </c:pt>
                  <c:pt idx="5">
                    <c:v>2.7457299575887157</c:v>
                  </c:pt>
                </c:numCache>
              </c:numRef>
            </c:minus>
            <c:spPr>
              <a:noFill/>
              <a:ln w="9525" cap="flat" cmpd="sng" algn="ctr">
                <a:solidFill>
                  <a:schemeClr val="tx1">
                    <a:lumMod val="65000"/>
                    <a:lumOff val="35000"/>
                  </a:schemeClr>
                </a:solidFill>
                <a:round/>
              </a:ln>
              <a:effectLst/>
            </c:spPr>
          </c:errBars>
          <c:xVal>
            <c:numRef>
              <c:f>'6'!$A$5:$A$10</c:f>
              <c:numCache>
                <c:formatCode>General</c:formatCode>
                <c:ptCount val="6"/>
                <c:pt idx="0">
                  <c:v>0</c:v>
                </c:pt>
                <c:pt idx="1">
                  <c:v>2</c:v>
                </c:pt>
                <c:pt idx="2">
                  <c:v>4</c:v>
                </c:pt>
                <c:pt idx="3">
                  <c:v>6</c:v>
                </c:pt>
                <c:pt idx="4">
                  <c:v>8</c:v>
                </c:pt>
                <c:pt idx="5">
                  <c:v>10</c:v>
                </c:pt>
              </c:numCache>
            </c:numRef>
          </c:xVal>
          <c:yVal>
            <c:numRef>
              <c:f>'6'!$B$5:$B$10</c:f>
              <c:numCache>
                <c:formatCode>0.00</c:formatCode>
                <c:ptCount val="6"/>
                <c:pt idx="0" formatCode="General">
                  <c:v>0</c:v>
                </c:pt>
                <c:pt idx="1">
                  <c:v>4.0366666666666662</c:v>
                </c:pt>
                <c:pt idx="2">
                  <c:v>8.1289999999999996</c:v>
                </c:pt>
                <c:pt idx="3">
                  <c:v>11.994666666666667</c:v>
                </c:pt>
                <c:pt idx="4">
                  <c:v>17.434000000000001</c:v>
                </c:pt>
                <c:pt idx="5">
                  <c:v>19.590999999999998</c:v>
                </c:pt>
              </c:numCache>
            </c:numRef>
          </c:yVal>
          <c:smooth val="0"/>
          <c:extLst>
            <c:ext xmlns:c16="http://schemas.microsoft.com/office/drawing/2014/chart" uri="{C3380CC4-5D6E-409C-BE32-E72D297353CC}">
              <c16:uniqueId val="{00000001-3BD4-404A-B737-724EDBDE5EA1}"/>
            </c:ext>
          </c:extLst>
        </c:ser>
        <c:dLbls>
          <c:showLegendKey val="0"/>
          <c:showVal val="0"/>
          <c:showCatName val="0"/>
          <c:showSerName val="0"/>
          <c:showPercent val="0"/>
          <c:showBubbleSize val="0"/>
        </c:dLbls>
        <c:axId val="316921504"/>
        <c:axId val="316921896"/>
      </c:scatterChart>
      <c:valAx>
        <c:axId val="316921504"/>
        <c:scaling>
          <c:orientation val="minMax"/>
        </c:scaling>
        <c:delete val="0"/>
        <c:axPos val="b"/>
        <c:title>
          <c:tx>
            <c:rich>
              <a:bodyPr rot="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Concentration (g L</a:t>
                </a:r>
                <a:r>
                  <a:rPr lang="en-US" baseline="30000"/>
                  <a:t>-1</a:t>
                </a:r>
                <a:r>
                  <a:rPr lang="en-US"/>
                  <a:t>)</a:t>
                </a:r>
              </a:p>
            </c:rich>
          </c:tx>
          <c:overlay val="0"/>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316921896"/>
        <c:crosses val="autoZero"/>
        <c:crossBetween val="midCat"/>
      </c:valAx>
      <c:valAx>
        <c:axId val="316921896"/>
        <c:scaling>
          <c:orientation val="minMax"/>
        </c:scaling>
        <c:delete val="0"/>
        <c:axPos val="l"/>
        <c:title>
          <c:tx>
            <c:rich>
              <a:bodyPr rot="-540000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1000" b="1" i="0" baseline="0">
                    <a:effectLst/>
                  </a:rPr>
                  <a:t>Area µRIU*min</a:t>
                </a:r>
                <a:endParaRPr lang="en-ZA" sz="1000">
                  <a:effectLst/>
                </a:endParaRPr>
              </a:p>
            </c:rich>
          </c:tx>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31692150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b="1">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a:t>HPLC_Lactate standard curve</a:t>
            </a:r>
          </a:p>
        </c:rich>
      </c:tx>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scatterChart>
        <c:scatterStyle val="lineMarker"/>
        <c:varyColors val="0"/>
        <c:ser>
          <c:idx val="0"/>
          <c:order val="0"/>
          <c:tx>
            <c:strRef>
              <c:f>'6'!$M$3:$M$4</c:f>
              <c:strCache>
                <c:ptCount val="2"/>
                <c:pt idx="0">
                  <c:v>Area</c:v>
                </c:pt>
                <c:pt idx="1">
                  <c:v>µRIU*min</c:v>
                </c:pt>
              </c:strCache>
            </c:strRef>
          </c:tx>
          <c:spPr>
            <a:ln w="28575" cap="rnd">
              <a:noFill/>
              <a:round/>
            </a:ln>
            <a:effectLst/>
          </c:spPr>
          <c:marker>
            <c:symbol val="circle"/>
            <c:size val="5"/>
            <c:spPr>
              <a:solidFill>
                <a:schemeClr val="tx1"/>
              </a:solidFill>
              <a:ln w="9525">
                <a:solidFill>
                  <a:schemeClr val="tx1"/>
                </a:solidFill>
              </a:ln>
              <a:effectLst/>
            </c:spPr>
          </c:marker>
          <c:trendline>
            <c:spPr>
              <a:ln w="19050" cap="rnd">
                <a:solidFill>
                  <a:schemeClr val="tx1"/>
                </a:solidFill>
                <a:prstDash val="sysDot"/>
              </a:ln>
              <a:effectLst/>
            </c:spPr>
            <c:trendlineType val="linear"/>
            <c:dispRSqr val="1"/>
            <c:dispEq val="1"/>
            <c:trendlineLbl>
              <c:layout>
                <c:manualLayout>
                  <c:x val="0.1325248348132054"/>
                  <c:y val="0.26721311475409837"/>
                </c:manualLayout>
              </c:layout>
              <c:numFmt formatCode="General" sourceLinked="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rendlineLbl>
          </c:trendline>
          <c:errBars>
            <c:errDir val="y"/>
            <c:errBarType val="both"/>
            <c:errValType val="cust"/>
            <c:noEndCap val="0"/>
            <c:plus>
              <c:numRef>
                <c:f>'6'!$N$5:$N$10</c:f>
                <c:numCache>
                  <c:formatCode>General</c:formatCode>
                  <c:ptCount val="6"/>
                  <c:pt idx="0">
                    <c:v>0</c:v>
                  </c:pt>
                  <c:pt idx="1">
                    <c:v>0.01</c:v>
                  </c:pt>
                  <c:pt idx="2">
                    <c:v>0.01</c:v>
                  </c:pt>
                  <c:pt idx="3">
                    <c:v>0.01</c:v>
                  </c:pt>
                  <c:pt idx="4">
                    <c:v>0.02</c:v>
                  </c:pt>
                  <c:pt idx="5">
                    <c:v>0.04</c:v>
                  </c:pt>
                </c:numCache>
              </c:numRef>
            </c:plus>
            <c:minus>
              <c:numRef>
                <c:f>'6'!$N$5:$N$10</c:f>
                <c:numCache>
                  <c:formatCode>General</c:formatCode>
                  <c:ptCount val="6"/>
                  <c:pt idx="0">
                    <c:v>0</c:v>
                  </c:pt>
                  <c:pt idx="1">
                    <c:v>0.01</c:v>
                  </c:pt>
                  <c:pt idx="2">
                    <c:v>0.01</c:v>
                  </c:pt>
                  <c:pt idx="3">
                    <c:v>0.01</c:v>
                  </c:pt>
                  <c:pt idx="4">
                    <c:v>0.02</c:v>
                  </c:pt>
                  <c:pt idx="5">
                    <c:v>0.04</c:v>
                  </c:pt>
                </c:numCache>
              </c:numRef>
            </c:minus>
            <c:spPr>
              <a:noFill/>
              <a:ln w="9525" cap="flat" cmpd="sng" algn="ctr">
                <a:solidFill>
                  <a:schemeClr val="tx1">
                    <a:lumMod val="65000"/>
                    <a:lumOff val="35000"/>
                  </a:schemeClr>
                </a:solidFill>
                <a:round/>
              </a:ln>
              <a:effectLst/>
            </c:spPr>
          </c:errBars>
          <c:xVal>
            <c:numRef>
              <c:f>'6'!$L$5:$L$10</c:f>
              <c:numCache>
                <c:formatCode>General</c:formatCode>
                <c:ptCount val="6"/>
                <c:pt idx="0">
                  <c:v>0</c:v>
                </c:pt>
                <c:pt idx="1">
                  <c:v>0.2</c:v>
                </c:pt>
                <c:pt idx="2">
                  <c:v>0.4</c:v>
                </c:pt>
                <c:pt idx="3">
                  <c:v>0.6</c:v>
                </c:pt>
                <c:pt idx="4">
                  <c:v>0.8</c:v>
                </c:pt>
                <c:pt idx="5">
                  <c:v>1</c:v>
                </c:pt>
              </c:numCache>
            </c:numRef>
          </c:xVal>
          <c:yVal>
            <c:numRef>
              <c:f>'6'!$M$5:$M$10</c:f>
              <c:numCache>
                <c:formatCode>0.00</c:formatCode>
                <c:ptCount val="6"/>
                <c:pt idx="0" formatCode="General">
                  <c:v>0</c:v>
                </c:pt>
                <c:pt idx="1">
                  <c:v>0.21</c:v>
                </c:pt>
                <c:pt idx="2">
                  <c:v>0.46</c:v>
                </c:pt>
                <c:pt idx="3">
                  <c:v>0.73</c:v>
                </c:pt>
                <c:pt idx="4">
                  <c:v>0.99</c:v>
                </c:pt>
                <c:pt idx="5">
                  <c:v>1.29</c:v>
                </c:pt>
              </c:numCache>
            </c:numRef>
          </c:yVal>
          <c:smooth val="0"/>
          <c:extLst>
            <c:ext xmlns:c16="http://schemas.microsoft.com/office/drawing/2014/chart" uri="{C3380CC4-5D6E-409C-BE32-E72D297353CC}">
              <c16:uniqueId val="{00000001-151B-46D4-9B3C-67B27E0E7EF8}"/>
            </c:ext>
          </c:extLst>
        </c:ser>
        <c:dLbls>
          <c:showLegendKey val="0"/>
          <c:showVal val="0"/>
          <c:showCatName val="0"/>
          <c:showSerName val="0"/>
          <c:showPercent val="0"/>
          <c:showBubbleSize val="0"/>
        </c:dLbls>
        <c:axId val="316918368"/>
        <c:axId val="316917976"/>
      </c:scatterChart>
      <c:valAx>
        <c:axId val="316918368"/>
        <c:scaling>
          <c:orientation val="minMax"/>
        </c:scaling>
        <c:delete val="0"/>
        <c:axPos val="b"/>
        <c:title>
          <c:tx>
            <c:rich>
              <a:bodyPr rot="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Concentration (g L</a:t>
                </a:r>
                <a:r>
                  <a:rPr lang="en-US" baseline="30000"/>
                  <a:t>-1</a:t>
                </a:r>
                <a:r>
                  <a:rPr lang="en-US"/>
                  <a:t>)</a:t>
                </a:r>
                <a:endParaRPr lang="en-ZA"/>
              </a:p>
            </c:rich>
          </c:tx>
          <c:overlay val="0"/>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316917976"/>
        <c:crosses val="autoZero"/>
        <c:crossBetween val="midCat"/>
      </c:valAx>
      <c:valAx>
        <c:axId val="316917976"/>
        <c:scaling>
          <c:orientation val="minMax"/>
        </c:scaling>
        <c:delete val="0"/>
        <c:axPos val="l"/>
        <c:title>
          <c:tx>
            <c:rich>
              <a:bodyPr rot="-540000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Area µRIU*min</a:t>
                </a:r>
                <a:endParaRPr lang="en-ZA"/>
              </a:p>
            </c:rich>
          </c:tx>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31691836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b="1">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tx>
            <c:strRef>
              <c:f>'1'!$B$23:$B$25</c:f>
              <c:strCache>
                <c:ptCount val="3"/>
                <c:pt idx="0">
                  <c:v>sACE</c:v>
                </c:pt>
                <c:pt idx="1">
                  <c:v>mU mL-1</c:v>
                </c:pt>
                <c:pt idx="2">
                  <c:v>4th Day</c:v>
                </c:pt>
              </c:strCache>
            </c:strRef>
          </c:tx>
          <c:spPr>
            <a:solidFill>
              <a:schemeClr val="accent1"/>
            </a:solidFill>
            <a:ln>
              <a:noFill/>
            </a:ln>
            <a:effectLst/>
          </c:spPr>
          <c:invertIfNegative val="0"/>
          <c:errBars>
            <c:errBarType val="both"/>
            <c:errValType val="cust"/>
            <c:noEndCap val="0"/>
            <c:plus>
              <c:numRef>
                <c:f>'1'!$C$26:$C$31</c:f>
                <c:numCache>
                  <c:formatCode>General</c:formatCode>
                  <c:ptCount val="6"/>
                  <c:pt idx="0">
                    <c:v>0.13224</c:v>
                  </c:pt>
                  <c:pt idx="1">
                    <c:v>0.35741000000000001</c:v>
                  </c:pt>
                  <c:pt idx="2">
                    <c:v>0.11884</c:v>
                  </c:pt>
                  <c:pt idx="3">
                    <c:v>0.1</c:v>
                  </c:pt>
                  <c:pt idx="4">
                    <c:v>0.41</c:v>
                  </c:pt>
                  <c:pt idx="5">
                    <c:v>0.4</c:v>
                  </c:pt>
                </c:numCache>
              </c:numRef>
            </c:plus>
            <c:minus>
              <c:numRef>
                <c:f>'1'!$C$26:$C$31</c:f>
                <c:numCache>
                  <c:formatCode>General</c:formatCode>
                  <c:ptCount val="6"/>
                  <c:pt idx="0">
                    <c:v>0.13224</c:v>
                  </c:pt>
                  <c:pt idx="1">
                    <c:v>0.35741000000000001</c:v>
                  </c:pt>
                  <c:pt idx="2">
                    <c:v>0.11884</c:v>
                  </c:pt>
                  <c:pt idx="3">
                    <c:v>0.1</c:v>
                  </c:pt>
                  <c:pt idx="4">
                    <c:v>0.41</c:v>
                  </c:pt>
                  <c:pt idx="5">
                    <c:v>0.4</c:v>
                  </c:pt>
                </c:numCache>
              </c:numRef>
            </c:minus>
            <c:spPr>
              <a:noFill/>
              <a:ln w="9525" cap="flat" cmpd="sng" algn="ctr">
                <a:solidFill>
                  <a:schemeClr val="tx1">
                    <a:lumMod val="65000"/>
                    <a:lumOff val="35000"/>
                  </a:schemeClr>
                </a:solidFill>
                <a:round/>
              </a:ln>
              <a:effectLst/>
            </c:spPr>
          </c:errBars>
          <c:cat>
            <c:strRef>
              <c:f>'1'!$A$26:$A$31</c:f>
              <c:strCache>
                <c:ptCount val="6"/>
                <c:pt idx="0">
                  <c:v>M1</c:v>
                </c:pt>
                <c:pt idx="1">
                  <c:v>M2</c:v>
                </c:pt>
                <c:pt idx="2">
                  <c:v>M3</c:v>
                </c:pt>
                <c:pt idx="3">
                  <c:v>M4</c:v>
                </c:pt>
                <c:pt idx="4">
                  <c:v>M5</c:v>
                </c:pt>
                <c:pt idx="5">
                  <c:v>M6</c:v>
                </c:pt>
              </c:strCache>
            </c:strRef>
          </c:cat>
          <c:val>
            <c:numRef>
              <c:f>'1'!$B$26:$B$31</c:f>
              <c:numCache>
                <c:formatCode>0.00</c:formatCode>
                <c:ptCount val="6"/>
                <c:pt idx="0">
                  <c:v>5.9386200000000002</c:v>
                </c:pt>
                <c:pt idx="1">
                  <c:v>2.0768499999999999</c:v>
                </c:pt>
                <c:pt idx="2">
                  <c:v>2.40489</c:v>
                </c:pt>
                <c:pt idx="3">
                  <c:v>1.26</c:v>
                </c:pt>
                <c:pt idx="4">
                  <c:v>1.2</c:v>
                </c:pt>
                <c:pt idx="5">
                  <c:v>10.85</c:v>
                </c:pt>
              </c:numCache>
            </c:numRef>
          </c:val>
          <c:extLst>
            <c:ext xmlns:c16="http://schemas.microsoft.com/office/drawing/2014/chart" uri="{C3380CC4-5D6E-409C-BE32-E72D297353CC}">
              <c16:uniqueId val="{00000000-185C-4D8C-BC2A-EF3C1ECEEE4B}"/>
            </c:ext>
          </c:extLst>
        </c:ser>
        <c:ser>
          <c:idx val="1"/>
          <c:order val="1"/>
          <c:tx>
            <c:strRef>
              <c:f>'1'!$D$23:$D$25</c:f>
              <c:strCache>
                <c:ptCount val="3"/>
                <c:pt idx="0">
                  <c:v>sACE</c:v>
                </c:pt>
                <c:pt idx="1">
                  <c:v>mU mL-1</c:v>
                </c:pt>
                <c:pt idx="2">
                  <c:v>8th Day</c:v>
                </c:pt>
              </c:strCache>
            </c:strRef>
          </c:tx>
          <c:spPr>
            <a:solidFill>
              <a:schemeClr val="accent2"/>
            </a:solidFill>
            <a:ln>
              <a:noFill/>
            </a:ln>
            <a:effectLst/>
          </c:spPr>
          <c:invertIfNegative val="0"/>
          <c:errBars>
            <c:errBarType val="both"/>
            <c:errValType val="cust"/>
            <c:noEndCap val="0"/>
            <c:plus>
              <c:numRef>
                <c:f>'1'!$E$26:$E$31</c:f>
                <c:numCache>
                  <c:formatCode>General</c:formatCode>
                  <c:ptCount val="6"/>
                  <c:pt idx="0">
                    <c:v>0.59328000000000003</c:v>
                  </c:pt>
                  <c:pt idx="1">
                    <c:v>0.24625</c:v>
                  </c:pt>
                  <c:pt idx="2">
                    <c:v>0.12046</c:v>
                  </c:pt>
                  <c:pt idx="3">
                    <c:v>0.43934000000000001</c:v>
                  </c:pt>
                  <c:pt idx="4">
                    <c:v>0.74</c:v>
                  </c:pt>
                  <c:pt idx="5">
                    <c:v>0.67</c:v>
                  </c:pt>
                </c:numCache>
              </c:numRef>
            </c:plus>
            <c:minus>
              <c:numRef>
                <c:f>'1'!$E$26:$E$31</c:f>
                <c:numCache>
                  <c:formatCode>General</c:formatCode>
                  <c:ptCount val="6"/>
                  <c:pt idx="0">
                    <c:v>0.59328000000000003</c:v>
                  </c:pt>
                  <c:pt idx="1">
                    <c:v>0.24625</c:v>
                  </c:pt>
                  <c:pt idx="2">
                    <c:v>0.12046</c:v>
                  </c:pt>
                  <c:pt idx="3">
                    <c:v>0.43934000000000001</c:v>
                  </c:pt>
                  <c:pt idx="4">
                    <c:v>0.74</c:v>
                  </c:pt>
                  <c:pt idx="5">
                    <c:v>0.67</c:v>
                  </c:pt>
                </c:numCache>
              </c:numRef>
            </c:minus>
            <c:spPr>
              <a:noFill/>
              <a:ln w="9525" cap="flat" cmpd="sng" algn="ctr">
                <a:solidFill>
                  <a:schemeClr val="tx1">
                    <a:lumMod val="65000"/>
                    <a:lumOff val="35000"/>
                  </a:schemeClr>
                </a:solidFill>
                <a:round/>
              </a:ln>
              <a:effectLst/>
            </c:spPr>
          </c:errBars>
          <c:cat>
            <c:strRef>
              <c:f>'1'!$A$26:$A$31</c:f>
              <c:strCache>
                <c:ptCount val="6"/>
                <c:pt idx="0">
                  <c:v>M1</c:v>
                </c:pt>
                <c:pt idx="1">
                  <c:v>M2</c:v>
                </c:pt>
                <c:pt idx="2">
                  <c:v>M3</c:v>
                </c:pt>
                <c:pt idx="3">
                  <c:v>M4</c:v>
                </c:pt>
                <c:pt idx="4">
                  <c:v>M5</c:v>
                </c:pt>
                <c:pt idx="5">
                  <c:v>M6</c:v>
                </c:pt>
              </c:strCache>
            </c:strRef>
          </c:cat>
          <c:val>
            <c:numRef>
              <c:f>'1'!$D$26:$D$31</c:f>
              <c:numCache>
                <c:formatCode>0.00</c:formatCode>
                <c:ptCount val="6"/>
                <c:pt idx="0">
                  <c:v>17.626339999999999</c:v>
                </c:pt>
                <c:pt idx="1">
                  <c:v>10.162000000000001</c:v>
                </c:pt>
                <c:pt idx="2">
                  <c:v>6.84</c:v>
                </c:pt>
                <c:pt idx="3">
                  <c:v>3.5912199999999999</c:v>
                </c:pt>
                <c:pt idx="4">
                  <c:v>3.34</c:v>
                </c:pt>
                <c:pt idx="5">
                  <c:v>15.92</c:v>
                </c:pt>
              </c:numCache>
            </c:numRef>
          </c:val>
          <c:extLst>
            <c:ext xmlns:c16="http://schemas.microsoft.com/office/drawing/2014/chart" uri="{C3380CC4-5D6E-409C-BE32-E72D297353CC}">
              <c16:uniqueId val="{00000001-185C-4D8C-BC2A-EF3C1ECEEE4B}"/>
            </c:ext>
          </c:extLst>
        </c:ser>
        <c:dLbls>
          <c:showLegendKey val="0"/>
          <c:showVal val="0"/>
          <c:showCatName val="0"/>
          <c:showSerName val="0"/>
          <c:showPercent val="0"/>
          <c:showBubbleSize val="0"/>
        </c:dLbls>
        <c:gapWidth val="219"/>
        <c:overlap val="-27"/>
        <c:axId val="564973824"/>
        <c:axId val="564974152"/>
      </c:barChart>
      <c:catAx>
        <c:axId val="564973824"/>
        <c:scaling>
          <c:orientation val="minMax"/>
        </c:scaling>
        <c:delete val="0"/>
        <c:axPos val="b"/>
        <c:title>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64974152"/>
        <c:crosses val="autoZero"/>
        <c:auto val="1"/>
        <c:lblAlgn val="ctr"/>
        <c:lblOffset val="100"/>
        <c:noMultiLvlLbl val="0"/>
      </c:catAx>
      <c:valAx>
        <c:axId val="564974152"/>
        <c:scaling>
          <c:orientation val="minMax"/>
        </c:scaling>
        <c:delete val="0"/>
        <c:axPos val="l"/>
        <c:title>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6497382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000"/>
              <a:t>Specific growth rate of batch 1</a:t>
            </a:r>
          </a:p>
        </c:rich>
      </c:tx>
      <c:overlay val="0"/>
      <c:spPr>
        <a:noFill/>
        <a:ln>
          <a:noFill/>
        </a:ln>
        <a:effectLst/>
      </c:spPr>
      <c:txPr>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scatterChart>
        <c:scatterStyle val="lineMarker"/>
        <c:varyColors val="0"/>
        <c:ser>
          <c:idx val="0"/>
          <c:order val="0"/>
          <c:tx>
            <c:strRef>
              <c:f>'2'!$B$5:$B$6</c:f>
              <c:strCache>
                <c:ptCount val="2"/>
                <c:pt idx="0">
                  <c:v>VCD</c:v>
                </c:pt>
                <c:pt idx="1">
                  <c:v>x106 Cells mL-1</c:v>
                </c:pt>
              </c:strCache>
            </c:strRef>
          </c:tx>
          <c:spPr>
            <a:ln w="28575" cap="rnd">
              <a:noFill/>
              <a:round/>
            </a:ln>
            <a:effectLst/>
          </c:spPr>
          <c:marker>
            <c:symbol val="circle"/>
            <c:size val="5"/>
            <c:spPr>
              <a:solidFill>
                <a:schemeClr val="tx1"/>
              </a:solidFill>
              <a:ln w="9525">
                <a:solidFill>
                  <a:schemeClr val="tx1"/>
                </a:solidFill>
              </a:ln>
              <a:effectLst/>
            </c:spPr>
          </c:marker>
          <c:trendline>
            <c:spPr>
              <a:ln w="19050" cap="rnd">
                <a:solidFill>
                  <a:schemeClr val="tx1"/>
                </a:solidFill>
                <a:prstDash val="sysDot"/>
              </a:ln>
              <a:effectLst/>
            </c:spPr>
            <c:trendlineType val="exp"/>
            <c:dispRSqr val="1"/>
            <c:dispEq val="1"/>
            <c:trendlineLbl>
              <c:layout>
                <c:manualLayout>
                  <c:x val="0.30866077789494506"/>
                  <c:y val="-0.12481436225209136"/>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rendlineLbl>
          </c:trendline>
          <c:xVal>
            <c:numRef>
              <c:f>'2'!$A$7:$A$10</c:f>
              <c:numCache>
                <c:formatCode>General</c:formatCode>
                <c:ptCount val="4"/>
                <c:pt idx="0">
                  <c:v>1</c:v>
                </c:pt>
                <c:pt idx="1">
                  <c:v>2</c:v>
                </c:pt>
                <c:pt idx="2">
                  <c:v>3</c:v>
                </c:pt>
                <c:pt idx="3">
                  <c:v>4</c:v>
                </c:pt>
              </c:numCache>
            </c:numRef>
          </c:xVal>
          <c:yVal>
            <c:numRef>
              <c:f>'2'!$B$7:$B$10</c:f>
              <c:numCache>
                <c:formatCode>0.00</c:formatCode>
                <c:ptCount val="4"/>
                <c:pt idx="0">
                  <c:v>0.378</c:v>
                </c:pt>
                <c:pt idx="1">
                  <c:v>0.76749999999999996</c:v>
                </c:pt>
                <c:pt idx="2">
                  <c:v>1.6775</c:v>
                </c:pt>
                <c:pt idx="3">
                  <c:v>3.6</c:v>
                </c:pt>
              </c:numCache>
            </c:numRef>
          </c:yVal>
          <c:smooth val="0"/>
          <c:extLst>
            <c:ext xmlns:c16="http://schemas.microsoft.com/office/drawing/2014/chart" uri="{C3380CC4-5D6E-409C-BE32-E72D297353CC}">
              <c16:uniqueId val="{00000001-0F05-4061-90D2-C47214FEC8B6}"/>
            </c:ext>
          </c:extLst>
        </c:ser>
        <c:dLbls>
          <c:showLegendKey val="0"/>
          <c:showVal val="0"/>
          <c:showCatName val="0"/>
          <c:showSerName val="0"/>
          <c:showPercent val="0"/>
          <c:showBubbleSize val="0"/>
        </c:dLbls>
        <c:axId val="145305984"/>
        <c:axId val="145306376"/>
      </c:scatterChart>
      <c:valAx>
        <c:axId val="1453059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ZA"/>
                  <a:t>Days</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45306376"/>
        <c:crosses val="autoZero"/>
        <c:crossBetween val="midCat"/>
      </c:valAx>
      <c:valAx>
        <c:axId val="145306376"/>
        <c:scaling>
          <c:logBase val="10"/>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ZA"/>
                  <a:t>VCD</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4530598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000"/>
              <a:t>Specific growth rate of batch 2</a:t>
            </a:r>
            <a:endParaRPr lang="en-ZA" sz="1000"/>
          </a:p>
        </c:rich>
      </c:tx>
      <c:overlay val="0"/>
      <c:spPr>
        <a:noFill/>
        <a:ln>
          <a:noFill/>
        </a:ln>
        <a:effectLst/>
      </c:spPr>
      <c:txPr>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scatterChart>
        <c:scatterStyle val="lineMarker"/>
        <c:varyColors val="0"/>
        <c:ser>
          <c:idx val="0"/>
          <c:order val="0"/>
          <c:tx>
            <c:strRef>
              <c:f>'2'!$B$17:$B$18</c:f>
              <c:strCache>
                <c:ptCount val="2"/>
                <c:pt idx="0">
                  <c:v>VCD</c:v>
                </c:pt>
                <c:pt idx="1">
                  <c:v>x106 Cells mL-1</c:v>
                </c:pt>
              </c:strCache>
            </c:strRef>
          </c:tx>
          <c:spPr>
            <a:ln w="28575" cap="rnd">
              <a:noFill/>
              <a:round/>
            </a:ln>
            <a:effectLst/>
          </c:spPr>
          <c:marker>
            <c:symbol val="circle"/>
            <c:size val="5"/>
            <c:spPr>
              <a:solidFill>
                <a:schemeClr val="tx1"/>
              </a:solidFill>
              <a:ln w="9525">
                <a:solidFill>
                  <a:schemeClr val="tx1"/>
                </a:solidFill>
              </a:ln>
              <a:effectLst/>
            </c:spPr>
          </c:marker>
          <c:trendline>
            <c:spPr>
              <a:ln w="19050" cap="rnd">
                <a:solidFill>
                  <a:schemeClr val="tx1"/>
                </a:solidFill>
                <a:prstDash val="sysDot"/>
              </a:ln>
              <a:effectLst/>
            </c:spPr>
            <c:trendlineType val="exp"/>
            <c:dispRSqr val="1"/>
            <c:dispEq val="1"/>
            <c:trendlineLbl>
              <c:layout>
                <c:manualLayout>
                  <c:x val="0.23782745075875322"/>
                  <c:y val="-0.1571504398356767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rendlineLbl>
          </c:trendline>
          <c:xVal>
            <c:numRef>
              <c:f>'2'!$A$20:$A$22</c:f>
              <c:numCache>
                <c:formatCode>General</c:formatCode>
                <c:ptCount val="3"/>
                <c:pt idx="0">
                  <c:v>2</c:v>
                </c:pt>
                <c:pt idx="1">
                  <c:v>3</c:v>
                </c:pt>
                <c:pt idx="2">
                  <c:v>4</c:v>
                </c:pt>
              </c:numCache>
            </c:numRef>
          </c:xVal>
          <c:yVal>
            <c:numRef>
              <c:f>'2'!$B$20:$B$22</c:f>
              <c:numCache>
                <c:formatCode>0.00</c:formatCode>
                <c:ptCount val="3"/>
                <c:pt idx="0">
                  <c:v>0.61050000000000004</c:v>
                </c:pt>
                <c:pt idx="1">
                  <c:v>1.1577500000000001</c:v>
                </c:pt>
                <c:pt idx="2">
                  <c:v>1.855</c:v>
                </c:pt>
              </c:numCache>
            </c:numRef>
          </c:yVal>
          <c:smooth val="0"/>
          <c:extLst>
            <c:ext xmlns:c16="http://schemas.microsoft.com/office/drawing/2014/chart" uri="{C3380CC4-5D6E-409C-BE32-E72D297353CC}">
              <c16:uniqueId val="{00000001-8CDF-474D-81C6-2CEF32F21841}"/>
            </c:ext>
          </c:extLst>
        </c:ser>
        <c:dLbls>
          <c:showLegendKey val="0"/>
          <c:showVal val="0"/>
          <c:showCatName val="0"/>
          <c:showSerName val="0"/>
          <c:showPercent val="0"/>
          <c:showBubbleSize val="0"/>
        </c:dLbls>
        <c:axId val="316915232"/>
        <c:axId val="316916408"/>
      </c:scatterChart>
      <c:valAx>
        <c:axId val="3169152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ZA"/>
                  <a:t>Days</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316916408"/>
        <c:crosses val="autoZero"/>
        <c:crossBetween val="midCat"/>
      </c:valAx>
      <c:valAx>
        <c:axId val="316916408"/>
        <c:scaling>
          <c:logBase val="10"/>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ZA"/>
                  <a:t>VCD</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31691523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sz="1000" b="0" i="0" baseline="0">
                <a:effectLst/>
              </a:rPr>
              <a:t>Specific growth rate of batch 3</a:t>
            </a:r>
            <a:endParaRPr lang="en-ZA" sz="1000">
              <a:effectLst/>
            </a:endParaRPr>
          </a:p>
        </c:rich>
      </c:tx>
      <c:overlay val="0"/>
      <c:spPr>
        <a:noFill/>
        <a:ln>
          <a:noFill/>
        </a:ln>
        <a:effectLst/>
      </c:spPr>
      <c:txPr>
        <a:bodyPr rot="0" spcFirstLastPara="1" vertOverflow="ellipsis" vert="horz" wrap="square" anchor="ctr" anchorCtr="1"/>
        <a:lstStyle/>
        <a:p>
          <a:pPr>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scatterChart>
        <c:scatterStyle val="lineMarker"/>
        <c:varyColors val="0"/>
        <c:ser>
          <c:idx val="0"/>
          <c:order val="0"/>
          <c:tx>
            <c:strRef>
              <c:f>'2'!$B$30:$B$31</c:f>
              <c:strCache>
                <c:ptCount val="2"/>
                <c:pt idx="0">
                  <c:v>VCD</c:v>
                </c:pt>
                <c:pt idx="1">
                  <c:v>x106 Cells mL-1</c:v>
                </c:pt>
              </c:strCache>
            </c:strRef>
          </c:tx>
          <c:spPr>
            <a:ln w="28575" cap="rnd">
              <a:noFill/>
              <a:round/>
            </a:ln>
            <a:effectLst/>
          </c:spPr>
          <c:marker>
            <c:symbol val="circle"/>
            <c:size val="5"/>
            <c:spPr>
              <a:solidFill>
                <a:schemeClr val="tx1"/>
              </a:solidFill>
              <a:ln w="9525">
                <a:solidFill>
                  <a:schemeClr val="tx1"/>
                </a:solidFill>
              </a:ln>
              <a:effectLst/>
            </c:spPr>
          </c:marker>
          <c:trendline>
            <c:spPr>
              <a:ln w="19050" cap="rnd">
                <a:solidFill>
                  <a:schemeClr val="tx1"/>
                </a:solidFill>
                <a:prstDash val="sysDot"/>
              </a:ln>
              <a:effectLst/>
            </c:spPr>
            <c:trendlineType val="exp"/>
            <c:dispRSqr val="1"/>
            <c:dispEq val="1"/>
            <c:trendlineLbl>
              <c:layout>
                <c:manualLayout>
                  <c:x val="0.30269278153521234"/>
                  <c:y val="-0.11029569657515104"/>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rendlineLbl>
          </c:trendline>
          <c:xVal>
            <c:numRef>
              <c:f>'2'!$A$32:$A$35</c:f>
              <c:numCache>
                <c:formatCode>General</c:formatCode>
                <c:ptCount val="4"/>
                <c:pt idx="0">
                  <c:v>1</c:v>
                </c:pt>
                <c:pt idx="1">
                  <c:v>2</c:v>
                </c:pt>
                <c:pt idx="2">
                  <c:v>3</c:v>
                </c:pt>
                <c:pt idx="3">
                  <c:v>4</c:v>
                </c:pt>
              </c:numCache>
            </c:numRef>
          </c:xVal>
          <c:yVal>
            <c:numRef>
              <c:f>'2'!$B$32:$B$35</c:f>
              <c:numCache>
                <c:formatCode>0.00</c:formatCode>
                <c:ptCount val="4"/>
                <c:pt idx="0">
                  <c:v>0.34050000000000002</c:v>
                </c:pt>
                <c:pt idx="1">
                  <c:v>0.70799999999999996</c:v>
                </c:pt>
                <c:pt idx="2">
                  <c:v>1.5720000000000001</c:v>
                </c:pt>
                <c:pt idx="3">
                  <c:v>2.8250000000000002</c:v>
                </c:pt>
              </c:numCache>
            </c:numRef>
          </c:yVal>
          <c:smooth val="0"/>
          <c:extLst>
            <c:ext xmlns:c16="http://schemas.microsoft.com/office/drawing/2014/chart" uri="{C3380CC4-5D6E-409C-BE32-E72D297353CC}">
              <c16:uniqueId val="{00000001-A24B-4C23-A9EA-7CAFCF6B3218}"/>
            </c:ext>
          </c:extLst>
        </c:ser>
        <c:dLbls>
          <c:showLegendKey val="0"/>
          <c:showVal val="0"/>
          <c:showCatName val="0"/>
          <c:showSerName val="0"/>
          <c:showPercent val="0"/>
          <c:showBubbleSize val="0"/>
        </c:dLbls>
        <c:axId val="316918760"/>
        <c:axId val="316919152"/>
      </c:scatterChart>
      <c:valAx>
        <c:axId val="3169187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ZA"/>
                  <a:t>Days</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316919152"/>
        <c:crosses val="autoZero"/>
        <c:crossBetween val="midCat"/>
      </c:valAx>
      <c:valAx>
        <c:axId val="316919152"/>
        <c:scaling>
          <c:logBase val="10"/>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ZA"/>
                  <a:t>VCD</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31691876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ZA"/>
              <a:t>Dynamic Kla determination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scatterChart>
        <c:scatterStyle val="lineMarker"/>
        <c:varyColors val="0"/>
        <c:ser>
          <c:idx val="0"/>
          <c:order val="0"/>
          <c:tx>
            <c:strRef>
              <c:f>'3'!$B$3</c:f>
              <c:strCache>
                <c:ptCount val="1"/>
                <c:pt idx="0">
                  <c:v>DO</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'3'!$A$4:$A$538</c:f>
              <c:numCache>
                <c:formatCode>General</c:formatCode>
                <c:ptCount val="535"/>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numCache>
            </c:numRef>
          </c:xVal>
          <c:yVal>
            <c:numRef>
              <c:f>'3'!$B$4:$B$538</c:f>
              <c:numCache>
                <c:formatCode>General</c:formatCode>
                <c:ptCount val="535"/>
                <c:pt idx="0">
                  <c:v>68.599999999999994</c:v>
                </c:pt>
                <c:pt idx="1">
                  <c:v>68.400000000000006</c:v>
                </c:pt>
                <c:pt idx="2">
                  <c:v>67.7</c:v>
                </c:pt>
                <c:pt idx="3">
                  <c:v>66.7</c:v>
                </c:pt>
                <c:pt idx="4">
                  <c:v>65.400000000000006</c:v>
                </c:pt>
                <c:pt idx="5">
                  <c:v>64</c:v>
                </c:pt>
                <c:pt idx="6">
                  <c:v>62.5</c:v>
                </c:pt>
                <c:pt idx="7">
                  <c:v>61</c:v>
                </c:pt>
                <c:pt idx="8">
                  <c:v>59.6</c:v>
                </c:pt>
                <c:pt idx="9">
                  <c:v>58.1</c:v>
                </c:pt>
                <c:pt idx="10">
                  <c:v>56.9</c:v>
                </c:pt>
                <c:pt idx="11">
                  <c:v>55.4</c:v>
                </c:pt>
                <c:pt idx="12">
                  <c:v>53.9</c:v>
                </c:pt>
                <c:pt idx="13">
                  <c:v>52.7</c:v>
                </c:pt>
                <c:pt idx="14">
                  <c:v>51.4</c:v>
                </c:pt>
                <c:pt idx="15">
                  <c:v>50.2</c:v>
                </c:pt>
                <c:pt idx="16">
                  <c:v>48.9</c:v>
                </c:pt>
                <c:pt idx="17">
                  <c:v>47.9</c:v>
                </c:pt>
                <c:pt idx="18">
                  <c:v>46.8</c:v>
                </c:pt>
                <c:pt idx="19">
                  <c:v>45.8</c:v>
                </c:pt>
                <c:pt idx="20">
                  <c:v>44.7</c:v>
                </c:pt>
                <c:pt idx="21">
                  <c:v>43.7</c:v>
                </c:pt>
                <c:pt idx="22">
                  <c:v>42.6</c:v>
                </c:pt>
                <c:pt idx="23">
                  <c:v>41.8</c:v>
                </c:pt>
                <c:pt idx="24">
                  <c:v>40.700000000000003</c:v>
                </c:pt>
                <c:pt idx="25">
                  <c:v>39.9</c:v>
                </c:pt>
                <c:pt idx="26">
                  <c:v>39.1</c:v>
                </c:pt>
                <c:pt idx="27">
                  <c:v>38.4</c:v>
                </c:pt>
                <c:pt idx="28">
                  <c:v>37.799999999999997</c:v>
                </c:pt>
                <c:pt idx="29">
                  <c:v>37</c:v>
                </c:pt>
                <c:pt idx="30">
                  <c:v>36.4</c:v>
                </c:pt>
                <c:pt idx="31">
                  <c:v>35.700000000000003</c:v>
                </c:pt>
                <c:pt idx="32">
                  <c:v>35.1</c:v>
                </c:pt>
                <c:pt idx="33">
                  <c:v>34.5</c:v>
                </c:pt>
                <c:pt idx="34">
                  <c:v>34.1</c:v>
                </c:pt>
                <c:pt idx="35">
                  <c:v>34.700000000000003</c:v>
                </c:pt>
                <c:pt idx="36">
                  <c:v>35.5</c:v>
                </c:pt>
                <c:pt idx="37">
                  <c:v>36.4</c:v>
                </c:pt>
                <c:pt idx="38">
                  <c:v>37.200000000000003</c:v>
                </c:pt>
                <c:pt idx="39">
                  <c:v>38.200000000000003</c:v>
                </c:pt>
                <c:pt idx="40">
                  <c:v>39.1</c:v>
                </c:pt>
                <c:pt idx="41">
                  <c:v>39.9</c:v>
                </c:pt>
                <c:pt idx="42">
                  <c:v>40.700000000000003</c:v>
                </c:pt>
                <c:pt idx="43">
                  <c:v>41.6</c:v>
                </c:pt>
                <c:pt idx="44">
                  <c:v>42.4</c:v>
                </c:pt>
                <c:pt idx="45">
                  <c:v>43</c:v>
                </c:pt>
                <c:pt idx="46">
                  <c:v>43.9</c:v>
                </c:pt>
                <c:pt idx="47">
                  <c:v>44.7</c:v>
                </c:pt>
                <c:pt idx="48">
                  <c:v>45.3</c:v>
                </c:pt>
                <c:pt idx="49">
                  <c:v>46</c:v>
                </c:pt>
                <c:pt idx="50">
                  <c:v>46.6</c:v>
                </c:pt>
                <c:pt idx="51">
                  <c:v>47.2</c:v>
                </c:pt>
                <c:pt idx="52">
                  <c:v>47.6</c:v>
                </c:pt>
                <c:pt idx="53">
                  <c:v>48.3</c:v>
                </c:pt>
                <c:pt idx="54">
                  <c:v>48.7</c:v>
                </c:pt>
                <c:pt idx="55">
                  <c:v>49.1</c:v>
                </c:pt>
                <c:pt idx="56">
                  <c:v>49.5</c:v>
                </c:pt>
                <c:pt idx="57">
                  <c:v>50</c:v>
                </c:pt>
                <c:pt idx="58">
                  <c:v>50.2</c:v>
                </c:pt>
                <c:pt idx="59">
                  <c:v>50.6</c:v>
                </c:pt>
                <c:pt idx="60">
                  <c:v>50.8</c:v>
                </c:pt>
                <c:pt idx="61">
                  <c:v>51</c:v>
                </c:pt>
                <c:pt idx="62">
                  <c:v>51.4</c:v>
                </c:pt>
                <c:pt idx="63">
                  <c:v>51.6</c:v>
                </c:pt>
                <c:pt idx="64">
                  <c:v>51.8</c:v>
                </c:pt>
                <c:pt idx="65">
                  <c:v>52</c:v>
                </c:pt>
                <c:pt idx="66">
                  <c:v>52.3</c:v>
                </c:pt>
                <c:pt idx="67">
                  <c:v>52.5</c:v>
                </c:pt>
                <c:pt idx="68">
                  <c:v>52.7</c:v>
                </c:pt>
                <c:pt idx="69">
                  <c:v>52.9</c:v>
                </c:pt>
                <c:pt idx="70">
                  <c:v>52.9</c:v>
                </c:pt>
                <c:pt idx="71">
                  <c:v>53.1</c:v>
                </c:pt>
                <c:pt idx="72">
                  <c:v>53.1</c:v>
                </c:pt>
                <c:pt idx="73">
                  <c:v>53.3</c:v>
                </c:pt>
                <c:pt idx="74">
                  <c:v>53.5</c:v>
                </c:pt>
                <c:pt idx="75">
                  <c:v>53.5</c:v>
                </c:pt>
                <c:pt idx="76">
                  <c:v>53.7</c:v>
                </c:pt>
                <c:pt idx="77">
                  <c:v>53.7</c:v>
                </c:pt>
                <c:pt idx="78">
                  <c:v>53.7</c:v>
                </c:pt>
                <c:pt idx="79">
                  <c:v>53.7</c:v>
                </c:pt>
                <c:pt idx="80">
                  <c:v>53.7</c:v>
                </c:pt>
                <c:pt idx="81">
                  <c:v>53.7</c:v>
                </c:pt>
                <c:pt idx="82">
                  <c:v>53.9</c:v>
                </c:pt>
                <c:pt idx="83">
                  <c:v>53.9</c:v>
                </c:pt>
                <c:pt idx="84">
                  <c:v>53.9</c:v>
                </c:pt>
                <c:pt idx="85">
                  <c:v>54.1</c:v>
                </c:pt>
                <c:pt idx="86">
                  <c:v>54.1</c:v>
                </c:pt>
                <c:pt idx="87">
                  <c:v>54.1</c:v>
                </c:pt>
                <c:pt idx="88">
                  <c:v>54.3</c:v>
                </c:pt>
                <c:pt idx="89">
                  <c:v>54.3</c:v>
                </c:pt>
                <c:pt idx="90">
                  <c:v>54.3</c:v>
                </c:pt>
                <c:pt idx="91">
                  <c:v>54.6</c:v>
                </c:pt>
                <c:pt idx="92">
                  <c:v>54.6</c:v>
                </c:pt>
                <c:pt idx="93">
                  <c:v>54.6</c:v>
                </c:pt>
                <c:pt idx="94">
                  <c:v>54.6</c:v>
                </c:pt>
                <c:pt idx="95">
                  <c:v>54.6</c:v>
                </c:pt>
                <c:pt idx="96">
                  <c:v>54.8</c:v>
                </c:pt>
                <c:pt idx="97">
                  <c:v>54.6</c:v>
                </c:pt>
                <c:pt idx="98">
                  <c:v>54.6</c:v>
                </c:pt>
                <c:pt idx="99">
                  <c:v>54.6</c:v>
                </c:pt>
                <c:pt idx="100">
                  <c:v>54.6</c:v>
                </c:pt>
                <c:pt idx="101">
                  <c:v>54.6</c:v>
                </c:pt>
                <c:pt idx="102">
                  <c:v>54.6</c:v>
                </c:pt>
                <c:pt idx="103">
                  <c:v>54.6</c:v>
                </c:pt>
                <c:pt idx="104">
                  <c:v>54.6</c:v>
                </c:pt>
                <c:pt idx="105">
                  <c:v>54.6</c:v>
                </c:pt>
                <c:pt idx="106">
                  <c:v>54.6</c:v>
                </c:pt>
                <c:pt idx="107">
                  <c:v>54.6</c:v>
                </c:pt>
                <c:pt idx="108">
                  <c:v>54.8</c:v>
                </c:pt>
                <c:pt idx="109">
                  <c:v>54.8</c:v>
                </c:pt>
                <c:pt idx="110">
                  <c:v>55</c:v>
                </c:pt>
                <c:pt idx="111">
                  <c:v>54.8</c:v>
                </c:pt>
                <c:pt idx="112">
                  <c:v>55</c:v>
                </c:pt>
                <c:pt idx="113">
                  <c:v>55.2</c:v>
                </c:pt>
                <c:pt idx="114">
                  <c:v>55.4</c:v>
                </c:pt>
                <c:pt idx="115">
                  <c:v>55.6</c:v>
                </c:pt>
                <c:pt idx="116">
                  <c:v>55.6</c:v>
                </c:pt>
                <c:pt idx="117">
                  <c:v>55.6</c:v>
                </c:pt>
                <c:pt idx="118">
                  <c:v>55.6</c:v>
                </c:pt>
                <c:pt idx="119">
                  <c:v>55.8</c:v>
                </c:pt>
                <c:pt idx="120">
                  <c:v>55.6</c:v>
                </c:pt>
                <c:pt idx="121">
                  <c:v>55.8</c:v>
                </c:pt>
                <c:pt idx="122">
                  <c:v>55.6</c:v>
                </c:pt>
                <c:pt idx="123">
                  <c:v>55.6</c:v>
                </c:pt>
                <c:pt idx="124">
                  <c:v>55.6</c:v>
                </c:pt>
                <c:pt idx="125">
                  <c:v>55.6</c:v>
                </c:pt>
                <c:pt idx="126">
                  <c:v>55.6</c:v>
                </c:pt>
                <c:pt idx="127">
                  <c:v>55.6</c:v>
                </c:pt>
                <c:pt idx="128">
                  <c:v>55.6</c:v>
                </c:pt>
                <c:pt idx="129">
                  <c:v>55.6</c:v>
                </c:pt>
                <c:pt idx="130">
                  <c:v>55.8</c:v>
                </c:pt>
                <c:pt idx="131">
                  <c:v>55.6</c:v>
                </c:pt>
                <c:pt idx="132">
                  <c:v>55.6</c:v>
                </c:pt>
                <c:pt idx="133">
                  <c:v>55.8</c:v>
                </c:pt>
                <c:pt idx="134">
                  <c:v>55.8</c:v>
                </c:pt>
                <c:pt idx="135">
                  <c:v>55.8</c:v>
                </c:pt>
                <c:pt idx="136">
                  <c:v>55.8</c:v>
                </c:pt>
                <c:pt idx="137">
                  <c:v>55.8</c:v>
                </c:pt>
                <c:pt idx="138">
                  <c:v>56</c:v>
                </c:pt>
                <c:pt idx="139">
                  <c:v>56</c:v>
                </c:pt>
                <c:pt idx="140">
                  <c:v>56</c:v>
                </c:pt>
                <c:pt idx="141">
                  <c:v>56</c:v>
                </c:pt>
                <c:pt idx="142">
                  <c:v>56</c:v>
                </c:pt>
                <c:pt idx="143">
                  <c:v>56.2</c:v>
                </c:pt>
                <c:pt idx="144">
                  <c:v>56.2</c:v>
                </c:pt>
                <c:pt idx="145">
                  <c:v>56.2</c:v>
                </c:pt>
                <c:pt idx="146">
                  <c:v>56.2</c:v>
                </c:pt>
                <c:pt idx="147">
                  <c:v>56.2</c:v>
                </c:pt>
                <c:pt idx="148">
                  <c:v>56.2</c:v>
                </c:pt>
                <c:pt idx="149">
                  <c:v>56.2</c:v>
                </c:pt>
                <c:pt idx="150">
                  <c:v>56.2</c:v>
                </c:pt>
                <c:pt idx="151">
                  <c:v>56.4</c:v>
                </c:pt>
                <c:pt idx="152">
                  <c:v>56.4</c:v>
                </c:pt>
                <c:pt idx="153">
                  <c:v>56.4</c:v>
                </c:pt>
                <c:pt idx="154">
                  <c:v>56.4</c:v>
                </c:pt>
                <c:pt idx="155">
                  <c:v>56.4</c:v>
                </c:pt>
                <c:pt idx="156">
                  <c:v>56.6</c:v>
                </c:pt>
                <c:pt idx="157">
                  <c:v>56.6</c:v>
                </c:pt>
                <c:pt idx="158">
                  <c:v>56.6</c:v>
                </c:pt>
                <c:pt idx="159">
                  <c:v>56.9</c:v>
                </c:pt>
                <c:pt idx="160">
                  <c:v>56.9</c:v>
                </c:pt>
                <c:pt idx="161">
                  <c:v>56.9</c:v>
                </c:pt>
                <c:pt idx="162">
                  <c:v>56.9</c:v>
                </c:pt>
                <c:pt idx="163">
                  <c:v>56.9</c:v>
                </c:pt>
                <c:pt idx="164">
                  <c:v>56.9</c:v>
                </c:pt>
                <c:pt idx="165">
                  <c:v>57.1</c:v>
                </c:pt>
                <c:pt idx="166">
                  <c:v>57.1</c:v>
                </c:pt>
                <c:pt idx="167">
                  <c:v>57.1</c:v>
                </c:pt>
                <c:pt idx="168">
                  <c:v>57.1</c:v>
                </c:pt>
                <c:pt idx="169">
                  <c:v>57.1</c:v>
                </c:pt>
                <c:pt idx="170">
                  <c:v>57.1</c:v>
                </c:pt>
                <c:pt idx="171">
                  <c:v>57.1</c:v>
                </c:pt>
                <c:pt idx="172">
                  <c:v>57.1</c:v>
                </c:pt>
                <c:pt idx="173">
                  <c:v>57.1</c:v>
                </c:pt>
                <c:pt idx="174">
                  <c:v>57.3</c:v>
                </c:pt>
                <c:pt idx="175">
                  <c:v>57.1</c:v>
                </c:pt>
                <c:pt idx="176">
                  <c:v>57.1</c:v>
                </c:pt>
                <c:pt idx="177">
                  <c:v>57.1</c:v>
                </c:pt>
                <c:pt idx="178">
                  <c:v>57.1</c:v>
                </c:pt>
                <c:pt idx="179">
                  <c:v>57.1</c:v>
                </c:pt>
                <c:pt idx="180">
                  <c:v>57.3</c:v>
                </c:pt>
                <c:pt idx="181">
                  <c:v>57.3</c:v>
                </c:pt>
                <c:pt idx="182">
                  <c:v>57.3</c:v>
                </c:pt>
                <c:pt idx="183">
                  <c:v>57.3</c:v>
                </c:pt>
                <c:pt idx="184">
                  <c:v>57.3</c:v>
                </c:pt>
                <c:pt idx="185">
                  <c:v>57.3</c:v>
                </c:pt>
                <c:pt idx="186">
                  <c:v>57.3</c:v>
                </c:pt>
                <c:pt idx="187">
                  <c:v>57.5</c:v>
                </c:pt>
                <c:pt idx="188">
                  <c:v>57.3</c:v>
                </c:pt>
                <c:pt idx="189">
                  <c:v>57.5</c:v>
                </c:pt>
                <c:pt idx="190">
                  <c:v>57.5</c:v>
                </c:pt>
                <c:pt idx="191">
                  <c:v>57.5</c:v>
                </c:pt>
                <c:pt idx="192">
                  <c:v>57.5</c:v>
                </c:pt>
                <c:pt idx="193">
                  <c:v>57.5</c:v>
                </c:pt>
                <c:pt idx="194">
                  <c:v>57.5</c:v>
                </c:pt>
                <c:pt idx="195">
                  <c:v>57.5</c:v>
                </c:pt>
                <c:pt idx="196">
                  <c:v>57.5</c:v>
                </c:pt>
                <c:pt idx="197">
                  <c:v>57.5</c:v>
                </c:pt>
                <c:pt idx="198">
                  <c:v>57.5</c:v>
                </c:pt>
                <c:pt idx="199">
                  <c:v>57.5</c:v>
                </c:pt>
                <c:pt idx="200">
                  <c:v>57.7</c:v>
                </c:pt>
                <c:pt idx="201">
                  <c:v>57.7</c:v>
                </c:pt>
                <c:pt idx="202">
                  <c:v>57.7</c:v>
                </c:pt>
                <c:pt idx="203">
                  <c:v>57.7</c:v>
                </c:pt>
                <c:pt idx="204">
                  <c:v>57.9</c:v>
                </c:pt>
                <c:pt idx="205">
                  <c:v>57.9</c:v>
                </c:pt>
                <c:pt idx="206">
                  <c:v>57.9</c:v>
                </c:pt>
                <c:pt idx="207">
                  <c:v>57.9</c:v>
                </c:pt>
                <c:pt idx="208">
                  <c:v>58.1</c:v>
                </c:pt>
                <c:pt idx="209">
                  <c:v>58.1</c:v>
                </c:pt>
                <c:pt idx="210">
                  <c:v>57.9</c:v>
                </c:pt>
                <c:pt idx="211">
                  <c:v>58.1</c:v>
                </c:pt>
                <c:pt idx="212">
                  <c:v>58.1</c:v>
                </c:pt>
                <c:pt idx="213">
                  <c:v>58.1</c:v>
                </c:pt>
                <c:pt idx="214">
                  <c:v>58.3</c:v>
                </c:pt>
                <c:pt idx="215">
                  <c:v>58.3</c:v>
                </c:pt>
                <c:pt idx="216">
                  <c:v>58.3</c:v>
                </c:pt>
                <c:pt idx="217">
                  <c:v>58.3</c:v>
                </c:pt>
                <c:pt idx="218">
                  <c:v>58.3</c:v>
                </c:pt>
                <c:pt idx="219">
                  <c:v>58.3</c:v>
                </c:pt>
                <c:pt idx="220">
                  <c:v>58.3</c:v>
                </c:pt>
                <c:pt idx="221">
                  <c:v>58.3</c:v>
                </c:pt>
                <c:pt idx="222">
                  <c:v>58.3</c:v>
                </c:pt>
                <c:pt idx="223">
                  <c:v>58.3</c:v>
                </c:pt>
                <c:pt idx="224">
                  <c:v>58.5</c:v>
                </c:pt>
                <c:pt idx="225">
                  <c:v>58.5</c:v>
                </c:pt>
                <c:pt idx="226">
                  <c:v>58.5</c:v>
                </c:pt>
                <c:pt idx="227">
                  <c:v>58.7</c:v>
                </c:pt>
                <c:pt idx="228">
                  <c:v>58.7</c:v>
                </c:pt>
                <c:pt idx="229">
                  <c:v>58.7</c:v>
                </c:pt>
                <c:pt idx="230">
                  <c:v>58.7</c:v>
                </c:pt>
                <c:pt idx="231">
                  <c:v>58.7</c:v>
                </c:pt>
                <c:pt idx="232">
                  <c:v>58.7</c:v>
                </c:pt>
                <c:pt idx="233">
                  <c:v>58.7</c:v>
                </c:pt>
                <c:pt idx="234">
                  <c:v>58.7</c:v>
                </c:pt>
                <c:pt idx="235">
                  <c:v>58.3</c:v>
                </c:pt>
                <c:pt idx="236">
                  <c:v>57.7</c:v>
                </c:pt>
                <c:pt idx="237">
                  <c:v>56.9</c:v>
                </c:pt>
                <c:pt idx="238">
                  <c:v>55.8</c:v>
                </c:pt>
                <c:pt idx="239">
                  <c:v>55</c:v>
                </c:pt>
                <c:pt idx="240">
                  <c:v>53.9</c:v>
                </c:pt>
                <c:pt idx="241">
                  <c:v>53.1</c:v>
                </c:pt>
                <c:pt idx="242">
                  <c:v>52.3</c:v>
                </c:pt>
                <c:pt idx="243">
                  <c:v>51.4</c:v>
                </c:pt>
                <c:pt idx="244">
                  <c:v>50.8</c:v>
                </c:pt>
                <c:pt idx="245">
                  <c:v>50</c:v>
                </c:pt>
                <c:pt idx="246">
                  <c:v>49.3</c:v>
                </c:pt>
                <c:pt idx="247">
                  <c:v>48.7</c:v>
                </c:pt>
                <c:pt idx="248">
                  <c:v>48.1</c:v>
                </c:pt>
                <c:pt idx="249">
                  <c:v>47.4</c:v>
                </c:pt>
                <c:pt idx="250">
                  <c:v>47</c:v>
                </c:pt>
                <c:pt idx="251">
                  <c:v>46.4</c:v>
                </c:pt>
                <c:pt idx="252">
                  <c:v>46</c:v>
                </c:pt>
                <c:pt idx="253">
                  <c:v>45.3</c:v>
                </c:pt>
                <c:pt idx="254">
                  <c:v>44.9</c:v>
                </c:pt>
                <c:pt idx="255">
                  <c:v>44.5</c:v>
                </c:pt>
                <c:pt idx="256">
                  <c:v>44.1</c:v>
                </c:pt>
                <c:pt idx="257">
                  <c:v>43.7</c:v>
                </c:pt>
                <c:pt idx="258">
                  <c:v>43.3</c:v>
                </c:pt>
                <c:pt idx="259">
                  <c:v>42.8</c:v>
                </c:pt>
                <c:pt idx="260">
                  <c:v>42.4</c:v>
                </c:pt>
                <c:pt idx="261">
                  <c:v>42</c:v>
                </c:pt>
                <c:pt idx="262">
                  <c:v>41.6</c:v>
                </c:pt>
                <c:pt idx="263">
                  <c:v>41.2</c:v>
                </c:pt>
                <c:pt idx="264">
                  <c:v>41</c:v>
                </c:pt>
                <c:pt idx="265">
                  <c:v>40.5</c:v>
                </c:pt>
                <c:pt idx="266">
                  <c:v>40.1</c:v>
                </c:pt>
                <c:pt idx="267">
                  <c:v>39.9</c:v>
                </c:pt>
                <c:pt idx="268">
                  <c:v>39.5</c:v>
                </c:pt>
                <c:pt idx="269">
                  <c:v>39.299999999999997</c:v>
                </c:pt>
                <c:pt idx="270">
                  <c:v>38.9</c:v>
                </c:pt>
                <c:pt idx="271">
                  <c:v>38.700000000000003</c:v>
                </c:pt>
                <c:pt idx="272">
                  <c:v>38.4</c:v>
                </c:pt>
                <c:pt idx="273">
                  <c:v>38</c:v>
                </c:pt>
                <c:pt idx="274">
                  <c:v>37.799999999999997</c:v>
                </c:pt>
                <c:pt idx="275">
                  <c:v>37.6</c:v>
                </c:pt>
                <c:pt idx="276">
                  <c:v>37.4</c:v>
                </c:pt>
                <c:pt idx="277">
                  <c:v>37</c:v>
                </c:pt>
                <c:pt idx="278">
                  <c:v>36.799999999999997</c:v>
                </c:pt>
                <c:pt idx="279">
                  <c:v>36.4</c:v>
                </c:pt>
                <c:pt idx="280">
                  <c:v>36.1</c:v>
                </c:pt>
                <c:pt idx="281">
                  <c:v>35.9</c:v>
                </c:pt>
                <c:pt idx="282">
                  <c:v>35.700000000000003</c:v>
                </c:pt>
                <c:pt idx="283">
                  <c:v>35.5</c:v>
                </c:pt>
                <c:pt idx="284">
                  <c:v>35.299999999999997</c:v>
                </c:pt>
                <c:pt idx="285">
                  <c:v>35.1</c:v>
                </c:pt>
                <c:pt idx="286">
                  <c:v>34.9</c:v>
                </c:pt>
                <c:pt idx="287">
                  <c:v>34.5</c:v>
                </c:pt>
                <c:pt idx="288">
                  <c:v>34.9</c:v>
                </c:pt>
                <c:pt idx="289">
                  <c:v>35.9</c:v>
                </c:pt>
                <c:pt idx="290">
                  <c:v>37</c:v>
                </c:pt>
                <c:pt idx="291">
                  <c:v>38.200000000000003</c:v>
                </c:pt>
                <c:pt idx="292">
                  <c:v>39.299999999999997</c:v>
                </c:pt>
                <c:pt idx="293">
                  <c:v>40.5</c:v>
                </c:pt>
                <c:pt idx="294">
                  <c:v>41.6</c:v>
                </c:pt>
                <c:pt idx="295">
                  <c:v>42.6</c:v>
                </c:pt>
                <c:pt idx="296">
                  <c:v>43.5</c:v>
                </c:pt>
                <c:pt idx="297">
                  <c:v>44.5</c:v>
                </c:pt>
                <c:pt idx="298">
                  <c:v>45.3</c:v>
                </c:pt>
                <c:pt idx="299">
                  <c:v>46.4</c:v>
                </c:pt>
                <c:pt idx="300">
                  <c:v>47.2</c:v>
                </c:pt>
                <c:pt idx="301">
                  <c:v>48.1</c:v>
                </c:pt>
                <c:pt idx="302">
                  <c:v>48.9</c:v>
                </c:pt>
                <c:pt idx="303">
                  <c:v>49.5</c:v>
                </c:pt>
                <c:pt idx="304">
                  <c:v>50.2</c:v>
                </c:pt>
                <c:pt idx="305">
                  <c:v>50.8</c:v>
                </c:pt>
                <c:pt idx="306">
                  <c:v>51.4</c:v>
                </c:pt>
                <c:pt idx="307">
                  <c:v>52.3</c:v>
                </c:pt>
                <c:pt idx="308">
                  <c:v>52.7</c:v>
                </c:pt>
                <c:pt idx="309">
                  <c:v>53.1</c:v>
                </c:pt>
                <c:pt idx="310">
                  <c:v>53.5</c:v>
                </c:pt>
                <c:pt idx="311">
                  <c:v>53.9</c:v>
                </c:pt>
                <c:pt idx="312">
                  <c:v>54.3</c:v>
                </c:pt>
                <c:pt idx="313">
                  <c:v>54.8</c:v>
                </c:pt>
                <c:pt idx="314">
                  <c:v>55</c:v>
                </c:pt>
                <c:pt idx="315">
                  <c:v>55.4</c:v>
                </c:pt>
                <c:pt idx="316">
                  <c:v>55.6</c:v>
                </c:pt>
                <c:pt idx="317">
                  <c:v>55.8</c:v>
                </c:pt>
                <c:pt idx="318">
                  <c:v>56</c:v>
                </c:pt>
                <c:pt idx="319">
                  <c:v>56.4</c:v>
                </c:pt>
                <c:pt idx="320">
                  <c:v>56.6</c:v>
                </c:pt>
                <c:pt idx="321">
                  <c:v>56.9</c:v>
                </c:pt>
                <c:pt idx="322">
                  <c:v>57.1</c:v>
                </c:pt>
                <c:pt idx="323">
                  <c:v>57.1</c:v>
                </c:pt>
                <c:pt idx="324">
                  <c:v>57.3</c:v>
                </c:pt>
                <c:pt idx="325">
                  <c:v>57.5</c:v>
                </c:pt>
                <c:pt idx="326">
                  <c:v>57.7</c:v>
                </c:pt>
                <c:pt idx="327">
                  <c:v>57.7</c:v>
                </c:pt>
                <c:pt idx="328">
                  <c:v>57.9</c:v>
                </c:pt>
                <c:pt idx="329">
                  <c:v>57.9</c:v>
                </c:pt>
                <c:pt idx="330">
                  <c:v>57.9</c:v>
                </c:pt>
                <c:pt idx="331">
                  <c:v>58.1</c:v>
                </c:pt>
                <c:pt idx="332">
                  <c:v>58.1</c:v>
                </c:pt>
                <c:pt idx="333">
                  <c:v>58.1</c:v>
                </c:pt>
                <c:pt idx="334">
                  <c:v>58.3</c:v>
                </c:pt>
                <c:pt idx="335">
                  <c:v>58.3</c:v>
                </c:pt>
                <c:pt idx="336">
                  <c:v>58.3</c:v>
                </c:pt>
                <c:pt idx="337">
                  <c:v>58.5</c:v>
                </c:pt>
                <c:pt idx="338">
                  <c:v>58.7</c:v>
                </c:pt>
                <c:pt idx="339">
                  <c:v>58.7</c:v>
                </c:pt>
                <c:pt idx="340">
                  <c:v>58.7</c:v>
                </c:pt>
                <c:pt idx="341">
                  <c:v>58.7</c:v>
                </c:pt>
                <c:pt idx="342">
                  <c:v>58.7</c:v>
                </c:pt>
                <c:pt idx="343">
                  <c:v>58.7</c:v>
                </c:pt>
                <c:pt idx="344">
                  <c:v>58.7</c:v>
                </c:pt>
                <c:pt idx="345">
                  <c:v>58.9</c:v>
                </c:pt>
                <c:pt idx="346">
                  <c:v>58.9</c:v>
                </c:pt>
                <c:pt idx="347">
                  <c:v>58.9</c:v>
                </c:pt>
                <c:pt idx="348">
                  <c:v>58.9</c:v>
                </c:pt>
                <c:pt idx="349">
                  <c:v>58.9</c:v>
                </c:pt>
                <c:pt idx="350">
                  <c:v>58.9</c:v>
                </c:pt>
                <c:pt idx="351">
                  <c:v>58.9</c:v>
                </c:pt>
                <c:pt idx="352">
                  <c:v>58.9</c:v>
                </c:pt>
                <c:pt idx="353">
                  <c:v>59.2</c:v>
                </c:pt>
                <c:pt idx="354">
                  <c:v>59.2</c:v>
                </c:pt>
                <c:pt idx="355">
                  <c:v>59.2</c:v>
                </c:pt>
                <c:pt idx="356">
                  <c:v>59.2</c:v>
                </c:pt>
                <c:pt idx="357">
                  <c:v>59.2</c:v>
                </c:pt>
                <c:pt idx="358">
                  <c:v>59.2</c:v>
                </c:pt>
                <c:pt idx="359">
                  <c:v>59.2</c:v>
                </c:pt>
                <c:pt idx="360">
                  <c:v>59.2</c:v>
                </c:pt>
                <c:pt idx="361">
                  <c:v>59.4</c:v>
                </c:pt>
                <c:pt idx="362">
                  <c:v>59.4</c:v>
                </c:pt>
                <c:pt idx="363">
                  <c:v>59.4</c:v>
                </c:pt>
                <c:pt idx="364">
                  <c:v>59.4</c:v>
                </c:pt>
                <c:pt idx="365">
                  <c:v>59.4</c:v>
                </c:pt>
                <c:pt idx="366">
                  <c:v>59.6</c:v>
                </c:pt>
                <c:pt idx="367">
                  <c:v>59.6</c:v>
                </c:pt>
                <c:pt idx="368">
                  <c:v>59.6</c:v>
                </c:pt>
                <c:pt idx="369">
                  <c:v>59.6</c:v>
                </c:pt>
                <c:pt idx="370">
                  <c:v>59.6</c:v>
                </c:pt>
                <c:pt idx="371">
                  <c:v>59.6</c:v>
                </c:pt>
                <c:pt idx="372">
                  <c:v>59.6</c:v>
                </c:pt>
                <c:pt idx="373">
                  <c:v>59.6</c:v>
                </c:pt>
                <c:pt idx="374">
                  <c:v>59.6</c:v>
                </c:pt>
                <c:pt idx="375">
                  <c:v>59.8</c:v>
                </c:pt>
                <c:pt idx="376">
                  <c:v>60</c:v>
                </c:pt>
                <c:pt idx="377">
                  <c:v>60.2</c:v>
                </c:pt>
                <c:pt idx="378">
                  <c:v>60.2</c:v>
                </c:pt>
                <c:pt idx="379">
                  <c:v>60.4</c:v>
                </c:pt>
                <c:pt idx="380">
                  <c:v>60.6</c:v>
                </c:pt>
                <c:pt idx="381">
                  <c:v>60.6</c:v>
                </c:pt>
                <c:pt idx="382">
                  <c:v>60.6</c:v>
                </c:pt>
                <c:pt idx="383">
                  <c:v>60.8</c:v>
                </c:pt>
                <c:pt idx="384">
                  <c:v>60.8</c:v>
                </c:pt>
                <c:pt idx="385">
                  <c:v>61</c:v>
                </c:pt>
                <c:pt idx="386">
                  <c:v>61</c:v>
                </c:pt>
                <c:pt idx="387">
                  <c:v>61.2</c:v>
                </c:pt>
                <c:pt idx="388">
                  <c:v>61.2</c:v>
                </c:pt>
                <c:pt idx="389">
                  <c:v>61.5</c:v>
                </c:pt>
                <c:pt idx="390">
                  <c:v>61.5</c:v>
                </c:pt>
                <c:pt idx="391">
                  <c:v>61.7</c:v>
                </c:pt>
                <c:pt idx="392">
                  <c:v>61.5</c:v>
                </c:pt>
                <c:pt idx="393">
                  <c:v>61.7</c:v>
                </c:pt>
                <c:pt idx="394">
                  <c:v>61.9</c:v>
                </c:pt>
                <c:pt idx="395">
                  <c:v>61.9</c:v>
                </c:pt>
                <c:pt idx="396">
                  <c:v>62.1</c:v>
                </c:pt>
                <c:pt idx="397">
                  <c:v>62.1</c:v>
                </c:pt>
                <c:pt idx="398">
                  <c:v>62.1</c:v>
                </c:pt>
                <c:pt idx="399">
                  <c:v>62.3</c:v>
                </c:pt>
                <c:pt idx="400">
                  <c:v>62.3</c:v>
                </c:pt>
                <c:pt idx="401">
                  <c:v>62.5</c:v>
                </c:pt>
                <c:pt idx="402">
                  <c:v>62.5</c:v>
                </c:pt>
                <c:pt idx="403">
                  <c:v>62.7</c:v>
                </c:pt>
                <c:pt idx="404">
                  <c:v>62.7</c:v>
                </c:pt>
                <c:pt idx="405">
                  <c:v>62.9</c:v>
                </c:pt>
                <c:pt idx="406">
                  <c:v>62.9</c:v>
                </c:pt>
                <c:pt idx="407">
                  <c:v>62.9</c:v>
                </c:pt>
                <c:pt idx="408">
                  <c:v>63.1</c:v>
                </c:pt>
                <c:pt idx="409">
                  <c:v>63.1</c:v>
                </c:pt>
                <c:pt idx="410">
                  <c:v>63.1</c:v>
                </c:pt>
                <c:pt idx="411">
                  <c:v>62.9</c:v>
                </c:pt>
                <c:pt idx="412">
                  <c:v>62.1</c:v>
                </c:pt>
                <c:pt idx="413">
                  <c:v>61.2</c:v>
                </c:pt>
                <c:pt idx="414">
                  <c:v>60.2</c:v>
                </c:pt>
                <c:pt idx="415">
                  <c:v>59.2</c:v>
                </c:pt>
                <c:pt idx="416">
                  <c:v>57.9</c:v>
                </c:pt>
                <c:pt idx="417">
                  <c:v>57.1</c:v>
                </c:pt>
                <c:pt idx="418">
                  <c:v>56.2</c:v>
                </c:pt>
                <c:pt idx="419">
                  <c:v>55.4</c:v>
                </c:pt>
                <c:pt idx="420">
                  <c:v>54.6</c:v>
                </c:pt>
                <c:pt idx="421">
                  <c:v>53.9</c:v>
                </c:pt>
                <c:pt idx="422">
                  <c:v>53.3</c:v>
                </c:pt>
                <c:pt idx="423">
                  <c:v>52.5</c:v>
                </c:pt>
                <c:pt idx="424">
                  <c:v>52</c:v>
                </c:pt>
                <c:pt idx="425">
                  <c:v>51.4</c:v>
                </c:pt>
                <c:pt idx="426">
                  <c:v>50.8</c:v>
                </c:pt>
                <c:pt idx="427">
                  <c:v>50.4</c:v>
                </c:pt>
                <c:pt idx="428">
                  <c:v>49.7</c:v>
                </c:pt>
                <c:pt idx="429">
                  <c:v>49.3</c:v>
                </c:pt>
                <c:pt idx="430">
                  <c:v>48.7</c:v>
                </c:pt>
                <c:pt idx="431">
                  <c:v>48.3</c:v>
                </c:pt>
                <c:pt idx="432">
                  <c:v>47.9</c:v>
                </c:pt>
                <c:pt idx="433">
                  <c:v>47.4</c:v>
                </c:pt>
                <c:pt idx="434">
                  <c:v>47</c:v>
                </c:pt>
                <c:pt idx="435">
                  <c:v>46.8</c:v>
                </c:pt>
                <c:pt idx="436">
                  <c:v>46.4</c:v>
                </c:pt>
                <c:pt idx="437">
                  <c:v>46.2</c:v>
                </c:pt>
                <c:pt idx="438">
                  <c:v>45.8</c:v>
                </c:pt>
                <c:pt idx="439">
                  <c:v>45.3</c:v>
                </c:pt>
                <c:pt idx="440">
                  <c:v>45.1</c:v>
                </c:pt>
                <c:pt idx="441">
                  <c:v>44.7</c:v>
                </c:pt>
                <c:pt idx="442">
                  <c:v>44.5</c:v>
                </c:pt>
                <c:pt idx="443">
                  <c:v>44.1</c:v>
                </c:pt>
                <c:pt idx="444">
                  <c:v>43.7</c:v>
                </c:pt>
                <c:pt idx="445">
                  <c:v>43.5</c:v>
                </c:pt>
                <c:pt idx="446">
                  <c:v>43.3</c:v>
                </c:pt>
                <c:pt idx="447">
                  <c:v>43</c:v>
                </c:pt>
                <c:pt idx="448">
                  <c:v>42.8</c:v>
                </c:pt>
                <c:pt idx="449">
                  <c:v>42.4</c:v>
                </c:pt>
                <c:pt idx="450">
                  <c:v>42.2</c:v>
                </c:pt>
                <c:pt idx="451">
                  <c:v>42</c:v>
                </c:pt>
                <c:pt idx="452">
                  <c:v>41.8</c:v>
                </c:pt>
                <c:pt idx="453">
                  <c:v>41.6</c:v>
                </c:pt>
                <c:pt idx="454">
                  <c:v>41.4</c:v>
                </c:pt>
                <c:pt idx="455">
                  <c:v>41.2</c:v>
                </c:pt>
                <c:pt idx="456">
                  <c:v>41</c:v>
                </c:pt>
                <c:pt idx="457">
                  <c:v>40.700000000000003</c:v>
                </c:pt>
                <c:pt idx="458">
                  <c:v>40.5</c:v>
                </c:pt>
                <c:pt idx="459">
                  <c:v>40.299999999999997</c:v>
                </c:pt>
                <c:pt idx="460">
                  <c:v>40.1</c:v>
                </c:pt>
                <c:pt idx="461">
                  <c:v>39.9</c:v>
                </c:pt>
                <c:pt idx="462">
                  <c:v>39.700000000000003</c:v>
                </c:pt>
                <c:pt idx="463">
                  <c:v>39.5</c:v>
                </c:pt>
                <c:pt idx="464">
                  <c:v>39.299999999999997</c:v>
                </c:pt>
                <c:pt idx="465">
                  <c:v>39.1</c:v>
                </c:pt>
                <c:pt idx="466">
                  <c:v>39.1</c:v>
                </c:pt>
                <c:pt idx="467">
                  <c:v>39.1</c:v>
                </c:pt>
                <c:pt idx="468">
                  <c:v>39.700000000000003</c:v>
                </c:pt>
                <c:pt idx="469">
                  <c:v>40.700000000000003</c:v>
                </c:pt>
                <c:pt idx="470">
                  <c:v>42</c:v>
                </c:pt>
                <c:pt idx="471">
                  <c:v>43</c:v>
                </c:pt>
                <c:pt idx="472">
                  <c:v>44.3</c:v>
                </c:pt>
                <c:pt idx="473">
                  <c:v>45.3</c:v>
                </c:pt>
                <c:pt idx="474">
                  <c:v>46.4</c:v>
                </c:pt>
                <c:pt idx="475">
                  <c:v>47.4</c:v>
                </c:pt>
                <c:pt idx="476">
                  <c:v>48.5</c:v>
                </c:pt>
                <c:pt idx="477">
                  <c:v>49.5</c:v>
                </c:pt>
                <c:pt idx="478">
                  <c:v>50.4</c:v>
                </c:pt>
                <c:pt idx="479">
                  <c:v>51.2</c:v>
                </c:pt>
                <c:pt idx="480">
                  <c:v>52.3</c:v>
                </c:pt>
                <c:pt idx="481">
                  <c:v>52.9</c:v>
                </c:pt>
                <c:pt idx="482">
                  <c:v>53.5</c:v>
                </c:pt>
                <c:pt idx="483">
                  <c:v>54.3</c:v>
                </c:pt>
                <c:pt idx="484">
                  <c:v>55</c:v>
                </c:pt>
                <c:pt idx="485">
                  <c:v>55.6</c:v>
                </c:pt>
                <c:pt idx="486">
                  <c:v>56.2</c:v>
                </c:pt>
                <c:pt idx="487">
                  <c:v>56.9</c:v>
                </c:pt>
                <c:pt idx="488">
                  <c:v>57.3</c:v>
                </c:pt>
                <c:pt idx="489">
                  <c:v>57.7</c:v>
                </c:pt>
                <c:pt idx="490">
                  <c:v>58.1</c:v>
                </c:pt>
                <c:pt idx="491">
                  <c:v>58.7</c:v>
                </c:pt>
                <c:pt idx="492">
                  <c:v>59.2</c:v>
                </c:pt>
                <c:pt idx="493">
                  <c:v>59.4</c:v>
                </c:pt>
                <c:pt idx="494">
                  <c:v>59.8</c:v>
                </c:pt>
                <c:pt idx="495">
                  <c:v>60.2</c:v>
                </c:pt>
                <c:pt idx="496">
                  <c:v>60.4</c:v>
                </c:pt>
                <c:pt idx="497">
                  <c:v>60.6</c:v>
                </c:pt>
                <c:pt idx="498">
                  <c:v>61</c:v>
                </c:pt>
                <c:pt idx="499">
                  <c:v>61.2</c:v>
                </c:pt>
                <c:pt idx="500">
                  <c:v>61.5</c:v>
                </c:pt>
                <c:pt idx="501">
                  <c:v>61.7</c:v>
                </c:pt>
                <c:pt idx="502">
                  <c:v>61.9</c:v>
                </c:pt>
                <c:pt idx="503">
                  <c:v>62.1</c:v>
                </c:pt>
                <c:pt idx="504">
                  <c:v>62.3</c:v>
                </c:pt>
                <c:pt idx="505">
                  <c:v>62.5</c:v>
                </c:pt>
                <c:pt idx="506">
                  <c:v>62.5</c:v>
                </c:pt>
                <c:pt idx="507">
                  <c:v>62.7</c:v>
                </c:pt>
                <c:pt idx="508">
                  <c:v>62.7</c:v>
                </c:pt>
                <c:pt idx="509">
                  <c:v>62.9</c:v>
                </c:pt>
                <c:pt idx="510">
                  <c:v>62.9</c:v>
                </c:pt>
                <c:pt idx="511">
                  <c:v>63.1</c:v>
                </c:pt>
                <c:pt idx="512">
                  <c:v>63.1</c:v>
                </c:pt>
                <c:pt idx="513">
                  <c:v>63.3</c:v>
                </c:pt>
                <c:pt idx="514">
                  <c:v>63.3</c:v>
                </c:pt>
                <c:pt idx="515">
                  <c:v>63.3</c:v>
                </c:pt>
                <c:pt idx="516">
                  <c:v>63.5</c:v>
                </c:pt>
                <c:pt idx="517">
                  <c:v>63.5</c:v>
                </c:pt>
                <c:pt idx="518">
                  <c:v>63.5</c:v>
                </c:pt>
                <c:pt idx="519">
                  <c:v>63.5</c:v>
                </c:pt>
                <c:pt idx="520">
                  <c:v>63.8</c:v>
                </c:pt>
                <c:pt idx="521">
                  <c:v>64</c:v>
                </c:pt>
                <c:pt idx="522">
                  <c:v>64</c:v>
                </c:pt>
                <c:pt idx="523">
                  <c:v>64</c:v>
                </c:pt>
                <c:pt idx="524">
                  <c:v>64.2</c:v>
                </c:pt>
                <c:pt idx="525">
                  <c:v>64.2</c:v>
                </c:pt>
                <c:pt idx="526">
                  <c:v>64.400000000000006</c:v>
                </c:pt>
                <c:pt idx="527">
                  <c:v>64.400000000000006</c:v>
                </c:pt>
                <c:pt idx="528">
                  <c:v>64.400000000000006</c:v>
                </c:pt>
                <c:pt idx="529">
                  <c:v>64.400000000000006</c:v>
                </c:pt>
                <c:pt idx="530">
                  <c:v>64.599999999999994</c:v>
                </c:pt>
                <c:pt idx="531">
                  <c:v>64.599999999999994</c:v>
                </c:pt>
                <c:pt idx="532">
                  <c:v>64.599999999999994</c:v>
                </c:pt>
                <c:pt idx="533">
                  <c:v>64.599999999999994</c:v>
                </c:pt>
                <c:pt idx="534">
                  <c:v>64.8</c:v>
                </c:pt>
              </c:numCache>
            </c:numRef>
          </c:yVal>
          <c:smooth val="0"/>
          <c:extLst>
            <c:ext xmlns:c16="http://schemas.microsoft.com/office/drawing/2014/chart" uri="{C3380CC4-5D6E-409C-BE32-E72D297353CC}">
              <c16:uniqueId val="{00000000-FAE1-4744-ADAF-799EA33F7A9A}"/>
            </c:ext>
          </c:extLst>
        </c:ser>
        <c:dLbls>
          <c:showLegendKey val="0"/>
          <c:showVal val="0"/>
          <c:showCatName val="0"/>
          <c:showSerName val="0"/>
          <c:showPercent val="0"/>
          <c:showBubbleSize val="0"/>
        </c:dLbls>
        <c:axId val="518643688"/>
        <c:axId val="518643360"/>
      </c:scatterChart>
      <c:valAx>
        <c:axId val="51864368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Time (min)</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18643360"/>
        <c:crosses val="autoZero"/>
        <c:crossBetween val="midCat"/>
      </c:valAx>
      <c:valAx>
        <c:axId val="5186433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Do %</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1864368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a:t>Rep 1</a:t>
            </a:r>
          </a:p>
        </c:rich>
      </c:tx>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scatterChart>
        <c:scatterStyle val="lineMarker"/>
        <c:varyColors val="0"/>
        <c:ser>
          <c:idx val="0"/>
          <c:order val="0"/>
          <c:tx>
            <c:strRef>
              <c:f>'3'!$E$3</c:f>
              <c:strCache>
                <c:ptCount val="1"/>
                <c:pt idx="0">
                  <c:v>DO</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'3'!$D$4:$D$34</c:f>
              <c:numCache>
                <c:formatCode>General</c:formatCode>
                <c:ptCount val="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numCache>
            </c:numRef>
          </c:xVal>
          <c:yVal>
            <c:numRef>
              <c:f>'3'!$E$4:$E$34</c:f>
              <c:numCache>
                <c:formatCode>General</c:formatCode>
                <c:ptCount val="31"/>
                <c:pt idx="0">
                  <c:v>65.400000000000006</c:v>
                </c:pt>
                <c:pt idx="1">
                  <c:v>64</c:v>
                </c:pt>
                <c:pt idx="2">
                  <c:v>62.5</c:v>
                </c:pt>
                <c:pt idx="3">
                  <c:v>61</c:v>
                </c:pt>
                <c:pt idx="4">
                  <c:v>59.6</c:v>
                </c:pt>
                <c:pt idx="5">
                  <c:v>58.1</c:v>
                </c:pt>
                <c:pt idx="6">
                  <c:v>56.9</c:v>
                </c:pt>
                <c:pt idx="7">
                  <c:v>55.4</c:v>
                </c:pt>
                <c:pt idx="8">
                  <c:v>53.9</c:v>
                </c:pt>
                <c:pt idx="9">
                  <c:v>52.7</c:v>
                </c:pt>
                <c:pt idx="10">
                  <c:v>51.4</c:v>
                </c:pt>
                <c:pt idx="11">
                  <c:v>50.2</c:v>
                </c:pt>
                <c:pt idx="12">
                  <c:v>48.9</c:v>
                </c:pt>
                <c:pt idx="13">
                  <c:v>47.9</c:v>
                </c:pt>
                <c:pt idx="14">
                  <c:v>46.8</c:v>
                </c:pt>
                <c:pt idx="15">
                  <c:v>45.8</c:v>
                </c:pt>
                <c:pt idx="16">
                  <c:v>44.7</c:v>
                </c:pt>
                <c:pt idx="17">
                  <c:v>43.7</c:v>
                </c:pt>
                <c:pt idx="18">
                  <c:v>42.6</c:v>
                </c:pt>
                <c:pt idx="19">
                  <c:v>41.8</c:v>
                </c:pt>
                <c:pt idx="20">
                  <c:v>40.700000000000003</c:v>
                </c:pt>
                <c:pt idx="21">
                  <c:v>39.9</c:v>
                </c:pt>
                <c:pt idx="22">
                  <c:v>39.1</c:v>
                </c:pt>
                <c:pt idx="23">
                  <c:v>38.4</c:v>
                </c:pt>
                <c:pt idx="24">
                  <c:v>37.799999999999997</c:v>
                </c:pt>
                <c:pt idx="25">
                  <c:v>37</c:v>
                </c:pt>
                <c:pt idx="26">
                  <c:v>36.4</c:v>
                </c:pt>
                <c:pt idx="27">
                  <c:v>35.700000000000003</c:v>
                </c:pt>
                <c:pt idx="28">
                  <c:v>35.1</c:v>
                </c:pt>
                <c:pt idx="29">
                  <c:v>34.5</c:v>
                </c:pt>
                <c:pt idx="30">
                  <c:v>34.1</c:v>
                </c:pt>
              </c:numCache>
            </c:numRef>
          </c:yVal>
          <c:smooth val="0"/>
          <c:extLst>
            <c:ext xmlns:c16="http://schemas.microsoft.com/office/drawing/2014/chart" uri="{C3380CC4-5D6E-409C-BE32-E72D297353CC}">
              <c16:uniqueId val="{00000000-DD56-47FD-9CE6-0B16AD5DEF25}"/>
            </c:ext>
          </c:extLst>
        </c:ser>
        <c:ser>
          <c:idx val="1"/>
          <c:order val="1"/>
          <c:tx>
            <c:strRef>
              <c:f>'3'!$F$3</c:f>
              <c:strCache>
                <c:ptCount val="1"/>
                <c:pt idx="0">
                  <c:v>Modelled DO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'3'!$D$4:$D$34</c:f>
              <c:numCache>
                <c:formatCode>General</c:formatCode>
                <c:ptCount val="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numCache>
            </c:numRef>
          </c:xVal>
          <c:yVal>
            <c:numRef>
              <c:f>'3'!$F$4:$F$34</c:f>
              <c:numCache>
                <c:formatCode>0.0</c:formatCode>
                <c:ptCount val="31"/>
                <c:pt idx="0">
                  <c:v>65.400000000000006</c:v>
                </c:pt>
                <c:pt idx="1">
                  <c:v>63.783045752782272</c:v>
                </c:pt>
                <c:pt idx="2">
                  <c:v>62.21657870636988</c:v>
                </c:pt>
                <c:pt idx="3">
                  <c:v>60.699022466471192</c:v>
                </c:pt>
                <c:pt idx="4">
                  <c:v>59.228849859565827</c:v>
                </c:pt>
                <c:pt idx="5">
                  <c:v>57.804581396052932</c:v>
                </c:pt>
                <c:pt idx="6">
                  <c:v>56.424783781385521</c:v>
                </c:pt>
                <c:pt idx="7">
                  <c:v>55.088068473692665</c:v>
                </c:pt>
                <c:pt idx="8">
                  <c:v>53.793090286437931</c:v>
                </c:pt>
                <c:pt idx="9">
                  <c:v>52.538546034707949</c:v>
                </c:pt>
                <c:pt idx="10">
                  <c:v>51.323173223768734</c:v>
                </c:pt>
                <c:pt idx="11">
                  <c:v>50.145748778570123</c:v>
                </c:pt>
                <c:pt idx="12">
                  <c:v>49.005087812919648</c:v>
                </c:pt>
                <c:pt idx="13">
                  <c:v>47.900042437087315</c:v>
                </c:pt>
                <c:pt idx="14">
                  <c:v>46.829500602641303</c:v>
                </c:pt>
                <c:pt idx="15">
                  <c:v>45.792384983352086</c:v>
                </c:pt>
                <c:pt idx="16">
                  <c:v>44.78765189103882</c:v>
                </c:pt>
                <c:pt idx="17">
                  <c:v>43.814290225266951</c:v>
                </c:pt>
                <c:pt idx="18">
                  <c:v>42.871320455840078</c:v>
                </c:pt>
                <c:pt idx="19">
                  <c:v>41.957793637062146</c:v>
                </c:pt>
                <c:pt idx="20">
                  <c:v>41.07279045277793</c:v>
                </c:pt>
                <c:pt idx="21">
                  <c:v>40.215420291230878</c:v>
                </c:pt>
                <c:pt idx="22">
                  <c:v>39.384820348807231</c:v>
                </c:pt>
                <c:pt idx="23">
                  <c:v>38.580154761764511</c:v>
                </c:pt>
                <c:pt idx="24">
                  <c:v>37.800613765070636</c:v>
                </c:pt>
                <c:pt idx="25">
                  <c:v>37.045412877507125</c:v>
                </c:pt>
                <c:pt idx="26">
                  <c:v>36.313792112216333</c:v>
                </c:pt>
                <c:pt idx="27">
                  <c:v>35.605015211898319</c:v>
                </c:pt>
                <c:pt idx="28">
                  <c:v>34.918368907887597</c:v>
                </c:pt>
                <c:pt idx="29">
                  <c:v>34.253162202364273</c:v>
                </c:pt>
                <c:pt idx="30">
                  <c:v>33.608725672977101</c:v>
                </c:pt>
              </c:numCache>
            </c:numRef>
          </c:yVal>
          <c:smooth val="0"/>
          <c:extLst>
            <c:ext xmlns:c16="http://schemas.microsoft.com/office/drawing/2014/chart" uri="{C3380CC4-5D6E-409C-BE32-E72D297353CC}">
              <c16:uniqueId val="{00000001-DD56-47FD-9CE6-0B16AD5DEF25}"/>
            </c:ext>
          </c:extLst>
        </c:ser>
        <c:dLbls>
          <c:showLegendKey val="0"/>
          <c:showVal val="0"/>
          <c:showCatName val="0"/>
          <c:showSerName val="0"/>
          <c:showPercent val="0"/>
          <c:showBubbleSize val="0"/>
        </c:dLbls>
        <c:axId val="592805616"/>
        <c:axId val="592805944"/>
      </c:scatterChart>
      <c:valAx>
        <c:axId val="592805616"/>
        <c:scaling>
          <c:orientation val="minMax"/>
        </c:scaling>
        <c:delete val="0"/>
        <c:axPos val="b"/>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Time (min)</a:t>
                </a:r>
              </a:p>
            </c:rich>
          </c:tx>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92805944"/>
        <c:crosses val="autoZero"/>
        <c:crossBetween val="midCat"/>
      </c:valAx>
      <c:valAx>
        <c:axId val="592805944"/>
        <c:scaling>
          <c:orientation val="minMax"/>
        </c:scaling>
        <c:delete val="0"/>
        <c:axPos val="l"/>
        <c:title>
          <c:tx>
            <c:rich>
              <a:bodyPr rot="-54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 DO</a:t>
                </a:r>
              </a:p>
            </c:rich>
          </c:tx>
          <c:overlay val="0"/>
          <c:spPr>
            <a:noFill/>
            <a:ln>
              <a:noFill/>
            </a:ln>
            <a:effectLst/>
          </c:spPr>
          <c:txPr>
            <a:bodyPr rot="-54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92805616"/>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a:t>Rep 2</a:t>
            </a:r>
          </a:p>
        </c:rich>
      </c:tx>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scatterChart>
        <c:scatterStyle val="lineMarker"/>
        <c:varyColors val="0"/>
        <c:ser>
          <c:idx val="0"/>
          <c:order val="0"/>
          <c:tx>
            <c:strRef>
              <c:f>'3'!$I$3</c:f>
              <c:strCache>
                <c:ptCount val="1"/>
                <c:pt idx="0">
                  <c:v>DO</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'3'!$H$4:$H$34</c:f>
              <c:numCache>
                <c:formatCode>General</c:formatCode>
                <c:ptCount val="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numCache>
            </c:numRef>
          </c:xVal>
          <c:yVal>
            <c:numRef>
              <c:f>'3'!$I$4:$I$34</c:f>
              <c:numCache>
                <c:formatCode>General</c:formatCode>
                <c:ptCount val="31"/>
                <c:pt idx="0">
                  <c:v>55.8</c:v>
                </c:pt>
                <c:pt idx="1">
                  <c:v>55</c:v>
                </c:pt>
                <c:pt idx="2">
                  <c:v>53.9</c:v>
                </c:pt>
                <c:pt idx="3">
                  <c:v>53.1</c:v>
                </c:pt>
                <c:pt idx="4">
                  <c:v>52.3</c:v>
                </c:pt>
                <c:pt idx="5">
                  <c:v>51.4</c:v>
                </c:pt>
                <c:pt idx="6">
                  <c:v>50.8</c:v>
                </c:pt>
                <c:pt idx="7">
                  <c:v>50</c:v>
                </c:pt>
                <c:pt idx="8">
                  <c:v>49.3</c:v>
                </c:pt>
                <c:pt idx="9">
                  <c:v>48.7</c:v>
                </c:pt>
                <c:pt idx="10">
                  <c:v>48.1</c:v>
                </c:pt>
                <c:pt idx="11">
                  <c:v>47.4</c:v>
                </c:pt>
                <c:pt idx="12">
                  <c:v>47</c:v>
                </c:pt>
                <c:pt idx="13">
                  <c:v>46.4</c:v>
                </c:pt>
                <c:pt idx="14">
                  <c:v>46</c:v>
                </c:pt>
                <c:pt idx="15">
                  <c:v>45.3</c:v>
                </c:pt>
                <c:pt idx="16">
                  <c:v>44.9</c:v>
                </c:pt>
                <c:pt idx="17">
                  <c:v>44.5</c:v>
                </c:pt>
                <c:pt idx="18">
                  <c:v>44.1</c:v>
                </c:pt>
                <c:pt idx="19">
                  <c:v>43.7</c:v>
                </c:pt>
                <c:pt idx="20">
                  <c:v>43.3</c:v>
                </c:pt>
                <c:pt idx="21">
                  <c:v>42.8</c:v>
                </c:pt>
                <c:pt idx="22">
                  <c:v>42.4</c:v>
                </c:pt>
                <c:pt idx="23">
                  <c:v>42</c:v>
                </c:pt>
                <c:pt idx="24">
                  <c:v>41.6</c:v>
                </c:pt>
                <c:pt idx="25">
                  <c:v>41.2</c:v>
                </c:pt>
                <c:pt idx="26">
                  <c:v>41</c:v>
                </c:pt>
                <c:pt idx="27">
                  <c:v>40.5</c:v>
                </c:pt>
                <c:pt idx="28">
                  <c:v>40.1</c:v>
                </c:pt>
                <c:pt idx="29">
                  <c:v>39.9</c:v>
                </c:pt>
                <c:pt idx="30">
                  <c:v>39.5</c:v>
                </c:pt>
              </c:numCache>
            </c:numRef>
          </c:yVal>
          <c:smooth val="0"/>
          <c:extLst>
            <c:ext xmlns:c16="http://schemas.microsoft.com/office/drawing/2014/chart" uri="{C3380CC4-5D6E-409C-BE32-E72D297353CC}">
              <c16:uniqueId val="{00000000-E281-4761-BB05-8FB105BF27E5}"/>
            </c:ext>
          </c:extLst>
        </c:ser>
        <c:ser>
          <c:idx val="1"/>
          <c:order val="1"/>
          <c:tx>
            <c:strRef>
              <c:f>'3'!$J$3</c:f>
              <c:strCache>
                <c:ptCount val="1"/>
                <c:pt idx="0">
                  <c:v>MDO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'3'!$H$4:$H$34</c:f>
              <c:numCache>
                <c:formatCode>General</c:formatCode>
                <c:ptCount val="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numCache>
            </c:numRef>
          </c:xVal>
          <c:yVal>
            <c:numRef>
              <c:f>'3'!$J$4:$J$34</c:f>
              <c:numCache>
                <c:formatCode>0.0</c:formatCode>
                <c:ptCount val="31"/>
                <c:pt idx="0">
                  <c:v>55.8</c:v>
                </c:pt>
                <c:pt idx="1">
                  <c:v>54.877649072046871</c:v>
                </c:pt>
                <c:pt idx="2">
                  <c:v>53.993505368814027</c:v>
                </c:pt>
                <c:pt idx="3">
                  <c:v>53.145986204171294</c:v>
                </c:pt>
                <c:pt idx="4">
                  <c:v>52.333574452766719</c:v>
                </c:pt>
                <c:pt idx="5">
                  <c:v>51.554815834253972</c:v>
                </c:pt>
                <c:pt idx="6">
                  <c:v>50.808316310017204</c:v>
                </c:pt>
                <c:pt idx="7">
                  <c:v>50.092739587733256</c:v>
                </c:pt>
                <c:pt idx="8">
                  <c:v>49.406804729304291</c:v>
                </c:pt>
                <c:pt idx="9">
                  <c:v>48.749283857878766</c:v>
                </c:pt>
                <c:pt idx="10">
                  <c:v>48.118999959856176</c:v>
                </c:pt>
                <c:pt idx="11">
                  <c:v>47.51482477794098</c:v>
                </c:pt>
                <c:pt idx="12">
                  <c:v>46.935676791474137</c:v>
                </c:pt>
                <c:pt idx="13">
                  <c:v>46.380519280426817</c:v>
                </c:pt>
                <c:pt idx="14">
                  <c:v>45.848358469590785</c:v>
                </c:pt>
                <c:pt idx="15">
                  <c:v>45.338241749643302</c:v>
                </c:pt>
                <c:pt idx="16">
                  <c:v>44.849255971902231</c:v>
                </c:pt>
                <c:pt idx="17">
                  <c:v>44.380525813718712</c:v>
                </c:pt>
                <c:pt idx="18">
                  <c:v>43.931212211581418</c:v>
                </c:pt>
                <c:pt idx="19">
                  <c:v>43.500510859127481</c:v>
                </c:pt>
                <c:pt idx="20">
                  <c:v>43.087650767371414</c:v>
                </c:pt>
                <c:pt idx="21">
                  <c:v>42.691892884574763</c:v>
                </c:pt>
                <c:pt idx="22">
                  <c:v>42.312528773285869</c:v>
                </c:pt>
                <c:pt idx="23">
                  <c:v>41.948879342181655</c:v>
                </c:pt>
                <c:pt idx="24">
                  <c:v>41.600293630441215</c:v>
                </c:pt>
                <c:pt idx="25">
                  <c:v>41.266147642475218</c:v>
                </c:pt>
                <c:pt idx="26">
                  <c:v>40.945843230925185</c:v>
                </c:pt>
                <c:pt idx="27">
                  <c:v>40.63880702593309</c:v>
                </c:pt>
                <c:pt idx="28">
                  <c:v>40.344489408764645</c:v>
                </c:pt>
                <c:pt idx="29">
                  <c:v>40.062363527948918</c:v>
                </c:pt>
                <c:pt idx="30">
                  <c:v>39.791924356173162</c:v>
                </c:pt>
              </c:numCache>
            </c:numRef>
          </c:yVal>
          <c:smooth val="0"/>
          <c:extLst>
            <c:ext xmlns:c16="http://schemas.microsoft.com/office/drawing/2014/chart" uri="{C3380CC4-5D6E-409C-BE32-E72D297353CC}">
              <c16:uniqueId val="{00000001-E281-4761-BB05-8FB105BF27E5}"/>
            </c:ext>
          </c:extLst>
        </c:ser>
        <c:dLbls>
          <c:showLegendKey val="0"/>
          <c:showVal val="0"/>
          <c:showCatName val="0"/>
          <c:showSerName val="0"/>
          <c:showPercent val="0"/>
          <c:showBubbleSize val="0"/>
        </c:dLbls>
        <c:axId val="528233616"/>
        <c:axId val="528232632"/>
      </c:scatterChart>
      <c:valAx>
        <c:axId val="528233616"/>
        <c:scaling>
          <c:orientation val="minMax"/>
        </c:scaling>
        <c:delete val="0"/>
        <c:axPos val="b"/>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Time (min)</a:t>
                </a:r>
              </a:p>
            </c:rich>
          </c:tx>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28232632"/>
        <c:crosses val="autoZero"/>
        <c:crossBetween val="midCat"/>
      </c:valAx>
      <c:valAx>
        <c:axId val="528232632"/>
        <c:scaling>
          <c:orientation val="minMax"/>
        </c:scaling>
        <c:delete val="0"/>
        <c:axPos val="l"/>
        <c:title>
          <c:tx>
            <c:rich>
              <a:bodyPr rot="-54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 DO</a:t>
                </a:r>
              </a:p>
            </c:rich>
          </c:tx>
          <c:overlay val="0"/>
          <c:spPr>
            <a:noFill/>
            <a:ln>
              <a:noFill/>
            </a:ln>
            <a:effectLst/>
          </c:spPr>
          <c:txPr>
            <a:bodyPr rot="-54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28233616"/>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US"/>
              <a:t>Rep 3</a:t>
            </a:r>
          </a:p>
        </c:rich>
      </c:tx>
      <c:overlay val="0"/>
      <c:spPr>
        <a:noFill/>
        <a:ln>
          <a:noFill/>
        </a:ln>
        <a:effectLst/>
      </c:spPr>
      <c:txPr>
        <a:bodyPr rot="0" spcFirstLastPara="1" vertOverflow="ellipsis" vert="horz" wrap="square" anchor="ctr" anchorCtr="1"/>
        <a:lstStyle/>
        <a:p>
          <a:pPr>
            <a:defRPr sz="132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scatterChart>
        <c:scatterStyle val="lineMarker"/>
        <c:varyColors val="0"/>
        <c:ser>
          <c:idx val="0"/>
          <c:order val="0"/>
          <c:tx>
            <c:strRef>
              <c:f>'3'!$M$3</c:f>
              <c:strCache>
                <c:ptCount val="1"/>
                <c:pt idx="0">
                  <c:v>DO</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'3'!$L$4:$L$34</c:f>
              <c:numCache>
                <c:formatCode>General</c:formatCode>
                <c:ptCount val="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numCache>
            </c:numRef>
          </c:xVal>
          <c:yVal>
            <c:numRef>
              <c:f>'3'!$M$4:$M$34</c:f>
              <c:numCache>
                <c:formatCode>General</c:formatCode>
                <c:ptCount val="31"/>
                <c:pt idx="0">
                  <c:v>61.2</c:v>
                </c:pt>
                <c:pt idx="1">
                  <c:v>60.2</c:v>
                </c:pt>
                <c:pt idx="2">
                  <c:v>59.2</c:v>
                </c:pt>
                <c:pt idx="3">
                  <c:v>57.9</c:v>
                </c:pt>
                <c:pt idx="4">
                  <c:v>57.1</c:v>
                </c:pt>
                <c:pt idx="5">
                  <c:v>56.2</c:v>
                </c:pt>
                <c:pt idx="6">
                  <c:v>55.4</c:v>
                </c:pt>
                <c:pt idx="7">
                  <c:v>54.6</c:v>
                </c:pt>
                <c:pt idx="8">
                  <c:v>53.9</c:v>
                </c:pt>
                <c:pt idx="9">
                  <c:v>53.3</c:v>
                </c:pt>
                <c:pt idx="10">
                  <c:v>52.5</c:v>
                </c:pt>
                <c:pt idx="11">
                  <c:v>52</c:v>
                </c:pt>
                <c:pt idx="12">
                  <c:v>51.4</c:v>
                </c:pt>
                <c:pt idx="13">
                  <c:v>50.8</c:v>
                </c:pt>
                <c:pt idx="14">
                  <c:v>50.4</c:v>
                </c:pt>
                <c:pt idx="15">
                  <c:v>49.7</c:v>
                </c:pt>
                <c:pt idx="16">
                  <c:v>49.3</c:v>
                </c:pt>
                <c:pt idx="17">
                  <c:v>48.7</c:v>
                </c:pt>
                <c:pt idx="18">
                  <c:v>48.3</c:v>
                </c:pt>
                <c:pt idx="19">
                  <c:v>47.9</c:v>
                </c:pt>
                <c:pt idx="20">
                  <c:v>47.4</c:v>
                </c:pt>
                <c:pt idx="21">
                  <c:v>47</c:v>
                </c:pt>
                <c:pt idx="22">
                  <c:v>46.8</c:v>
                </c:pt>
                <c:pt idx="23">
                  <c:v>46.4</c:v>
                </c:pt>
                <c:pt idx="24">
                  <c:v>46.2</c:v>
                </c:pt>
                <c:pt idx="25">
                  <c:v>45.8</c:v>
                </c:pt>
                <c:pt idx="26">
                  <c:v>45.3</c:v>
                </c:pt>
                <c:pt idx="27">
                  <c:v>45.1</c:v>
                </c:pt>
                <c:pt idx="28">
                  <c:v>44.7</c:v>
                </c:pt>
                <c:pt idx="29">
                  <c:v>44.5</c:v>
                </c:pt>
                <c:pt idx="30">
                  <c:v>44.1</c:v>
                </c:pt>
              </c:numCache>
            </c:numRef>
          </c:yVal>
          <c:smooth val="0"/>
          <c:extLst>
            <c:ext xmlns:c16="http://schemas.microsoft.com/office/drawing/2014/chart" uri="{C3380CC4-5D6E-409C-BE32-E72D297353CC}">
              <c16:uniqueId val="{00000000-AC29-4F1F-A8ED-D780ECA08652}"/>
            </c:ext>
          </c:extLst>
        </c:ser>
        <c:ser>
          <c:idx val="1"/>
          <c:order val="1"/>
          <c:tx>
            <c:strRef>
              <c:f>'3'!$N$3</c:f>
              <c:strCache>
                <c:ptCount val="1"/>
                <c:pt idx="0">
                  <c:v>MDO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'3'!$L$4:$L$34</c:f>
              <c:numCache>
                <c:formatCode>General</c:formatCode>
                <c:ptCount val="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numCache>
            </c:numRef>
          </c:xVal>
          <c:yVal>
            <c:numRef>
              <c:f>'3'!$N$4:$N$34</c:f>
              <c:numCache>
                <c:formatCode>0.0</c:formatCode>
                <c:ptCount val="31"/>
                <c:pt idx="0">
                  <c:v>61.2</c:v>
                </c:pt>
                <c:pt idx="1">
                  <c:v>60.135644040965069</c:v>
                </c:pt>
                <c:pt idx="2">
                  <c:v>59.12348741229421</c:v>
                </c:pt>
                <c:pt idx="3">
                  <c:v>58.160970096290967</c:v>
                </c:pt>
                <c:pt idx="4">
                  <c:v>57.245657626497966</c:v>
                </c:pt>
                <c:pt idx="5">
                  <c:v>56.375234930273201</c:v>
                </c:pt>
                <c:pt idx="6">
                  <c:v>55.547500473345586</c:v>
                </c:pt>
                <c:pt idx="7">
                  <c:v>54.760360691539695</c:v>
                </c:pt>
                <c:pt idx="8">
                  <c:v>54.011824695586093</c:v>
                </c:pt>
                <c:pt idx="9">
                  <c:v>53.299999235624242</c:v>
                </c:pt>
                <c:pt idx="10">
                  <c:v>52.623083912661855</c:v>
                </c:pt>
                <c:pt idx="11">
                  <c:v>51.979366624879219</c:v>
                </c:pt>
                <c:pt idx="12">
                  <c:v>51.367219237260905</c:v>
                </c:pt>
                <c:pt idx="13">
                  <c:v>50.785093463602237</c:v>
                </c:pt>
                <c:pt idx="14">
                  <c:v>50.231516950474983</c:v>
                </c:pt>
                <c:pt idx="15">
                  <c:v>49.705089553247568</c:v>
                </c:pt>
                <c:pt idx="16">
                  <c:v>49.204479794740834</c:v>
                </c:pt>
                <c:pt idx="17">
                  <c:v>48.728421497562387</c:v>
                </c:pt>
                <c:pt idx="18">
                  <c:v>48.275710581601693</c:v>
                </c:pt>
                <c:pt idx="19">
                  <c:v>47.845202018586043</c:v>
                </c:pt>
                <c:pt idx="20">
                  <c:v>47.435806935994549</c:v>
                </c:pt>
                <c:pt idx="21">
                  <c:v>47.04648986300522</c:v>
                </c:pt>
                <c:pt idx="22">
                  <c:v>46.676266111509364</c:v>
                </c:pt>
                <c:pt idx="23">
                  <c:v>46.3241992855692</c:v>
                </c:pt>
                <c:pt idx="24">
                  <c:v>45.98939891301945</c:v>
                </c:pt>
                <c:pt idx="25">
                  <c:v>45.671018193222508</c:v>
                </c:pt>
                <c:pt idx="26">
                  <c:v>45.368251855280775</c:v>
                </c:pt>
                <c:pt idx="27">
                  <c:v>45.080334121288857</c:v>
                </c:pt>
                <c:pt idx="28">
                  <c:v>44.806536769474299</c:v>
                </c:pt>
                <c:pt idx="29">
                  <c:v>44.546167292327851</c:v>
                </c:pt>
                <c:pt idx="30">
                  <c:v>44.298567145064808</c:v>
                </c:pt>
              </c:numCache>
            </c:numRef>
          </c:yVal>
          <c:smooth val="0"/>
          <c:extLst>
            <c:ext xmlns:c16="http://schemas.microsoft.com/office/drawing/2014/chart" uri="{C3380CC4-5D6E-409C-BE32-E72D297353CC}">
              <c16:uniqueId val="{00000001-AC29-4F1F-A8ED-D780ECA08652}"/>
            </c:ext>
          </c:extLst>
        </c:ser>
        <c:dLbls>
          <c:showLegendKey val="0"/>
          <c:showVal val="0"/>
          <c:showCatName val="0"/>
          <c:showSerName val="0"/>
          <c:showPercent val="0"/>
          <c:showBubbleSize val="0"/>
        </c:dLbls>
        <c:axId val="528241896"/>
        <c:axId val="528239928"/>
      </c:scatterChart>
      <c:valAx>
        <c:axId val="528241896"/>
        <c:scaling>
          <c:orientation val="minMax"/>
        </c:scaling>
        <c:delete val="0"/>
        <c:axPos val="b"/>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Time (min)</a:t>
                </a:r>
              </a:p>
            </c:rich>
          </c:tx>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28239928"/>
        <c:crosses val="autoZero"/>
        <c:crossBetween val="midCat"/>
      </c:valAx>
      <c:valAx>
        <c:axId val="528239928"/>
        <c:scaling>
          <c:orientation val="minMax"/>
        </c:scaling>
        <c:delete val="0"/>
        <c:axPos val="l"/>
        <c:title>
          <c:tx>
            <c:rich>
              <a:bodyPr rot="-54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 DO</a:t>
                </a:r>
              </a:p>
            </c:rich>
          </c:tx>
          <c:overlay val="0"/>
          <c:spPr>
            <a:noFill/>
            <a:ln>
              <a:noFill/>
            </a:ln>
            <a:effectLst/>
          </c:spPr>
          <c:txPr>
            <a:bodyPr rot="-54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28241896"/>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1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2.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chart" Target="../charts/chart5.xml"/><Relationship Id="rId5" Type="http://schemas.openxmlformats.org/officeDocument/2006/relationships/chart" Target="../charts/chart4.xml"/><Relationship Id="rId4" Type="http://schemas.openxmlformats.org/officeDocument/2006/relationships/chart" Target="../charts/chart3.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chart" Target="../charts/chart9.xml"/></Relationships>
</file>

<file path=xl/drawings/_rels/drawing5.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 Id="rId5" Type="http://schemas.openxmlformats.org/officeDocument/2006/relationships/image" Target="../media/image12.png"/><Relationship Id="rId4" Type="http://schemas.openxmlformats.org/officeDocument/2006/relationships/image" Target="../media/image1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3.emf"/></Relationships>
</file>

<file path=xl/drawings/_rels/drawing7.xml.rels><?xml version="1.0" encoding="UTF-8" standalone="yes"?>
<Relationships xmlns="http://schemas.openxmlformats.org/package/2006/relationships"><Relationship Id="rId3" Type="http://schemas.openxmlformats.org/officeDocument/2006/relationships/image" Target="../media/image14.emf"/><Relationship Id="rId2" Type="http://schemas.openxmlformats.org/officeDocument/2006/relationships/chart" Target="../charts/chart11.xml"/><Relationship Id="rId1" Type="http://schemas.openxmlformats.org/officeDocument/2006/relationships/chart" Target="../charts/chart10.xml"/><Relationship Id="rId5" Type="http://schemas.openxmlformats.org/officeDocument/2006/relationships/image" Target="../media/image16.emf"/><Relationship Id="rId4" Type="http://schemas.openxmlformats.org/officeDocument/2006/relationships/image" Target="../media/image15.emf"/></Relationships>
</file>

<file path=xl/drawings/drawing1.xml><?xml version="1.0" encoding="utf-8"?>
<xdr:wsDr xmlns:xdr="http://schemas.openxmlformats.org/drawingml/2006/spreadsheetDrawing" xmlns:a="http://schemas.openxmlformats.org/drawingml/2006/main">
  <xdr:oneCellAnchor>
    <xdr:from>
      <xdr:col>13</xdr:col>
      <xdr:colOff>18653</xdr:colOff>
      <xdr:row>3</xdr:row>
      <xdr:rowOff>193278</xdr:rowOff>
    </xdr:from>
    <xdr:ext cx="184602" cy="172227"/>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9176544" y="738981"/>
              <a:ext cx="184602"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ZA" sz="1100" i="1">
                            <a:latin typeface="Cambria Math" panose="02040503050406030204" pitchFamily="18" charset="0"/>
                          </a:rPr>
                        </m:ctrlPr>
                      </m:sSubPr>
                      <m:e>
                        <m:r>
                          <a:rPr lang="en-ZA" sz="1100" b="0" i="1">
                            <a:latin typeface="Cambria Math" panose="02040503050406030204" pitchFamily="18" charset="0"/>
                          </a:rPr>
                          <m:t>𝑘</m:t>
                        </m:r>
                      </m:e>
                      <m:sub>
                        <m:r>
                          <a:rPr lang="en-ZA" sz="1100" b="0" i="1">
                            <a:latin typeface="Cambria Math" panose="02040503050406030204" pitchFamily="18" charset="0"/>
                          </a:rPr>
                          <m:t>𝑑</m:t>
                        </m:r>
                      </m:sub>
                    </m:sSub>
                  </m:oMath>
                </m:oMathPara>
              </a14:m>
              <a:endParaRPr lang="en-ZA" sz="1100"/>
            </a:p>
          </xdr:txBody>
        </xdr:sp>
      </mc:Choice>
      <mc:Fallback xmlns="">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9176544" y="738981"/>
              <a:ext cx="184602"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ZA" sz="1100" b="0" i="0">
                  <a:latin typeface="Cambria Math" panose="02040503050406030204" pitchFamily="18" charset="0"/>
                </a:rPr>
                <a:t>𝑘_𝑑</a:t>
              </a:r>
              <a:endParaRPr lang="en-ZA" sz="1100"/>
            </a:p>
          </xdr:txBody>
        </xdr:sp>
      </mc:Fallback>
    </mc:AlternateContent>
    <xdr:clientData/>
  </xdr:oneCellAnchor>
  <xdr:twoCellAnchor>
    <xdr:from>
      <xdr:col>7</xdr:col>
      <xdr:colOff>88635</xdr:colOff>
      <xdr:row>17</xdr:row>
      <xdr:rowOff>148166</xdr:rowOff>
    </xdr:from>
    <xdr:to>
      <xdr:col>7</xdr:col>
      <xdr:colOff>326760</xdr:colOff>
      <xdr:row>19</xdr:row>
      <xdr:rowOff>46566</xdr:rowOff>
    </xdr:to>
    <xdr:pic>
      <xdr:nvPicPr>
        <xdr:cNvPr id="5" name="Picture 4">
          <a:extLst>
            <a:ext uri="{FF2B5EF4-FFF2-40B4-BE49-F238E27FC236}">
              <a16:creationId xmlns:a16="http://schemas.microsoft.com/office/drawing/2014/main" id="{2CFBF7E6-404B-4491-AD2C-8D27DDE75CAD}"/>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676635" y="3354916"/>
          <a:ext cx="238125" cy="215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21</xdr:col>
      <xdr:colOff>342305</xdr:colOff>
      <xdr:row>22</xdr:row>
      <xdr:rowOff>169068</xdr:rowOff>
    </xdr:from>
    <xdr:to>
      <xdr:col>31</xdr:col>
      <xdr:colOff>74415</xdr:colOff>
      <xdr:row>46</xdr:row>
      <xdr:rowOff>148828</xdr:rowOff>
    </xdr:to>
    <xdr:graphicFrame macro="">
      <xdr:nvGraphicFramePr>
        <xdr:cNvPr id="2" name="Chart 1">
          <a:extLst>
            <a:ext uri="{FF2B5EF4-FFF2-40B4-BE49-F238E27FC236}">
              <a16:creationId xmlns:a16="http://schemas.microsoft.com/office/drawing/2014/main" id="{59D2FE52-3C6A-4A69-A46C-39E5C31208D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25</xdr:col>
      <xdr:colOff>401836</xdr:colOff>
      <xdr:row>0</xdr:row>
      <xdr:rowOff>119062</xdr:rowOff>
    </xdr:from>
    <xdr:to>
      <xdr:col>32</xdr:col>
      <xdr:colOff>406063</xdr:colOff>
      <xdr:row>15</xdr:row>
      <xdr:rowOff>94929</xdr:rowOff>
    </xdr:to>
    <xdr:pic>
      <xdr:nvPicPr>
        <xdr:cNvPr id="5" name="Picture 4">
          <a:extLst>
            <a:ext uri="{FF2B5EF4-FFF2-40B4-BE49-F238E27FC236}">
              <a16:creationId xmlns:a16="http://schemas.microsoft.com/office/drawing/2014/main" id="{E17B171D-59D4-461F-8464-647D628ED5BB}"/>
            </a:ext>
          </a:extLst>
        </xdr:cNvPr>
        <xdr:cNvPicPr>
          <a:picLocks noChangeAspect="1"/>
        </xdr:cNvPicPr>
      </xdr:nvPicPr>
      <xdr:blipFill>
        <a:blip xmlns:r="http://schemas.openxmlformats.org/officeDocument/2006/relationships" r:embed="rId2"/>
        <a:stretch>
          <a:fillRect/>
        </a:stretch>
      </xdr:blipFill>
      <xdr:spPr>
        <a:xfrm>
          <a:off x="16936641" y="119062"/>
          <a:ext cx="4275594" cy="2880000"/>
        </a:xfrm>
        <a:prstGeom prst="rect">
          <a:avLst/>
        </a:prstGeom>
      </xdr:spPr>
    </xdr:pic>
    <xdr:clientData/>
  </xdr:twoCellAnchor>
  <xdr:twoCellAnchor>
    <xdr:from>
      <xdr:col>11</xdr:col>
      <xdr:colOff>193477</xdr:colOff>
      <xdr:row>22</xdr:row>
      <xdr:rowOff>163711</xdr:rowOff>
    </xdr:from>
    <xdr:to>
      <xdr:col>20</xdr:col>
      <xdr:colOff>538534</xdr:colOff>
      <xdr:row>46</xdr:row>
      <xdr:rowOff>74414</xdr:rowOff>
    </xdr:to>
    <xdr:grpSp>
      <xdr:nvGrpSpPr>
        <xdr:cNvPr id="7" name="Group 6">
          <a:extLst>
            <a:ext uri="{FF2B5EF4-FFF2-40B4-BE49-F238E27FC236}">
              <a16:creationId xmlns:a16="http://schemas.microsoft.com/office/drawing/2014/main" id="{538D9591-C8F8-4AF7-BBC3-FDB1D8E46E61}"/>
            </a:ext>
          </a:extLst>
        </xdr:cNvPr>
        <xdr:cNvGrpSpPr/>
      </xdr:nvGrpSpPr>
      <xdr:grpSpPr>
        <a:xfrm>
          <a:off x="8130977" y="4354711"/>
          <a:ext cx="5774307" cy="4054078"/>
          <a:chOff x="8185547" y="4182070"/>
          <a:chExt cx="5836815" cy="4137422"/>
        </a:xfrm>
      </xdr:grpSpPr>
      <xdr:graphicFrame macro="">
        <xdr:nvGraphicFramePr>
          <xdr:cNvPr id="4" name="Chart 3">
            <a:extLst>
              <a:ext uri="{FF2B5EF4-FFF2-40B4-BE49-F238E27FC236}">
                <a16:creationId xmlns:a16="http://schemas.microsoft.com/office/drawing/2014/main" id="{3ECB2376-17BA-4904-A6B0-58316D851C18}"/>
              </a:ext>
            </a:extLst>
          </xdr:cNvPr>
          <xdr:cNvGraphicFramePr/>
        </xdr:nvGraphicFramePr>
        <xdr:xfrm>
          <a:off x="8185547" y="4182070"/>
          <a:ext cx="5729882" cy="4137422"/>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6" name="TextBox 5">
            <a:extLst>
              <a:ext uri="{FF2B5EF4-FFF2-40B4-BE49-F238E27FC236}">
                <a16:creationId xmlns:a16="http://schemas.microsoft.com/office/drawing/2014/main" id="{EC05F973-70AD-41CC-BA81-464350343556}"/>
              </a:ext>
            </a:extLst>
          </xdr:cNvPr>
          <xdr:cNvSpPr txBox="1"/>
        </xdr:nvSpPr>
        <xdr:spPr>
          <a:xfrm>
            <a:off x="13320118" y="7515821"/>
            <a:ext cx="702244" cy="2545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ZA" sz="1100">
                <a:solidFill>
                  <a:sysClr val="windowText" lastClr="000000"/>
                </a:solidFill>
                <a:latin typeface="Arial" panose="020B0604020202020204" pitchFamily="34" charset="0"/>
                <a:cs typeface="Arial" panose="020B0604020202020204" pitchFamily="34" charset="0"/>
              </a:rPr>
              <a:t>till day 6</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78443</xdr:colOff>
      <xdr:row>0</xdr:row>
      <xdr:rowOff>190499</xdr:rowOff>
    </xdr:from>
    <xdr:to>
      <xdr:col>11</xdr:col>
      <xdr:colOff>403412</xdr:colOff>
      <xdr:row>11</xdr:row>
      <xdr:rowOff>104470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4179796" y="190499"/>
          <a:ext cx="2745440" cy="1740530"/>
        </a:xfrm>
        <a:prstGeom prst="rect">
          <a:avLst/>
        </a:prstGeom>
      </xdr:spPr>
    </xdr:pic>
    <xdr:clientData/>
  </xdr:twoCellAnchor>
  <xdr:twoCellAnchor editAs="oneCell">
    <xdr:from>
      <xdr:col>6</xdr:col>
      <xdr:colOff>119903</xdr:colOff>
      <xdr:row>16</xdr:row>
      <xdr:rowOff>0</xdr:rowOff>
    </xdr:from>
    <xdr:to>
      <xdr:col>10</xdr:col>
      <xdr:colOff>590550</xdr:colOff>
      <xdr:row>26</xdr:row>
      <xdr:rowOff>58390</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a:stretch>
          <a:fillRect/>
        </a:stretch>
      </xdr:blipFill>
      <xdr:spPr>
        <a:xfrm>
          <a:off x="4008344" y="2633382"/>
          <a:ext cx="2498912" cy="1683243"/>
        </a:xfrm>
        <a:prstGeom prst="rect">
          <a:avLst/>
        </a:prstGeom>
      </xdr:spPr>
    </xdr:pic>
    <xdr:clientData/>
  </xdr:twoCellAnchor>
  <xdr:twoCellAnchor editAs="oneCell">
    <xdr:from>
      <xdr:col>7</xdr:col>
      <xdr:colOff>30256</xdr:colOff>
      <xdr:row>31</xdr:row>
      <xdr:rowOff>33617</xdr:rowOff>
    </xdr:from>
    <xdr:to>
      <xdr:col>11</xdr:col>
      <xdr:colOff>119902</xdr:colOff>
      <xdr:row>41</xdr:row>
      <xdr:rowOff>123748</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3"/>
        <a:stretch>
          <a:fillRect/>
        </a:stretch>
      </xdr:blipFill>
      <xdr:spPr>
        <a:xfrm>
          <a:off x="4131609" y="5221941"/>
          <a:ext cx="2510117" cy="1692572"/>
        </a:xfrm>
        <a:prstGeom prst="rect">
          <a:avLst/>
        </a:prstGeom>
      </xdr:spPr>
    </xdr:pic>
    <xdr:clientData/>
  </xdr:twoCellAnchor>
  <xdr:twoCellAnchor>
    <xdr:from>
      <xdr:col>13</xdr:col>
      <xdr:colOff>44823</xdr:colOff>
      <xdr:row>1</xdr:row>
      <xdr:rowOff>51547</xdr:rowOff>
    </xdr:from>
    <xdr:to>
      <xdr:col>18</xdr:col>
      <xdr:colOff>313764</xdr:colOff>
      <xdr:row>12</xdr:row>
      <xdr:rowOff>145678</xdr:rowOff>
    </xdr:to>
    <xdr:graphicFrame macro="">
      <xdr:nvGraphicFramePr>
        <xdr:cNvPr id="6" name="Chart 5">
          <a:extLst>
            <a:ext uri="{FF2B5EF4-FFF2-40B4-BE49-F238E27FC236}">
              <a16:creationId xmlns:a16="http://schemas.microsoft.com/office/drawing/2014/main" id="{00000000-0008-0000-0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44823</xdr:colOff>
      <xdr:row>13</xdr:row>
      <xdr:rowOff>17928</xdr:rowOff>
    </xdr:from>
    <xdr:to>
      <xdr:col>18</xdr:col>
      <xdr:colOff>313764</xdr:colOff>
      <xdr:row>24</xdr:row>
      <xdr:rowOff>78441</xdr:rowOff>
    </xdr:to>
    <xdr:graphicFrame macro="">
      <xdr:nvGraphicFramePr>
        <xdr:cNvPr id="7" name="Chart 6">
          <a:extLst>
            <a:ext uri="{FF2B5EF4-FFF2-40B4-BE49-F238E27FC236}">
              <a16:creationId xmlns:a16="http://schemas.microsoft.com/office/drawing/2014/main" id="{00000000-0008-0000-02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13</xdr:col>
      <xdr:colOff>67233</xdr:colOff>
      <xdr:row>24</xdr:row>
      <xdr:rowOff>107575</xdr:rowOff>
    </xdr:from>
    <xdr:to>
      <xdr:col>18</xdr:col>
      <xdr:colOff>470645</xdr:colOff>
      <xdr:row>36</xdr:row>
      <xdr:rowOff>67236</xdr:rowOff>
    </xdr:to>
    <xdr:graphicFrame macro="">
      <xdr:nvGraphicFramePr>
        <xdr:cNvPr id="8" name="Chart 7">
          <a:extLst>
            <a:ext uri="{FF2B5EF4-FFF2-40B4-BE49-F238E27FC236}">
              <a16:creationId xmlns:a16="http://schemas.microsoft.com/office/drawing/2014/main" id="{00000000-0008-0000-02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21</xdr:col>
      <xdr:colOff>102465</xdr:colOff>
      <xdr:row>1</xdr:row>
      <xdr:rowOff>150957</xdr:rowOff>
    </xdr:from>
    <xdr:to>
      <xdr:col>28</xdr:col>
      <xdr:colOff>431510</xdr:colOff>
      <xdr:row>15</xdr:row>
      <xdr:rowOff>123248</xdr:rowOff>
    </xdr:to>
    <xdr:graphicFrame macro="">
      <xdr:nvGraphicFramePr>
        <xdr:cNvPr id="6" name="Chart 5">
          <a:extLst>
            <a:ext uri="{FF2B5EF4-FFF2-40B4-BE49-F238E27FC236}">
              <a16:creationId xmlns:a16="http://schemas.microsoft.com/office/drawing/2014/main" id="{B298CD91-3CB7-4947-A0A9-7949E84809B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232351</xdr:colOff>
      <xdr:row>36</xdr:row>
      <xdr:rowOff>6637</xdr:rowOff>
    </xdr:from>
    <xdr:to>
      <xdr:col>9</xdr:col>
      <xdr:colOff>344919</xdr:colOff>
      <xdr:row>50</xdr:row>
      <xdr:rowOff>123246</xdr:rowOff>
    </xdr:to>
    <xdr:graphicFrame macro="">
      <xdr:nvGraphicFramePr>
        <xdr:cNvPr id="7" name="Chart 6">
          <a:extLst>
            <a:ext uri="{FF2B5EF4-FFF2-40B4-BE49-F238E27FC236}">
              <a16:creationId xmlns:a16="http://schemas.microsoft.com/office/drawing/2014/main" id="{4F64BE54-8900-4C2C-91D4-4D0BD0CC13C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477692</xdr:colOff>
      <xdr:row>36</xdr:row>
      <xdr:rowOff>21069</xdr:rowOff>
    </xdr:from>
    <xdr:to>
      <xdr:col>16</xdr:col>
      <xdr:colOff>388215</xdr:colOff>
      <xdr:row>50</xdr:row>
      <xdr:rowOff>137678</xdr:rowOff>
    </xdr:to>
    <xdr:graphicFrame macro="">
      <xdr:nvGraphicFramePr>
        <xdr:cNvPr id="8" name="Chart 7">
          <a:extLst>
            <a:ext uri="{FF2B5EF4-FFF2-40B4-BE49-F238E27FC236}">
              <a16:creationId xmlns:a16="http://schemas.microsoft.com/office/drawing/2014/main" id="{4BCD1777-4BAE-41E6-920D-82A9CBA178F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17</xdr:col>
      <xdr:colOff>59169</xdr:colOff>
      <xdr:row>35</xdr:row>
      <xdr:rowOff>165389</xdr:rowOff>
    </xdr:from>
    <xdr:to>
      <xdr:col>24</xdr:col>
      <xdr:colOff>171738</xdr:colOff>
      <xdr:row>50</xdr:row>
      <xdr:rowOff>94384</xdr:rowOff>
    </xdr:to>
    <xdr:graphicFrame macro="">
      <xdr:nvGraphicFramePr>
        <xdr:cNvPr id="9" name="Chart 8">
          <a:extLst>
            <a:ext uri="{FF2B5EF4-FFF2-40B4-BE49-F238E27FC236}">
              <a16:creationId xmlns:a16="http://schemas.microsoft.com/office/drawing/2014/main" id="{B48832BD-35BC-4533-9019-D52A7B753AC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18</xdr:col>
      <xdr:colOff>14431</xdr:colOff>
      <xdr:row>28</xdr:row>
      <xdr:rowOff>173181</xdr:rowOff>
    </xdr:from>
    <xdr:to>
      <xdr:col>18</xdr:col>
      <xdr:colOff>346363</xdr:colOff>
      <xdr:row>30</xdr:row>
      <xdr:rowOff>113892</xdr:rowOff>
    </xdr:to>
    <xdr:pic>
      <xdr:nvPicPr>
        <xdr:cNvPr id="20" name="Picture 19">
          <a:extLst>
            <a:ext uri="{FF2B5EF4-FFF2-40B4-BE49-F238E27FC236}">
              <a16:creationId xmlns:a16="http://schemas.microsoft.com/office/drawing/2014/main" id="{3C0464E7-B1DA-4B11-929A-B0A8C0256366}"/>
            </a:ext>
          </a:extLst>
        </xdr:cNvPr>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2021704" y="5686136"/>
          <a:ext cx="331932" cy="3592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17</xdr:col>
      <xdr:colOff>606136</xdr:colOff>
      <xdr:row>30</xdr:row>
      <xdr:rowOff>72159</xdr:rowOff>
    </xdr:from>
    <xdr:to>
      <xdr:col>18</xdr:col>
      <xdr:colOff>126749</xdr:colOff>
      <xdr:row>31</xdr:row>
      <xdr:rowOff>72159</xdr:rowOff>
    </xdr:to>
    <xdr:pic>
      <xdr:nvPicPr>
        <xdr:cNvPr id="21" name="Picture 20">
          <a:extLst>
            <a:ext uri="{FF2B5EF4-FFF2-40B4-BE49-F238E27FC236}">
              <a16:creationId xmlns:a16="http://schemas.microsoft.com/office/drawing/2014/main" id="{269D57D7-DF3B-4112-B891-A6A414995C85}"/>
            </a:ext>
          </a:extLst>
        </xdr:cNvPr>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992841" y="6003636"/>
          <a:ext cx="141181" cy="3607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81642</xdr:colOff>
      <xdr:row>2</xdr:row>
      <xdr:rowOff>17610</xdr:rowOff>
    </xdr:from>
    <xdr:to>
      <xdr:col>15</xdr:col>
      <xdr:colOff>389386</xdr:colOff>
      <xdr:row>17</xdr:row>
      <xdr:rowOff>48942</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6204856" y="357789"/>
          <a:ext cx="3369351" cy="2645553"/>
        </a:xfrm>
        <a:prstGeom prst="rect">
          <a:avLst/>
        </a:prstGeom>
      </xdr:spPr>
    </xdr:pic>
    <xdr:clientData/>
  </xdr:twoCellAnchor>
  <xdr:twoCellAnchor editAs="oneCell">
    <xdr:from>
      <xdr:col>10</xdr:col>
      <xdr:colOff>290697</xdr:colOff>
      <xdr:row>26</xdr:row>
      <xdr:rowOff>172358</xdr:rowOff>
    </xdr:from>
    <xdr:to>
      <xdr:col>15</xdr:col>
      <xdr:colOff>476709</xdr:colOff>
      <xdr:row>41</xdr:row>
      <xdr:rowOff>156166</xdr:rowOff>
    </xdr:to>
    <xdr:pic>
      <xdr:nvPicPr>
        <xdr:cNvPr id="6" name="Picture 5">
          <a:extLst>
            <a:ext uri="{FF2B5EF4-FFF2-40B4-BE49-F238E27FC236}">
              <a16:creationId xmlns:a16="http://schemas.microsoft.com/office/drawing/2014/main" id="{00000000-0008-0000-0300-000006000000}"/>
            </a:ext>
          </a:extLst>
        </xdr:cNvPr>
        <xdr:cNvPicPr>
          <a:picLocks noChangeAspect="1"/>
        </xdr:cNvPicPr>
      </xdr:nvPicPr>
      <xdr:blipFill>
        <a:blip xmlns:r="http://schemas.openxmlformats.org/officeDocument/2006/relationships" r:embed="rId2"/>
        <a:stretch>
          <a:fillRect/>
        </a:stretch>
      </xdr:blipFill>
      <xdr:spPr>
        <a:xfrm>
          <a:off x="6698424" y="4588494"/>
          <a:ext cx="3216694" cy="2480513"/>
        </a:xfrm>
        <a:prstGeom prst="rect">
          <a:avLst/>
        </a:prstGeom>
      </xdr:spPr>
    </xdr:pic>
    <xdr:clientData/>
  </xdr:twoCellAnchor>
  <xdr:twoCellAnchor editAs="oneCell">
    <xdr:from>
      <xdr:col>10</xdr:col>
      <xdr:colOff>8660</xdr:colOff>
      <xdr:row>47</xdr:row>
      <xdr:rowOff>121640</xdr:rowOff>
    </xdr:from>
    <xdr:to>
      <xdr:col>15</xdr:col>
      <xdr:colOff>563783</xdr:colOff>
      <xdr:row>65</xdr:row>
      <xdr:rowOff>49482</xdr:rowOff>
    </xdr:to>
    <xdr:pic>
      <xdr:nvPicPr>
        <xdr:cNvPr id="8" name="Picture 7">
          <a:extLst>
            <a:ext uri="{FF2B5EF4-FFF2-40B4-BE49-F238E27FC236}">
              <a16:creationId xmlns:a16="http://schemas.microsoft.com/office/drawing/2014/main" id="{00000000-0008-0000-0300-000008000000}"/>
            </a:ext>
          </a:extLst>
        </xdr:cNvPr>
        <xdr:cNvPicPr>
          <a:picLocks noChangeAspect="1"/>
        </xdr:cNvPicPr>
      </xdr:nvPicPr>
      <xdr:blipFill>
        <a:blip xmlns:r="http://schemas.openxmlformats.org/officeDocument/2006/relationships" r:embed="rId3"/>
        <a:stretch>
          <a:fillRect/>
        </a:stretch>
      </xdr:blipFill>
      <xdr:spPr>
        <a:xfrm>
          <a:off x="6416387" y="8001413"/>
          <a:ext cx="3585805" cy="2785342"/>
        </a:xfrm>
        <a:prstGeom prst="rect">
          <a:avLst/>
        </a:prstGeom>
      </xdr:spPr>
    </xdr:pic>
    <xdr:clientData/>
  </xdr:twoCellAnchor>
  <xdr:twoCellAnchor editAs="oneCell">
    <xdr:from>
      <xdr:col>17</xdr:col>
      <xdr:colOff>0</xdr:colOff>
      <xdr:row>1</xdr:row>
      <xdr:rowOff>0</xdr:rowOff>
    </xdr:from>
    <xdr:to>
      <xdr:col>21</xdr:col>
      <xdr:colOff>501667</xdr:colOff>
      <xdr:row>13</xdr:row>
      <xdr:rowOff>118107</xdr:rowOff>
    </xdr:to>
    <xdr:pic>
      <xdr:nvPicPr>
        <xdr:cNvPr id="9" name="Picture 8">
          <a:extLst>
            <a:ext uri="{FF2B5EF4-FFF2-40B4-BE49-F238E27FC236}">
              <a16:creationId xmlns:a16="http://schemas.microsoft.com/office/drawing/2014/main" id="{00000000-0008-0000-0300-000009000000}"/>
            </a:ext>
          </a:extLst>
        </xdr:cNvPr>
        <xdr:cNvPicPr>
          <a:picLocks noChangeAspect="1"/>
        </xdr:cNvPicPr>
      </xdr:nvPicPr>
      <xdr:blipFill>
        <a:blip xmlns:r="http://schemas.openxmlformats.org/officeDocument/2006/relationships" r:embed="rId4"/>
        <a:stretch>
          <a:fillRect/>
        </a:stretch>
      </xdr:blipFill>
      <xdr:spPr>
        <a:xfrm>
          <a:off x="10409464" y="163286"/>
          <a:ext cx="3495238" cy="2200000"/>
        </a:xfrm>
        <a:prstGeom prst="rect">
          <a:avLst/>
        </a:prstGeom>
      </xdr:spPr>
    </xdr:pic>
    <xdr:clientData/>
  </xdr:twoCellAnchor>
  <xdr:twoCellAnchor>
    <xdr:from>
      <xdr:col>16</xdr:col>
      <xdr:colOff>0</xdr:colOff>
      <xdr:row>17</xdr:row>
      <xdr:rowOff>0</xdr:rowOff>
    </xdr:from>
    <xdr:to>
      <xdr:col>16</xdr:col>
      <xdr:colOff>219075</xdr:colOff>
      <xdr:row>17</xdr:row>
      <xdr:rowOff>133350</xdr:rowOff>
    </xdr:to>
    <xdr:pic>
      <xdr:nvPicPr>
        <xdr:cNvPr id="7" name="Picture 6">
          <a:extLst>
            <a:ext uri="{FF2B5EF4-FFF2-40B4-BE49-F238E27FC236}">
              <a16:creationId xmlns:a16="http://schemas.microsoft.com/office/drawing/2014/main" id="{C5001965-BF4A-4221-BFDE-C252BDF041B3}"/>
            </a:ext>
          </a:extLst>
        </xdr:cNvPr>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0096500" y="2876550"/>
          <a:ext cx="219075" cy="133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23</xdr:col>
      <xdr:colOff>329335</xdr:colOff>
      <xdr:row>16</xdr:row>
      <xdr:rowOff>26266</xdr:rowOff>
    </xdr:from>
    <xdr:ext cx="190309" cy="172227"/>
    <mc:AlternateContent xmlns:mc="http://schemas.openxmlformats.org/markup-compatibility/2006">
      <mc:Choice xmlns:a14="http://schemas.microsoft.com/office/drawing/2010/main" Requires="a14">
        <xdr:sp macro="" textlink="">
          <xdr:nvSpPr>
            <xdr:cNvPr id="3" name="TextBox 2">
              <a:extLst>
                <a:ext uri="{FF2B5EF4-FFF2-40B4-BE49-F238E27FC236}">
                  <a16:creationId xmlns:a16="http://schemas.microsoft.com/office/drawing/2014/main" id="{2B9ACC31-B933-45D6-BE52-E7235C1D1D4E}"/>
                </a:ext>
              </a:extLst>
            </xdr:cNvPr>
            <xdr:cNvSpPr txBox="1"/>
          </xdr:nvSpPr>
          <xdr:spPr>
            <a:xfrm>
              <a:off x="15165244" y="2710584"/>
              <a:ext cx="190309"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14:m>
                <m:oMathPara xmlns:m="http://schemas.openxmlformats.org/officeDocument/2006/math">
                  <m:oMathParaPr>
                    <m:jc m:val="centerGroup"/>
                  </m:oMathParaPr>
                  <m:oMath xmlns:m="http://schemas.openxmlformats.org/officeDocument/2006/math">
                    <m:sSub>
                      <m:sSubPr>
                        <m:ctrlPr>
                          <a:rPr lang="en-ZA" sz="1100" b="1" i="1">
                            <a:solidFill>
                              <a:sysClr val="windowText" lastClr="000000"/>
                            </a:solidFill>
                            <a:latin typeface="Cambria Math" panose="02040503050406030204" pitchFamily="18" charset="0"/>
                          </a:rPr>
                        </m:ctrlPr>
                      </m:sSubPr>
                      <m:e>
                        <m:r>
                          <a:rPr lang="en-ZA" sz="1100" b="1" i="1">
                            <a:solidFill>
                              <a:sysClr val="windowText" lastClr="000000"/>
                            </a:solidFill>
                            <a:latin typeface="Cambria Math" panose="02040503050406030204" pitchFamily="18" charset="0"/>
                          </a:rPr>
                          <m:t>𝒌</m:t>
                        </m:r>
                      </m:e>
                      <m:sub>
                        <m:r>
                          <a:rPr lang="en-ZA" sz="1100" b="1" i="1">
                            <a:solidFill>
                              <a:sysClr val="windowText" lastClr="000000"/>
                            </a:solidFill>
                            <a:latin typeface="Cambria Math" panose="02040503050406030204" pitchFamily="18" charset="0"/>
                          </a:rPr>
                          <m:t>𝒅</m:t>
                        </m:r>
                      </m:sub>
                    </m:sSub>
                  </m:oMath>
                </m:oMathPara>
              </a14:m>
              <a:endParaRPr lang="en-ZA" sz="1100" b="1">
                <a:solidFill>
                  <a:sysClr val="windowText" lastClr="000000"/>
                </a:solidFill>
              </a:endParaRPr>
            </a:p>
          </xdr:txBody>
        </xdr:sp>
      </mc:Choice>
      <mc:Fallback>
        <xdr:sp macro="" textlink="">
          <xdr:nvSpPr>
            <xdr:cNvPr id="3" name="TextBox 2">
              <a:extLst>
                <a:ext uri="{FF2B5EF4-FFF2-40B4-BE49-F238E27FC236}">
                  <a16:creationId xmlns:a16="http://schemas.microsoft.com/office/drawing/2014/main" id="{2B9ACC31-B933-45D6-BE52-E7235C1D1D4E}"/>
                </a:ext>
              </a:extLst>
            </xdr:cNvPr>
            <xdr:cNvSpPr txBox="1"/>
          </xdr:nvSpPr>
          <xdr:spPr>
            <a:xfrm>
              <a:off x="15165244" y="2710584"/>
              <a:ext cx="190309"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ZA" sz="1100" b="1" i="0">
                  <a:solidFill>
                    <a:sysClr val="windowText" lastClr="000000"/>
                  </a:solidFill>
                  <a:latin typeface="Cambria Math" panose="02040503050406030204" pitchFamily="18" charset="0"/>
                </a:rPr>
                <a:t>𝒌_𝒅</a:t>
              </a:r>
              <a:endParaRPr lang="en-ZA" sz="1100" b="1">
                <a:solidFill>
                  <a:sysClr val="windowText" lastClr="000000"/>
                </a:solidFill>
              </a:endParaRPr>
            </a:p>
          </xdr:txBody>
        </xdr:sp>
      </mc:Fallback>
    </mc:AlternateContent>
    <xdr:clientData/>
  </xdr:oneCellAnchor>
</xdr:wsDr>
</file>

<file path=xl/drawings/drawing6.xml><?xml version="1.0" encoding="utf-8"?>
<xdr:wsDr xmlns:xdr="http://schemas.openxmlformats.org/drawingml/2006/spreadsheetDrawing" xmlns:a="http://schemas.openxmlformats.org/drawingml/2006/main">
  <xdr:twoCellAnchor editAs="oneCell">
    <xdr:from>
      <xdr:col>0</xdr:col>
      <xdr:colOff>677332</xdr:colOff>
      <xdr:row>30</xdr:row>
      <xdr:rowOff>45510</xdr:rowOff>
    </xdr:from>
    <xdr:to>
      <xdr:col>4</xdr:col>
      <xdr:colOff>14816</xdr:colOff>
      <xdr:row>42</xdr:row>
      <xdr:rowOff>116417</xdr:rowOff>
    </xdr:to>
    <xdr:pic>
      <xdr:nvPicPr>
        <xdr:cNvPr id="3" name="Picture 2">
          <a:extLst>
            <a:ext uri="{FF2B5EF4-FFF2-40B4-BE49-F238E27FC236}">
              <a16:creationId xmlns:a16="http://schemas.microsoft.com/office/drawing/2014/main" id="{0777050D-DC2F-4C40-9E79-FDE585763FB1}"/>
            </a:ext>
          </a:extLst>
        </xdr:cNvPr>
        <xdr:cNvPicPr>
          <a:picLocks noChangeAspect="1" noChangeArrowheads="1"/>
        </xdr:cNvPicPr>
      </xdr:nvPicPr>
      <xdr:blipFill rotWithShape="1">
        <a:blip xmlns:r="http://schemas.openxmlformats.org/officeDocument/2006/relationships" r:embed="rId1" cstate="print">
          <a:lum bright="-20000" contrast="40000"/>
          <a:extLst>
            <a:ext uri="{28A0092B-C50C-407E-A947-70E740481C1C}">
              <a14:useLocalDpi xmlns:a14="http://schemas.microsoft.com/office/drawing/2010/main" val="0"/>
            </a:ext>
          </a:extLst>
        </a:blip>
        <a:srcRect l="52018" r="6376" b="23009"/>
        <a:stretch/>
      </xdr:blipFill>
      <xdr:spPr bwMode="auto">
        <a:xfrm>
          <a:off x="677332" y="5199593"/>
          <a:ext cx="2554817" cy="18489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4</xdr:col>
      <xdr:colOff>13608</xdr:colOff>
      <xdr:row>1</xdr:row>
      <xdr:rowOff>29935</xdr:rowOff>
    </xdr:from>
    <xdr:to>
      <xdr:col>10</xdr:col>
      <xdr:colOff>340178</xdr:colOff>
      <xdr:row>16</xdr:row>
      <xdr:rowOff>13606</xdr:rowOff>
    </xdr:to>
    <xdr:graphicFrame macro="">
      <xdr:nvGraphicFramePr>
        <xdr:cNvPr id="4" name="Chart 3">
          <a:extLst>
            <a:ext uri="{FF2B5EF4-FFF2-40B4-BE49-F238E27FC236}">
              <a16:creationId xmlns:a16="http://schemas.microsoft.com/office/drawing/2014/main" id="{00000000-0008-0000-05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16</xdr:col>
      <xdr:colOff>1</xdr:colOff>
      <xdr:row>1</xdr:row>
      <xdr:rowOff>2721</xdr:rowOff>
    </xdr:from>
    <xdr:to>
      <xdr:col>22</xdr:col>
      <xdr:colOff>353786</xdr:colOff>
      <xdr:row>15</xdr:row>
      <xdr:rowOff>13607</xdr:rowOff>
    </xdr:to>
    <xdr:graphicFrame macro="">
      <xdr:nvGraphicFramePr>
        <xdr:cNvPr id="5" name="Chart 4">
          <a:extLst>
            <a:ext uri="{FF2B5EF4-FFF2-40B4-BE49-F238E27FC236}">
              <a16:creationId xmlns:a16="http://schemas.microsoft.com/office/drawing/2014/main" id="{00000000-0008-0000-05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7</xdr:col>
      <xdr:colOff>381000</xdr:colOff>
      <xdr:row>29</xdr:row>
      <xdr:rowOff>108855</xdr:rowOff>
    </xdr:from>
    <xdr:to>
      <xdr:col>12</xdr:col>
      <xdr:colOff>517071</xdr:colOff>
      <xdr:row>44</xdr:row>
      <xdr:rowOff>108856</xdr:rowOff>
    </xdr:to>
    <xdr:pic>
      <xdr:nvPicPr>
        <xdr:cNvPr id="6" name="Picture 5">
          <a:extLst>
            <a:ext uri="{FF2B5EF4-FFF2-40B4-BE49-F238E27FC236}">
              <a16:creationId xmlns:a16="http://schemas.microsoft.com/office/drawing/2014/main" id="{00000000-0008-0000-0500-000006000000}"/>
            </a:ext>
          </a:extLst>
        </xdr:cNvPr>
        <xdr:cNvPicPr>
          <a:picLocks noChangeAspect="1" noChangeArrowheads="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8607" t="8032" r="12278" b="3616"/>
        <a:stretch/>
      </xdr:blipFill>
      <xdr:spPr bwMode="auto">
        <a:xfrm>
          <a:off x="5061857" y="4871355"/>
          <a:ext cx="3252107" cy="25445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21</xdr:col>
      <xdr:colOff>517070</xdr:colOff>
      <xdr:row>16</xdr:row>
      <xdr:rowOff>81645</xdr:rowOff>
    </xdr:from>
    <xdr:to>
      <xdr:col>27</xdr:col>
      <xdr:colOff>462643</xdr:colOff>
      <xdr:row>64</xdr:row>
      <xdr:rowOff>23811</xdr:rowOff>
    </xdr:to>
    <xdr:pic>
      <xdr:nvPicPr>
        <xdr:cNvPr id="7" name="Picture 6">
          <a:extLst>
            <a:ext uri="{FF2B5EF4-FFF2-40B4-BE49-F238E27FC236}">
              <a16:creationId xmlns:a16="http://schemas.microsoft.com/office/drawing/2014/main" id="{00000000-0008-0000-0500-000007000000}"/>
            </a:ext>
          </a:extLst>
        </xdr:cNvPr>
        <xdr:cNvPicPr>
          <a:picLocks noChangeAspect="1" noChangeArrowheads="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19465" r="21699" b="4289"/>
        <a:stretch/>
      </xdr:blipFill>
      <xdr:spPr bwMode="auto">
        <a:xfrm>
          <a:off x="13923508" y="2796270"/>
          <a:ext cx="3660323" cy="80622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28</xdr:col>
      <xdr:colOff>190501</xdr:colOff>
      <xdr:row>16</xdr:row>
      <xdr:rowOff>123265</xdr:rowOff>
    </xdr:from>
    <xdr:to>
      <xdr:col>34</xdr:col>
      <xdr:colOff>560295</xdr:colOff>
      <xdr:row>64</xdr:row>
      <xdr:rowOff>90207</xdr:rowOff>
    </xdr:to>
    <xdr:pic>
      <xdr:nvPicPr>
        <xdr:cNvPr id="9" name="Picture 8">
          <a:extLst>
            <a:ext uri="{FF2B5EF4-FFF2-40B4-BE49-F238E27FC236}">
              <a16:creationId xmlns:a16="http://schemas.microsoft.com/office/drawing/2014/main" id="{882397F4-34A7-4EB4-910E-D098EF7A7DA0}"/>
            </a:ext>
          </a:extLst>
        </xdr:cNvPr>
        <xdr:cNvPicPr>
          <a:picLocks noChangeAspect="1" noChangeArrowheads="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16467" r="16736"/>
        <a:stretch/>
      </xdr:blipFill>
      <xdr:spPr bwMode="auto">
        <a:xfrm>
          <a:off x="17626854" y="2655794"/>
          <a:ext cx="4000500" cy="76541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My%20Docs\CHE4045Z\2016\kLa_analysis_0-8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amp; ANOVA"/>
      <sheetName val="Scilab"/>
      <sheetName val="Op_Area+Error"/>
      <sheetName val="2L-0.2Lmin"/>
      <sheetName val="2L-0.3Lmin"/>
      <sheetName val="2L-0.4Lmin"/>
      <sheetName val="2L-0.5Lmin"/>
      <sheetName val="3L-0.2Lmin"/>
      <sheetName val="3L-0.3Lmin"/>
      <sheetName val="3L-0.4Lmin"/>
      <sheetName val="3L-0.5Lmin"/>
    </sheetNames>
    <sheetDataSet>
      <sheetData sheetId="0" refreshError="1"/>
      <sheetData sheetId="1">
        <row r="2">
          <cell r="E2">
            <v>5.3527593193380261</v>
          </cell>
          <cell r="M2">
            <v>4.7457498374849036</v>
          </cell>
        </row>
        <row r="3">
          <cell r="E3">
            <v>6.9288548147792186</v>
          </cell>
          <cell r="M3">
            <v>6.3953683691867882</v>
          </cell>
        </row>
        <row r="4">
          <cell r="E4">
            <v>7.1614809635724974</v>
          </cell>
          <cell r="M4">
            <v>6.9351453921683746</v>
          </cell>
        </row>
        <row r="5">
          <cell r="E5">
            <v>7.6395876770525675</v>
          </cell>
          <cell r="M5">
            <v>6.8736324449926389</v>
          </cell>
        </row>
        <row r="6">
          <cell r="E6">
            <v>8.449242668068127</v>
          </cell>
          <cell r="M6">
            <v>8.0101793839041928</v>
          </cell>
        </row>
        <row r="7">
          <cell r="E7">
            <v>6.6409914116861355</v>
          </cell>
          <cell r="M7">
            <v>6.0381976059788585</v>
          </cell>
        </row>
        <row r="8">
          <cell r="E8">
            <v>8.7576338627441217</v>
          </cell>
          <cell r="M8">
            <v>7.9986544915467137</v>
          </cell>
        </row>
        <row r="9">
          <cell r="E9">
            <v>10.072083034114319</v>
          </cell>
          <cell r="M9">
            <v>9.6448484452670158</v>
          </cell>
        </row>
        <row r="10">
          <cell r="E10">
            <v>10.858519201957355</v>
          </cell>
          <cell r="M10">
            <v>10.354312530334079</v>
          </cell>
        </row>
        <row r="11">
          <cell r="E11">
            <v>11.433323346085837</v>
          </cell>
          <cell r="M11">
            <v>11.100337094262185</v>
          </cell>
        </row>
        <row r="12">
          <cell r="E12">
            <v>7.4213991693835153</v>
          </cell>
          <cell r="M12">
            <v>6.492125606379874</v>
          </cell>
        </row>
        <row r="13">
          <cell r="E13">
            <v>10.029749596435535</v>
          </cell>
          <cell r="M13">
            <v>9.3700224158333025</v>
          </cell>
        </row>
        <row r="14">
          <cell r="E14">
            <v>10.620436375399864</v>
          </cell>
          <cell r="M14">
            <v>10.687460679131698</v>
          </cell>
        </row>
        <row r="15">
          <cell r="E15">
            <v>12.971060275727552</v>
          </cell>
          <cell r="M15">
            <v>12.934107341703552</v>
          </cell>
        </row>
        <row r="16">
          <cell r="E16">
            <v>13.698173134842197</v>
          </cell>
          <cell r="M16">
            <v>13.299329582594753</v>
          </cell>
        </row>
        <row r="17">
          <cell r="E17">
            <v>8.2209124454832274</v>
          </cell>
          <cell r="M17">
            <v>6.492125606379874</v>
          </cell>
        </row>
        <row r="18">
          <cell r="E18">
            <v>9.9703969993668871</v>
          </cell>
          <cell r="M18">
            <v>9.3700224158333025</v>
          </cell>
        </row>
        <row r="19">
          <cell r="E19">
            <v>12.778841237236675</v>
          </cell>
          <cell r="M19">
            <v>10.687460679131698</v>
          </cell>
        </row>
        <row r="20">
          <cell r="E20">
            <v>12.549832223671867</v>
          </cell>
          <cell r="M20">
            <v>12.934107341703552</v>
          </cell>
        </row>
        <row r="21">
          <cell r="E21">
            <v>15.971493315117002</v>
          </cell>
          <cell r="M21">
            <v>13.299329582594753</v>
          </cell>
        </row>
        <row r="22">
          <cell r="E22">
            <v>5.3477541111709881</v>
          </cell>
          <cell r="M22">
            <v>5.4021013641014441</v>
          </cell>
        </row>
        <row r="23">
          <cell r="E23">
            <v>6.897698347195969</v>
          </cell>
          <cell r="M23">
            <v>7.0342397922343665</v>
          </cell>
        </row>
        <row r="24">
          <cell r="E24">
            <v>7.8461961526468906</v>
          </cell>
          <cell r="M24">
            <v>7.8193960690727273</v>
          </cell>
        </row>
        <row r="25">
          <cell r="E25">
            <v>8.9442910384530414</v>
          </cell>
          <cell r="M25">
            <v>8.1886582569802808</v>
          </cell>
        </row>
        <row r="26">
          <cell r="E26">
            <v>9.2993015698126378</v>
          </cell>
          <cell r="M26">
            <v>8.4648935068554856</v>
          </cell>
        </row>
        <row r="27">
          <cell r="E27">
            <v>5.9116453797173856</v>
          </cell>
          <cell r="M27">
            <v>4.8391856394628858</v>
          </cell>
        </row>
        <row r="28">
          <cell r="E28">
            <v>8.2239250793981622</v>
          </cell>
          <cell r="M28">
            <v>7.4384008940009156</v>
          </cell>
        </row>
        <row r="29">
          <cell r="E29">
            <v>10.192043448826956</v>
          </cell>
          <cell r="M29">
            <v>9.8700448993568131</v>
          </cell>
        </row>
        <row r="30">
          <cell r="E30">
            <v>10.849681031386821</v>
          </cell>
          <cell r="M30">
            <v>12.962765104977588</v>
          </cell>
        </row>
        <row r="31">
          <cell r="E31">
            <v>11.607291357697413</v>
          </cell>
          <cell r="M31">
            <v>12.81649499356662</v>
          </cell>
        </row>
        <row r="32">
          <cell r="E32">
            <v>6.0434635072333753</v>
          </cell>
          <cell r="M32">
            <v>4.2437914641877823</v>
          </cell>
        </row>
        <row r="33">
          <cell r="E33">
            <v>8.5416640455473072</v>
          </cell>
          <cell r="M33">
            <v>7.2659123058405024</v>
          </cell>
        </row>
        <row r="34">
          <cell r="E34">
            <v>10.508273017172534</v>
          </cell>
          <cell r="M34">
            <v>11.368285941141329</v>
          </cell>
        </row>
        <row r="35">
          <cell r="E35">
            <v>12.061585012744269</v>
          </cell>
          <cell r="M35">
            <v>11.625085341753639</v>
          </cell>
        </row>
        <row r="36">
          <cell r="E36">
            <v>14.254209316356505</v>
          </cell>
          <cell r="M36">
            <v>12.233725438855775</v>
          </cell>
        </row>
        <row r="37">
          <cell r="E37">
            <v>6.7835384616400249</v>
          </cell>
          <cell r="M37">
            <v>5.9956925180705856</v>
          </cell>
        </row>
        <row r="38">
          <cell r="E38">
            <v>9.6803700185966193</v>
          </cell>
          <cell r="M38">
            <v>10.37270308486632</v>
          </cell>
        </row>
        <row r="39">
          <cell r="E39">
            <v>10.018936570891627</v>
          </cell>
          <cell r="M39">
            <v>7.6253752540732691</v>
          </cell>
        </row>
        <row r="40">
          <cell r="E40">
            <v>13.170410333885574</v>
          </cell>
          <cell r="M40">
            <v>10.389144954951368</v>
          </cell>
        </row>
        <row r="41">
          <cell r="E41">
            <v>15.660532690383418</v>
          </cell>
          <cell r="M41">
            <v>12.244806426526219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1"/>
  <sheetViews>
    <sheetView zoomScale="90" zoomScaleNormal="90" workbookViewId="0">
      <selection activeCell="J23" sqref="J23"/>
    </sheetView>
  </sheetViews>
  <sheetFormatPr defaultRowHeight="12.75" x14ac:dyDescent="0.2"/>
  <cols>
    <col min="1" max="1" width="13.7109375" style="2" bestFit="1" customWidth="1"/>
    <col min="2" max="2" width="24.140625" style="2" customWidth="1"/>
    <col min="3" max="11" width="9.140625" style="2"/>
    <col min="12" max="12" width="4" style="2" customWidth="1"/>
    <col min="13" max="13" width="4.28515625" style="2" customWidth="1"/>
    <col min="14" max="19" width="9.140625" style="2"/>
    <col min="20" max="20" width="12.5703125" style="2" customWidth="1"/>
    <col min="21" max="16384" width="9.140625" style="2"/>
  </cols>
  <sheetData>
    <row r="1" spans="1:20" ht="15.75" customHeight="1" thickBot="1" x14ac:dyDescent="0.25">
      <c r="A1" s="1" t="s">
        <v>0</v>
      </c>
      <c r="B1" s="170" t="s">
        <v>1</v>
      </c>
      <c r="C1" s="171"/>
      <c r="D1" s="171"/>
      <c r="E1" s="171"/>
      <c r="F1" s="171"/>
      <c r="G1" s="171"/>
      <c r="H1" s="171"/>
      <c r="I1" s="171"/>
      <c r="J1" s="171"/>
      <c r="K1" s="172"/>
      <c r="M1" s="184" t="s">
        <v>25</v>
      </c>
      <c r="N1" s="185"/>
      <c r="O1" s="185"/>
      <c r="P1" s="185"/>
      <c r="Q1" s="185"/>
      <c r="R1" s="185"/>
      <c r="S1" s="185"/>
      <c r="T1" s="186"/>
    </row>
    <row r="2" spans="1:20" x14ac:dyDescent="0.2">
      <c r="A2" s="3"/>
      <c r="B2" s="4"/>
      <c r="C2" s="4"/>
      <c r="D2" s="4"/>
      <c r="E2" s="4"/>
      <c r="F2" s="4"/>
      <c r="G2" s="4"/>
      <c r="H2" s="4"/>
      <c r="I2" s="4"/>
      <c r="J2" s="4"/>
      <c r="K2" s="4"/>
      <c r="M2" s="107">
        <v>1</v>
      </c>
      <c r="N2" s="166" t="s">
        <v>159</v>
      </c>
      <c r="O2" s="167"/>
      <c r="P2" s="167"/>
      <c r="Q2" s="167"/>
      <c r="R2" s="167"/>
      <c r="S2" s="167"/>
      <c r="T2" s="168"/>
    </row>
    <row r="3" spans="1:20" ht="15" customHeight="1" x14ac:dyDescent="0.2">
      <c r="A3" s="5" t="s">
        <v>2</v>
      </c>
      <c r="B3" s="173" t="s">
        <v>176</v>
      </c>
      <c r="C3" s="173"/>
      <c r="D3" s="173"/>
      <c r="E3" s="173"/>
      <c r="F3" s="173"/>
      <c r="G3" s="173"/>
      <c r="H3" s="173"/>
      <c r="I3" s="173"/>
      <c r="J3" s="173"/>
      <c r="K3" s="173"/>
      <c r="M3" s="107">
        <v>2</v>
      </c>
      <c r="N3" s="166" t="s">
        <v>32</v>
      </c>
      <c r="O3" s="167"/>
      <c r="P3" s="167"/>
      <c r="Q3" s="167"/>
      <c r="R3" s="167"/>
      <c r="S3" s="167"/>
      <c r="T3" s="168"/>
    </row>
    <row r="4" spans="1:20" ht="15.75" customHeight="1" thickBot="1" x14ac:dyDescent="0.25">
      <c r="A4" s="6"/>
      <c r="B4" s="6"/>
      <c r="C4" s="6"/>
      <c r="D4" s="6"/>
      <c r="E4" s="6"/>
      <c r="F4" s="6"/>
      <c r="G4" s="6"/>
      <c r="H4" s="6"/>
      <c r="I4" s="6"/>
      <c r="J4" s="6"/>
      <c r="K4" s="6"/>
      <c r="M4" s="107">
        <v>3</v>
      </c>
      <c r="N4" s="187" t="s">
        <v>206</v>
      </c>
      <c r="O4" s="188"/>
      <c r="P4" s="188"/>
      <c r="Q4" s="188"/>
      <c r="R4" s="188"/>
      <c r="S4" s="188"/>
      <c r="T4" s="189"/>
    </row>
    <row r="5" spans="1:20" ht="15" customHeight="1" thickBot="1" x14ac:dyDescent="0.25">
      <c r="A5" s="7" t="s">
        <v>3</v>
      </c>
      <c r="B5" s="174" t="s">
        <v>4</v>
      </c>
      <c r="C5" s="175"/>
      <c r="D5" s="175"/>
      <c r="E5" s="175"/>
      <c r="F5" s="175"/>
      <c r="G5" s="175"/>
      <c r="H5" s="175"/>
      <c r="I5" s="175"/>
      <c r="J5" s="175"/>
      <c r="K5" s="176"/>
      <c r="M5" s="107">
        <v>4</v>
      </c>
      <c r="N5" s="166" t="s">
        <v>145</v>
      </c>
      <c r="O5" s="167"/>
      <c r="P5" s="167"/>
      <c r="Q5" s="167"/>
      <c r="R5" s="167"/>
      <c r="S5" s="167"/>
      <c r="T5" s="168"/>
    </row>
    <row r="6" spans="1:20" ht="13.5" thickBot="1" x14ac:dyDescent="0.25">
      <c r="A6" s="6"/>
      <c r="B6" s="8"/>
      <c r="C6" s="8"/>
      <c r="D6" s="8"/>
      <c r="E6" s="8"/>
      <c r="F6" s="8"/>
      <c r="G6" s="8"/>
      <c r="H6" s="8"/>
      <c r="I6" s="8"/>
      <c r="J6" s="8"/>
      <c r="K6" s="6"/>
      <c r="M6" s="107">
        <v>5</v>
      </c>
      <c r="N6" s="166" t="s">
        <v>61</v>
      </c>
      <c r="O6" s="167"/>
      <c r="P6" s="167"/>
      <c r="Q6" s="167"/>
      <c r="R6" s="167"/>
      <c r="S6" s="167"/>
      <c r="T6" s="168"/>
    </row>
    <row r="7" spans="1:20" ht="12.75" customHeight="1" x14ac:dyDescent="0.2">
      <c r="A7" s="177" t="s">
        <v>5</v>
      </c>
      <c r="B7" s="178" t="s">
        <v>6</v>
      </c>
      <c r="C7" s="179"/>
      <c r="D7" s="179"/>
      <c r="E7" s="179"/>
      <c r="F7" s="179"/>
      <c r="G7" s="179"/>
      <c r="H7" s="179"/>
      <c r="I7" s="179"/>
      <c r="J7" s="179"/>
      <c r="K7" s="180"/>
      <c r="M7" s="107">
        <v>6</v>
      </c>
      <c r="N7" s="166" t="s">
        <v>146</v>
      </c>
      <c r="O7" s="167"/>
      <c r="P7" s="167"/>
      <c r="Q7" s="167"/>
      <c r="R7" s="167"/>
      <c r="S7" s="167"/>
      <c r="T7" s="168"/>
    </row>
    <row r="8" spans="1:20" ht="15" customHeight="1" thickBot="1" x14ac:dyDescent="0.25">
      <c r="A8" s="177"/>
      <c r="B8" s="181"/>
      <c r="C8" s="182"/>
      <c r="D8" s="182"/>
      <c r="E8" s="182"/>
      <c r="F8" s="182"/>
      <c r="G8" s="182"/>
      <c r="H8" s="182"/>
      <c r="I8" s="182"/>
      <c r="J8" s="182"/>
      <c r="K8" s="183"/>
      <c r="M8" s="78"/>
      <c r="N8" s="78"/>
      <c r="O8" s="78"/>
      <c r="P8" s="78"/>
      <c r="Q8" s="78"/>
      <c r="R8" s="78"/>
      <c r="S8" s="9"/>
    </row>
    <row r="9" spans="1:20" x14ac:dyDescent="0.2">
      <c r="A9" s="6"/>
      <c r="B9" s="8"/>
      <c r="C9" s="8"/>
      <c r="D9" s="8"/>
      <c r="E9" s="8"/>
      <c r="F9" s="8"/>
      <c r="G9" s="8"/>
      <c r="H9" s="8"/>
      <c r="I9" s="8"/>
      <c r="J9" s="8"/>
      <c r="K9" s="8"/>
      <c r="L9" s="10"/>
      <c r="M9" s="78"/>
      <c r="N9" s="78"/>
      <c r="O9" s="78"/>
      <c r="P9" s="78"/>
      <c r="Q9" s="78"/>
      <c r="R9" s="78"/>
      <c r="S9" s="9"/>
    </row>
    <row r="10" spans="1:20" x14ac:dyDescent="0.2">
      <c r="A10" s="169" t="s">
        <v>7</v>
      </c>
      <c r="B10" s="76" t="s">
        <v>8</v>
      </c>
      <c r="C10" s="192" t="s">
        <v>9</v>
      </c>
      <c r="D10" s="192"/>
      <c r="E10" s="192"/>
      <c r="F10" s="192"/>
      <c r="G10" s="192"/>
      <c r="H10" s="192"/>
      <c r="I10" s="192"/>
      <c r="J10" s="192"/>
      <c r="K10" s="77"/>
      <c r="L10" s="10"/>
      <c r="M10" s="10"/>
      <c r="N10" s="11"/>
      <c r="O10" s="11"/>
      <c r="P10" s="11"/>
      <c r="Q10" s="11"/>
      <c r="R10" s="11"/>
      <c r="S10" s="9"/>
    </row>
    <row r="11" spans="1:20" x14ac:dyDescent="0.2">
      <c r="A11" s="169"/>
      <c r="B11" s="117" t="s">
        <v>160</v>
      </c>
      <c r="C11" s="193" t="s">
        <v>159</v>
      </c>
      <c r="D11" s="193"/>
      <c r="E11" s="193"/>
      <c r="F11" s="193"/>
      <c r="G11" s="193"/>
      <c r="H11" s="193"/>
      <c r="I11" s="193"/>
      <c r="J11" s="193"/>
      <c r="K11" s="79"/>
      <c r="L11" s="10"/>
      <c r="M11" s="10"/>
      <c r="N11" s="11"/>
      <c r="O11" s="11"/>
      <c r="P11" s="11"/>
      <c r="Q11" s="11"/>
      <c r="R11" s="11"/>
      <c r="S11" s="9"/>
    </row>
    <row r="12" spans="1:20" x14ac:dyDescent="0.2">
      <c r="B12" s="117" t="s">
        <v>163</v>
      </c>
      <c r="C12" s="191" t="s">
        <v>164</v>
      </c>
      <c r="D12" s="191"/>
      <c r="E12" s="191"/>
      <c r="F12" s="191"/>
      <c r="G12" s="191"/>
      <c r="H12" s="191"/>
      <c r="I12" s="191"/>
      <c r="J12" s="191"/>
      <c r="K12" s="11"/>
      <c r="L12" s="10"/>
      <c r="M12" s="10"/>
      <c r="N12" s="11"/>
      <c r="O12" s="11"/>
      <c r="P12" s="11"/>
      <c r="Q12" s="11"/>
      <c r="R12" s="11"/>
      <c r="S12" s="9"/>
    </row>
    <row r="13" spans="1:20" x14ac:dyDescent="0.2">
      <c r="B13" s="2" t="s">
        <v>165</v>
      </c>
      <c r="C13" s="191" t="s">
        <v>142</v>
      </c>
      <c r="D13" s="191"/>
      <c r="E13" s="191"/>
      <c r="F13" s="191"/>
      <c r="G13" s="191"/>
      <c r="H13" s="191"/>
      <c r="I13" s="191"/>
      <c r="J13" s="191"/>
      <c r="K13" s="11"/>
      <c r="L13" s="10"/>
      <c r="M13" s="77"/>
      <c r="N13" s="77"/>
      <c r="O13" s="77"/>
      <c r="P13" s="77"/>
      <c r="Q13" s="77"/>
      <c r="R13" s="77"/>
      <c r="S13" s="9"/>
    </row>
    <row r="14" spans="1:20" x14ac:dyDescent="0.2">
      <c r="B14" s="2" t="s">
        <v>128</v>
      </c>
      <c r="C14" s="191" t="s">
        <v>61</v>
      </c>
      <c r="D14" s="191"/>
      <c r="E14" s="191"/>
      <c r="F14" s="191"/>
      <c r="G14" s="191"/>
      <c r="H14" s="191"/>
      <c r="I14" s="191"/>
      <c r="J14" s="191"/>
      <c r="K14" s="11"/>
      <c r="L14" s="10"/>
      <c r="M14" s="78"/>
      <c r="N14" s="79"/>
      <c r="O14" s="79"/>
      <c r="P14" s="79"/>
      <c r="Q14" s="79"/>
      <c r="R14" s="79"/>
      <c r="S14" s="9"/>
    </row>
    <row r="15" spans="1:20" x14ac:dyDescent="0.2">
      <c r="B15" s="2" t="s">
        <v>168</v>
      </c>
      <c r="C15" s="193" t="s">
        <v>143</v>
      </c>
      <c r="D15" s="193"/>
      <c r="E15" s="193"/>
      <c r="F15" s="193"/>
      <c r="G15" s="193"/>
      <c r="H15" s="193"/>
      <c r="I15" s="193"/>
      <c r="J15" s="193"/>
      <c r="K15" s="11"/>
      <c r="L15" s="10"/>
      <c r="M15" s="78"/>
      <c r="N15" s="79"/>
      <c r="O15" s="79"/>
      <c r="P15" s="79"/>
      <c r="Q15" s="79"/>
      <c r="R15" s="79"/>
      <c r="S15" s="10"/>
    </row>
    <row r="16" spans="1:20" x14ac:dyDescent="0.2">
      <c r="B16" s="10"/>
      <c r="C16" s="11"/>
      <c r="D16" s="11"/>
      <c r="E16" s="11"/>
      <c r="F16" s="11"/>
      <c r="G16" s="11"/>
      <c r="H16" s="11"/>
      <c r="I16" s="11"/>
      <c r="J16" s="11"/>
      <c r="K16" s="11"/>
      <c r="L16" s="10"/>
      <c r="M16" s="78"/>
      <c r="N16" s="79"/>
      <c r="O16" s="79"/>
      <c r="P16" s="79"/>
      <c r="Q16" s="79"/>
      <c r="R16" s="79"/>
      <c r="S16" s="10"/>
    </row>
    <row r="17" spans="2:18" x14ac:dyDescent="0.2">
      <c r="B17" s="117" t="s">
        <v>161</v>
      </c>
      <c r="C17" s="117" t="s">
        <v>162</v>
      </c>
      <c r="D17" s="117"/>
      <c r="E17" s="117"/>
      <c r="F17" s="117"/>
      <c r="G17" s="117"/>
      <c r="H17" s="117"/>
      <c r="I17" s="117"/>
      <c r="J17" s="117"/>
      <c r="K17" s="11"/>
      <c r="M17" s="78"/>
      <c r="N17" s="79"/>
      <c r="O17" s="79"/>
      <c r="P17" s="79"/>
      <c r="Q17" s="79"/>
      <c r="R17" s="79"/>
    </row>
    <row r="18" spans="2:18" x14ac:dyDescent="0.2">
      <c r="B18" s="2" t="s">
        <v>166</v>
      </c>
      <c r="C18" s="193" t="s">
        <v>219</v>
      </c>
      <c r="D18" s="193"/>
      <c r="E18" s="193"/>
      <c r="F18" s="193"/>
      <c r="G18" s="193"/>
      <c r="H18" s="193"/>
      <c r="I18" s="193"/>
      <c r="J18" s="193"/>
      <c r="K18" s="193"/>
      <c r="M18" s="78"/>
      <c r="N18" s="79"/>
      <c r="O18" s="79"/>
      <c r="P18" s="79"/>
      <c r="Q18" s="79"/>
      <c r="R18" s="79"/>
    </row>
    <row r="19" spans="2:18" x14ac:dyDescent="0.2">
      <c r="B19" s="2" t="s">
        <v>167</v>
      </c>
      <c r="C19" s="190" t="s">
        <v>144</v>
      </c>
      <c r="D19" s="190"/>
      <c r="E19" s="190"/>
      <c r="F19" s="190"/>
      <c r="G19" s="190"/>
      <c r="H19" s="190"/>
      <c r="I19" s="190"/>
      <c r="J19" s="190"/>
      <c r="M19" s="78"/>
      <c r="N19" s="78"/>
      <c r="O19" s="78"/>
      <c r="P19" s="78"/>
      <c r="Q19" s="78"/>
      <c r="R19" s="78"/>
    </row>
    <row r="21" spans="2:18" x14ac:dyDescent="0.2">
      <c r="C21" s="288"/>
      <c r="D21" s="288"/>
      <c r="E21" s="288"/>
      <c r="F21" s="288"/>
      <c r="G21" s="288"/>
      <c r="H21" s="288"/>
      <c r="I21" s="288"/>
      <c r="J21" s="288"/>
    </row>
  </sheetData>
  <mergeCells count="21">
    <mergeCell ref="C19:J19"/>
    <mergeCell ref="C13:J13"/>
    <mergeCell ref="C10:J10"/>
    <mergeCell ref="C11:J11"/>
    <mergeCell ref="C12:J12"/>
    <mergeCell ref="C14:J14"/>
    <mergeCell ref="C15:J15"/>
    <mergeCell ref="C18:K18"/>
    <mergeCell ref="N6:T6"/>
    <mergeCell ref="N7:T7"/>
    <mergeCell ref="A10:A11"/>
    <mergeCell ref="B1:K1"/>
    <mergeCell ref="B3:K3"/>
    <mergeCell ref="B5:K5"/>
    <mergeCell ref="A7:A8"/>
    <mergeCell ref="B7:K8"/>
    <mergeCell ref="M1:T1"/>
    <mergeCell ref="N2:T2"/>
    <mergeCell ref="N3:T3"/>
    <mergeCell ref="N4:T4"/>
    <mergeCell ref="N5:T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I53"/>
  <sheetViews>
    <sheetView topLeftCell="C13" zoomScale="60" zoomScaleNormal="60" workbookViewId="0">
      <selection activeCell="AF29" sqref="AF29"/>
    </sheetView>
  </sheetViews>
  <sheetFormatPr defaultRowHeight="12.75" x14ac:dyDescent="0.2"/>
  <cols>
    <col min="1" max="1" width="8.7109375" style="12" bestFit="1" customWidth="1"/>
    <col min="2" max="2" width="13.85546875" style="12" customWidth="1"/>
    <col min="3" max="3" width="20.7109375" style="12" customWidth="1"/>
    <col min="4" max="4" width="9.140625" style="12" customWidth="1"/>
    <col min="5" max="5" width="12.42578125" style="12" customWidth="1"/>
    <col min="6" max="16384" width="9.140625" style="12"/>
  </cols>
  <sheetData>
    <row r="1" spans="1:25" ht="15" x14ac:dyDescent="0.2">
      <c r="A1" s="256" t="s">
        <v>16</v>
      </c>
      <c r="B1" s="257" t="s">
        <v>15</v>
      </c>
      <c r="C1" s="257"/>
      <c r="D1" s="257"/>
      <c r="E1" s="257"/>
      <c r="F1" s="257"/>
      <c r="G1" s="257"/>
      <c r="H1" s="257"/>
      <c r="I1" s="257"/>
      <c r="J1" s="257"/>
      <c r="K1" s="257"/>
    </row>
    <row r="2" spans="1:25" ht="15" x14ac:dyDescent="0.2">
      <c r="A2" s="258" t="s">
        <v>17</v>
      </c>
      <c r="B2" s="257" t="s">
        <v>10</v>
      </c>
      <c r="C2" s="257"/>
      <c r="D2" s="257"/>
      <c r="E2" s="257"/>
      <c r="F2" s="257"/>
      <c r="G2" s="257"/>
      <c r="H2" s="257"/>
      <c r="I2" s="257"/>
      <c r="J2" s="257"/>
      <c r="K2" s="257"/>
    </row>
    <row r="3" spans="1:25" ht="15" x14ac:dyDescent="0.2">
      <c r="A3" s="259" t="s">
        <v>18</v>
      </c>
      <c r="B3" s="257" t="s">
        <v>11</v>
      </c>
      <c r="C3" s="257"/>
      <c r="D3" s="257"/>
      <c r="E3" s="257"/>
      <c r="F3" s="257"/>
      <c r="G3" s="257"/>
      <c r="H3" s="257"/>
      <c r="I3" s="257"/>
      <c r="J3" s="257"/>
      <c r="K3" s="257"/>
    </row>
    <row r="4" spans="1:25" ht="15" x14ac:dyDescent="0.2">
      <c r="A4" s="260" t="s">
        <v>19</v>
      </c>
      <c r="B4" s="257" t="s">
        <v>12</v>
      </c>
      <c r="C4" s="257"/>
      <c r="D4" s="257"/>
      <c r="E4" s="257"/>
      <c r="F4" s="257"/>
      <c r="G4" s="257"/>
      <c r="H4" s="257"/>
      <c r="I4" s="257"/>
      <c r="J4" s="257"/>
      <c r="K4" s="257"/>
    </row>
    <row r="5" spans="1:25" ht="15" x14ac:dyDescent="0.2">
      <c r="A5" s="261" t="s">
        <v>20</v>
      </c>
      <c r="B5" s="257" t="s">
        <v>13</v>
      </c>
      <c r="C5" s="257"/>
      <c r="D5" s="257"/>
      <c r="E5" s="257"/>
      <c r="F5" s="257"/>
      <c r="G5" s="257"/>
      <c r="H5" s="257"/>
      <c r="I5" s="257"/>
      <c r="J5" s="257"/>
      <c r="K5" s="257"/>
    </row>
    <row r="6" spans="1:25" ht="15" x14ac:dyDescent="0.2">
      <c r="A6" s="262" t="s">
        <v>21</v>
      </c>
      <c r="B6" s="257" t="s">
        <v>14</v>
      </c>
      <c r="C6" s="257"/>
      <c r="D6" s="257"/>
      <c r="E6" s="257"/>
      <c r="F6" s="257"/>
      <c r="G6" s="257"/>
      <c r="H6" s="257"/>
      <c r="I6" s="257"/>
      <c r="J6" s="257"/>
      <c r="K6" s="257"/>
    </row>
    <row r="7" spans="1:25" ht="15" x14ac:dyDescent="0.2">
      <c r="A7" s="263" t="s">
        <v>22</v>
      </c>
      <c r="B7" s="257" t="s">
        <v>109</v>
      </c>
      <c r="C7" s="257"/>
      <c r="D7" s="257"/>
      <c r="E7" s="257"/>
      <c r="F7" s="257"/>
      <c r="G7" s="257"/>
      <c r="H7" s="257"/>
      <c r="I7" s="257"/>
      <c r="J7" s="257"/>
      <c r="K7" s="257"/>
    </row>
    <row r="8" spans="1:25" ht="13.5" thickBot="1" x14ac:dyDescent="0.25"/>
    <row r="9" spans="1:25" ht="16.5" customHeight="1" thickTop="1" thickBot="1" x14ac:dyDescent="0.25">
      <c r="A9" s="218" t="s">
        <v>152</v>
      </c>
      <c r="B9" s="218"/>
      <c r="C9" s="218"/>
      <c r="D9" s="218"/>
      <c r="E9" s="218"/>
      <c r="F9" s="218"/>
      <c r="G9" s="218"/>
      <c r="H9" s="218"/>
      <c r="I9" s="218"/>
      <c r="J9" s="218"/>
      <c r="K9" s="218"/>
      <c r="L9" s="218"/>
      <c r="M9" s="218"/>
      <c r="N9" s="218"/>
      <c r="O9" s="218"/>
      <c r="P9" s="218"/>
      <c r="Q9" s="218"/>
      <c r="R9" s="218"/>
      <c r="S9" s="218"/>
      <c r="T9" s="218"/>
      <c r="U9" s="218"/>
      <c r="V9" s="218"/>
      <c r="W9" s="218"/>
      <c r="X9" s="218"/>
      <c r="Y9" s="218"/>
    </row>
    <row r="10" spans="1:25" ht="15.75" customHeight="1" thickTop="1" x14ac:dyDescent="0.2">
      <c r="A10" s="197" t="s">
        <v>23</v>
      </c>
      <c r="B10" s="27" t="s">
        <v>27</v>
      </c>
      <c r="C10" s="197" t="s">
        <v>102</v>
      </c>
      <c r="D10" s="197" t="s">
        <v>101</v>
      </c>
      <c r="E10" s="197" t="s">
        <v>102</v>
      </c>
      <c r="F10" s="27" t="s">
        <v>27</v>
      </c>
      <c r="G10" s="197" t="s">
        <v>102</v>
      </c>
      <c r="H10" s="197" t="s">
        <v>101</v>
      </c>
      <c r="I10" s="197" t="s">
        <v>102</v>
      </c>
      <c r="J10" s="27" t="s">
        <v>27</v>
      </c>
      <c r="K10" s="197" t="s">
        <v>102</v>
      </c>
      <c r="L10" s="197" t="s">
        <v>101</v>
      </c>
      <c r="M10" s="197" t="s">
        <v>102</v>
      </c>
      <c r="N10" s="27" t="s">
        <v>27</v>
      </c>
      <c r="O10" s="197" t="s">
        <v>102</v>
      </c>
      <c r="P10" s="197" t="s">
        <v>101</v>
      </c>
      <c r="Q10" s="197" t="s">
        <v>102</v>
      </c>
      <c r="R10" s="27" t="s">
        <v>27</v>
      </c>
      <c r="S10" s="197" t="s">
        <v>102</v>
      </c>
      <c r="T10" s="197" t="s">
        <v>101</v>
      </c>
      <c r="U10" s="197" t="s">
        <v>102</v>
      </c>
      <c r="V10" s="27" t="s">
        <v>27</v>
      </c>
      <c r="W10" s="197" t="s">
        <v>102</v>
      </c>
      <c r="X10" s="197" t="s">
        <v>101</v>
      </c>
      <c r="Y10" s="197" t="s">
        <v>102</v>
      </c>
    </row>
    <row r="11" spans="1:25" ht="15" thickBot="1" x14ac:dyDescent="0.25">
      <c r="A11" s="200"/>
      <c r="B11" s="56" t="s">
        <v>110</v>
      </c>
      <c r="C11" s="200"/>
      <c r="D11" s="200"/>
      <c r="E11" s="200"/>
      <c r="F11" s="56" t="s">
        <v>110</v>
      </c>
      <c r="G11" s="200"/>
      <c r="H11" s="200"/>
      <c r="I11" s="200"/>
      <c r="J11" s="56" t="s">
        <v>110</v>
      </c>
      <c r="K11" s="200"/>
      <c r="L11" s="200"/>
      <c r="M11" s="200"/>
      <c r="N11" s="56" t="s">
        <v>110</v>
      </c>
      <c r="O11" s="200"/>
      <c r="P11" s="200"/>
      <c r="Q11" s="200"/>
      <c r="R11" s="56" t="s">
        <v>110</v>
      </c>
      <c r="S11" s="200"/>
      <c r="T11" s="200"/>
      <c r="U11" s="200"/>
      <c r="V11" s="56" t="s">
        <v>110</v>
      </c>
      <c r="W11" s="200"/>
      <c r="X11" s="200"/>
      <c r="Y11" s="200"/>
    </row>
    <row r="12" spans="1:25" ht="14.25" thickTop="1" thickBot="1" x14ac:dyDescent="0.25">
      <c r="B12" s="204" t="s">
        <v>17</v>
      </c>
      <c r="C12" s="205"/>
      <c r="D12" s="205"/>
      <c r="E12" s="206"/>
      <c r="F12" s="207" t="s">
        <v>18</v>
      </c>
      <c r="G12" s="208"/>
      <c r="H12" s="208"/>
      <c r="I12" s="208"/>
      <c r="J12" s="209" t="s">
        <v>19</v>
      </c>
      <c r="K12" s="210"/>
      <c r="L12" s="210"/>
      <c r="M12" s="210"/>
      <c r="N12" s="211" t="s">
        <v>20</v>
      </c>
      <c r="O12" s="212"/>
      <c r="P12" s="212"/>
      <c r="Q12" s="212"/>
      <c r="R12" s="213" t="s">
        <v>21</v>
      </c>
      <c r="S12" s="214"/>
      <c r="T12" s="214"/>
      <c r="U12" s="214"/>
      <c r="V12" s="216" t="s">
        <v>22</v>
      </c>
      <c r="W12" s="217"/>
      <c r="X12" s="217"/>
      <c r="Y12" s="217"/>
    </row>
    <row r="13" spans="1:25" ht="15.75" thickTop="1" x14ac:dyDescent="0.25">
      <c r="A13" s="127">
        <v>0</v>
      </c>
      <c r="B13" s="127">
        <v>0.30266999999999999</v>
      </c>
      <c r="C13" s="127">
        <v>2.12E-2</v>
      </c>
      <c r="D13" s="127">
        <v>100</v>
      </c>
      <c r="E13" s="127">
        <v>2.3199999999999998</v>
      </c>
      <c r="F13" s="127">
        <v>0.3</v>
      </c>
      <c r="G13" s="127">
        <v>2.419E-2</v>
      </c>
      <c r="H13" s="127">
        <v>100</v>
      </c>
      <c r="I13" s="127">
        <v>6.32</v>
      </c>
      <c r="J13" s="127">
        <v>0.29699999999999999</v>
      </c>
      <c r="K13" s="127">
        <v>3.7859999999999998E-2</v>
      </c>
      <c r="L13" s="127">
        <v>100</v>
      </c>
      <c r="M13" s="127">
        <v>3.46</v>
      </c>
      <c r="N13" s="127">
        <v>0.308</v>
      </c>
      <c r="O13" s="127">
        <v>2.1219999999999999E-2</v>
      </c>
      <c r="P13" s="127">
        <v>100</v>
      </c>
      <c r="Q13" s="127">
        <v>2.84</v>
      </c>
      <c r="R13" s="127">
        <v>0.30499999999999999</v>
      </c>
      <c r="S13" s="127">
        <v>1.026E-2</v>
      </c>
      <c r="T13" s="127">
        <v>100</v>
      </c>
      <c r="U13" s="127">
        <v>4.58</v>
      </c>
      <c r="V13" s="127">
        <v>0.3</v>
      </c>
      <c r="W13" s="127">
        <v>3.2000000000000001E-2</v>
      </c>
      <c r="X13" s="127">
        <v>100</v>
      </c>
      <c r="Y13" s="127">
        <v>7.24</v>
      </c>
    </row>
    <row r="14" spans="1:25" ht="15" x14ac:dyDescent="0.25">
      <c r="A14" s="127">
        <v>1</v>
      </c>
      <c r="B14" s="127">
        <v>0.52</v>
      </c>
      <c r="C14" s="127">
        <v>1.277E-2</v>
      </c>
      <c r="D14" s="127">
        <v>99.2</v>
      </c>
      <c r="E14" s="127">
        <v>5.36</v>
      </c>
      <c r="F14" s="127">
        <v>0.35099999999999998</v>
      </c>
      <c r="G14" s="127">
        <v>6.5599999999999999E-3</v>
      </c>
      <c r="H14" s="127">
        <v>99.17</v>
      </c>
      <c r="I14" s="127">
        <v>4.58</v>
      </c>
      <c r="J14" s="127">
        <v>0.3135</v>
      </c>
      <c r="K14" s="127">
        <v>3.8940000000000002E-2</v>
      </c>
      <c r="L14" s="127">
        <v>99.32</v>
      </c>
      <c r="M14" s="127">
        <v>6.89</v>
      </c>
      <c r="N14" s="127">
        <v>0.255</v>
      </c>
      <c r="O14" s="127">
        <v>2.9770000000000001E-2</v>
      </c>
      <c r="P14" s="127">
        <v>99.42</v>
      </c>
      <c r="Q14" s="127">
        <v>6.36</v>
      </c>
      <c r="R14" s="127">
        <v>0.24299999999999999</v>
      </c>
      <c r="S14" s="127">
        <v>3.3020000000000001E-2</v>
      </c>
      <c r="T14" s="127">
        <v>99.3</v>
      </c>
      <c r="U14" s="127">
        <v>6.56</v>
      </c>
      <c r="V14" s="127">
        <v>0.42</v>
      </c>
      <c r="W14" s="127">
        <v>4.3200000000000002E-2</v>
      </c>
      <c r="X14" s="127">
        <v>96.89</v>
      </c>
      <c r="Y14" s="127">
        <v>8.26</v>
      </c>
    </row>
    <row r="15" spans="1:25" ht="15" x14ac:dyDescent="0.25">
      <c r="A15" s="127">
        <v>2</v>
      </c>
      <c r="B15" s="127">
        <v>0.84</v>
      </c>
      <c r="C15" s="127">
        <v>7.3709999999999998E-2</v>
      </c>
      <c r="D15" s="127">
        <v>98.86</v>
      </c>
      <c r="E15" s="127">
        <v>4.3600000000000003</v>
      </c>
      <c r="F15" s="127">
        <v>0.57599999999999996</v>
      </c>
      <c r="G15" s="127">
        <v>4.922E-2</v>
      </c>
      <c r="H15" s="127">
        <v>98.95</v>
      </c>
      <c r="I15" s="127">
        <v>7.98</v>
      </c>
      <c r="J15" s="127">
        <v>0.39900000000000002</v>
      </c>
      <c r="K15" s="127">
        <v>2.1729999999999999E-2</v>
      </c>
      <c r="L15" s="127">
        <v>98.51</v>
      </c>
      <c r="M15" s="127">
        <v>8.84</v>
      </c>
      <c r="N15" s="127">
        <v>0.26700000000000002</v>
      </c>
      <c r="O15" s="127">
        <v>2.274E-2</v>
      </c>
      <c r="P15" s="127">
        <v>98.88</v>
      </c>
      <c r="Q15" s="127">
        <v>4.87</v>
      </c>
      <c r="R15" s="127">
        <v>0.23400000000000001</v>
      </c>
      <c r="S15" s="127">
        <v>1.5720000000000001E-2</v>
      </c>
      <c r="T15" s="127">
        <v>98.73</v>
      </c>
      <c r="U15" s="127">
        <v>8.8699999999999992</v>
      </c>
      <c r="V15" s="127">
        <v>0.87</v>
      </c>
      <c r="W15" s="127">
        <v>8.2000000000000003E-2</v>
      </c>
      <c r="X15" s="127">
        <v>98.5</v>
      </c>
      <c r="Y15" s="127">
        <v>7.54</v>
      </c>
    </row>
    <row r="16" spans="1:25" ht="15" x14ac:dyDescent="0.25">
      <c r="A16" s="127">
        <v>3</v>
      </c>
      <c r="B16" s="127">
        <v>1.32</v>
      </c>
      <c r="C16" s="127">
        <v>1.153E-2</v>
      </c>
      <c r="D16" s="127">
        <v>96.46</v>
      </c>
      <c r="E16" s="127">
        <v>8.4</v>
      </c>
      <c r="F16" s="127">
        <v>0.74399999999999999</v>
      </c>
      <c r="G16" s="127">
        <v>4.2569999999999997E-2</v>
      </c>
      <c r="H16" s="127">
        <v>98.8</v>
      </c>
      <c r="I16" s="127">
        <v>9.48</v>
      </c>
      <c r="J16" s="127">
        <v>0.621</v>
      </c>
      <c r="K16" s="127">
        <v>3.8080000000000003E-2</v>
      </c>
      <c r="L16" s="127">
        <v>98.1</v>
      </c>
      <c r="M16" s="127">
        <v>10.56</v>
      </c>
      <c r="N16" s="127">
        <v>0.33600000000000002</v>
      </c>
      <c r="O16" s="127">
        <v>3.4000000000000002E-2</v>
      </c>
      <c r="P16" s="127">
        <v>98.55</v>
      </c>
      <c r="Q16" s="127">
        <v>8.84</v>
      </c>
      <c r="R16" s="127">
        <v>0.33</v>
      </c>
      <c r="S16" s="127">
        <v>2.4400000000000002E-2</v>
      </c>
      <c r="T16" s="127">
        <v>97.36</v>
      </c>
      <c r="U16" s="127">
        <v>12.1</v>
      </c>
      <c r="V16" s="127">
        <v>1.24</v>
      </c>
      <c r="W16" s="127">
        <v>0.124</v>
      </c>
      <c r="X16" s="127">
        <v>98.57</v>
      </c>
      <c r="Y16" s="127">
        <v>5.24</v>
      </c>
    </row>
    <row r="17" spans="1:35" ht="15" x14ac:dyDescent="0.25">
      <c r="A17" s="127">
        <v>4</v>
      </c>
      <c r="B17" s="127">
        <v>1.8633299999999999</v>
      </c>
      <c r="C17" s="127">
        <v>5.6860000000000001E-2</v>
      </c>
      <c r="D17" s="127">
        <v>95.77</v>
      </c>
      <c r="E17" s="127">
        <v>4.3499999999999996</v>
      </c>
      <c r="F17" s="127">
        <v>0.93899999999999995</v>
      </c>
      <c r="G17" s="127">
        <v>8.3049999999999999E-2</v>
      </c>
      <c r="H17" s="127">
        <v>97.5</v>
      </c>
      <c r="I17" s="127">
        <v>6.64</v>
      </c>
      <c r="J17" s="127">
        <v>0.74850000000000005</v>
      </c>
      <c r="K17" s="127">
        <v>4.3270000000000003E-2</v>
      </c>
      <c r="L17" s="127">
        <v>98.64</v>
      </c>
      <c r="M17" s="127">
        <v>9.4700000000000006</v>
      </c>
      <c r="N17" s="127">
        <v>0.375</v>
      </c>
      <c r="O17" s="127">
        <v>2.8000000000000001E-2</v>
      </c>
      <c r="P17" s="127">
        <v>96.42</v>
      </c>
      <c r="Q17" s="127">
        <v>9.4499999999999993</v>
      </c>
      <c r="R17" s="127">
        <v>0.45</v>
      </c>
      <c r="S17" s="127">
        <v>3.6700000000000003E-2</v>
      </c>
      <c r="T17" s="127">
        <v>96.22</v>
      </c>
      <c r="U17" s="127">
        <v>10.84</v>
      </c>
      <c r="V17" s="127">
        <v>2.1800000000000002</v>
      </c>
      <c r="W17" s="127">
        <v>0.14399999999999999</v>
      </c>
      <c r="X17" s="127">
        <v>95.01</v>
      </c>
      <c r="Y17" s="127">
        <v>8.24</v>
      </c>
    </row>
    <row r="18" spans="1:35" ht="15" x14ac:dyDescent="0.25">
      <c r="A18" s="127">
        <v>5</v>
      </c>
      <c r="B18" s="127">
        <v>2.15</v>
      </c>
      <c r="C18" s="127">
        <v>6.3259999999999997E-2</v>
      </c>
      <c r="D18" s="127">
        <v>96.04</v>
      </c>
      <c r="E18" s="127">
        <v>7.64</v>
      </c>
      <c r="F18" s="127">
        <v>1.02</v>
      </c>
      <c r="G18" s="127">
        <v>4.419E-2</v>
      </c>
      <c r="H18" s="127">
        <v>97.28</v>
      </c>
      <c r="I18" s="127">
        <v>9.8699999999999992</v>
      </c>
      <c r="J18" s="127">
        <v>0.6986</v>
      </c>
      <c r="K18" s="127">
        <v>7.646E-2</v>
      </c>
      <c r="L18" s="127">
        <v>97.89</v>
      </c>
      <c r="M18" s="127">
        <v>7.48</v>
      </c>
      <c r="N18" s="127">
        <v>0.504</v>
      </c>
      <c r="O18" s="127">
        <v>4.8000000000000001E-2</v>
      </c>
      <c r="P18" s="127">
        <v>97.95</v>
      </c>
      <c r="Q18" s="127">
        <v>5.46</v>
      </c>
      <c r="R18" s="127">
        <v>0.51600000000000001</v>
      </c>
      <c r="S18" s="127">
        <v>4.5699999999999998E-2</v>
      </c>
      <c r="T18" s="127">
        <v>94.38</v>
      </c>
      <c r="U18" s="127">
        <v>9.4600000000000009</v>
      </c>
      <c r="V18" s="127">
        <v>1.82</v>
      </c>
      <c r="W18" s="127">
        <v>0.1</v>
      </c>
      <c r="X18" s="127">
        <v>94.92</v>
      </c>
      <c r="Y18" s="127">
        <v>6.48</v>
      </c>
      <c r="AA18" s="253" t="s">
        <v>198</v>
      </c>
      <c r="AB18" s="253"/>
      <c r="AC18" s="253"/>
      <c r="AD18" s="253"/>
      <c r="AE18" s="253"/>
      <c r="AF18" s="253"/>
      <c r="AG18" s="253"/>
      <c r="AH18" s="253"/>
      <c r="AI18" s="253"/>
    </row>
    <row r="19" spans="1:35" ht="15" customHeight="1" x14ac:dyDescent="0.25">
      <c r="A19" s="127">
        <v>6</v>
      </c>
      <c r="B19" s="127">
        <v>2.02</v>
      </c>
      <c r="C19" s="127">
        <v>3.109E-2</v>
      </c>
      <c r="D19" s="127">
        <v>91.25</v>
      </c>
      <c r="E19" s="127">
        <v>6.48</v>
      </c>
      <c r="F19" s="127">
        <v>1.2609999999999999</v>
      </c>
      <c r="G19" s="127">
        <v>9.1439999999999994E-2</v>
      </c>
      <c r="H19" s="127">
        <v>94.59</v>
      </c>
      <c r="I19" s="127">
        <v>8.84</v>
      </c>
      <c r="J19" s="127">
        <v>0.66</v>
      </c>
      <c r="K19" s="127">
        <v>3.7870000000000001E-2</v>
      </c>
      <c r="L19" s="127">
        <v>82.5</v>
      </c>
      <c r="M19" s="127">
        <v>10.119999999999999</v>
      </c>
      <c r="N19" s="127">
        <v>0.61499999999999999</v>
      </c>
      <c r="O19" s="127">
        <v>5.7000000000000002E-2</v>
      </c>
      <c r="P19" s="127">
        <v>95.35</v>
      </c>
      <c r="Q19" s="127">
        <v>7.4</v>
      </c>
      <c r="R19" s="127">
        <v>0.48899999999999999</v>
      </c>
      <c r="S19" s="127">
        <v>5.2400000000000002E-2</v>
      </c>
      <c r="T19" s="127">
        <v>90.82</v>
      </c>
      <c r="U19" s="127">
        <v>9.48</v>
      </c>
      <c r="V19" s="127">
        <v>1.76</v>
      </c>
      <c r="W19" s="127">
        <v>0.12</v>
      </c>
      <c r="X19" s="127">
        <v>89.74</v>
      </c>
      <c r="Y19" s="127">
        <v>9.2100000000000009</v>
      </c>
      <c r="AA19" s="253"/>
      <c r="AB19" s="253"/>
      <c r="AC19" s="253"/>
      <c r="AD19" s="253"/>
      <c r="AE19" s="253"/>
      <c r="AF19" s="253"/>
      <c r="AG19" s="253"/>
      <c r="AH19" s="253"/>
      <c r="AI19" s="253"/>
    </row>
    <row r="20" spans="1:35" ht="15" x14ac:dyDescent="0.25">
      <c r="A20" s="127">
        <v>7</v>
      </c>
      <c r="B20" s="127">
        <v>1.93</v>
      </c>
      <c r="C20" s="127">
        <v>0.06</v>
      </c>
      <c r="D20" s="127">
        <v>93.67</v>
      </c>
      <c r="E20" s="127">
        <v>7.98</v>
      </c>
      <c r="F20" s="127">
        <v>1.728</v>
      </c>
      <c r="G20" s="127">
        <v>6.7019999999999996E-2</v>
      </c>
      <c r="H20" s="127">
        <v>96.48</v>
      </c>
      <c r="I20" s="127">
        <v>6.48</v>
      </c>
      <c r="J20" s="127">
        <v>0.84</v>
      </c>
      <c r="K20" s="127">
        <v>0.1193</v>
      </c>
      <c r="L20" s="127">
        <v>89.58</v>
      </c>
      <c r="M20" s="127">
        <v>8.8800000000000008</v>
      </c>
      <c r="N20" s="127">
        <v>0.81299999999999994</v>
      </c>
      <c r="O20" s="127">
        <v>4.2000000000000003E-2</v>
      </c>
      <c r="P20" s="127">
        <v>92.8</v>
      </c>
      <c r="Q20" s="127">
        <v>11.12</v>
      </c>
      <c r="R20" s="127">
        <v>0.78</v>
      </c>
      <c r="S20" s="127">
        <v>6.2399999999999997E-2</v>
      </c>
      <c r="T20" s="127">
        <v>87.2</v>
      </c>
      <c r="U20" s="127">
        <v>8.84</v>
      </c>
      <c r="V20" s="127"/>
      <c r="W20" s="127"/>
      <c r="X20" s="127"/>
      <c r="Y20" s="127"/>
      <c r="AA20" s="253"/>
      <c r="AB20" s="253"/>
      <c r="AC20" s="253"/>
      <c r="AD20" s="253"/>
      <c r="AE20" s="253"/>
      <c r="AF20" s="253"/>
      <c r="AG20" s="253"/>
      <c r="AH20" s="253"/>
      <c r="AI20" s="253"/>
    </row>
    <row r="21" spans="1:35" ht="15" x14ac:dyDescent="0.25">
      <c r="A21" s="127">
        <v>8</v>
      </c>
      <c r="B21" s="127">
        <v>1.82</v>
      </c>
      <c r="C21" s="127">
        <v>2.5999999999999999E-2</v>
      </c>
      <c r="D21" s="127">
        <v>91.65</v>
      </c>
      <c r="E21" s="127">
        <v>6.8</v>
      </c>
      <c r="F21" s="127">
        <v>1.423</v>
      </c>
      <c r="G21" s="127">
        <v>5.3999999999999999E-2</v>
      </c>
      <c r="H21" s="127">
        <v>93.4</v>
      </c>
      <c r="I21" s="127">
        <v>7.24</v>
      </c>
      <c r="J21" s="127">
        <v>1.02</v>
      </c>
      <c r="K21" s="127">
        <v>1.2E-2</v>
      </c>
      <c r="L21" s="127">
        <v>87.2</v>
      </c>
      <c r="M21" s="127">
        <v>6.54</v>
      </c>
      <c r="N21" s="127">
        <v>0.95699999999999996</v>
      </c>
      <c r="O21" s="127">
        <v>7.8E-2</v>
      </c>
      <c r="P21" s="127">
        <v>86.9</v>
      </c>
      <c r="Q21" s="127">
        <v>9.98</v>
      </c>
      <c r="R21" s="127">
        <v>0.98</v>
      </c>
      <c r="S21" s="127">
        <v>8.2400000000000001E-2</v>
      </c>
      <c r="T21" s="127">
        <v>85.7</v>
      </c>
      <c r="U21" s="127">
        <v>9.1999999999999993</v>
      </c>
      <c r="V21" s="127"/>
      <c r="W21" s="127"/>
      <c r="X21" s="127"/>
      <c r="Y21" s="127"/>
      <c r="Z21" s="57"/>
      <c r="AA21" s="253"/>
      <c r="AB21" s="253"/>
      <c r="AC21" s="253"/>
      <c r="AD21" s="253"/>
      <c r="AE21" s="253"/>
      <c r="AF21" s="253"/>
      <c r="AG21" s="253"/>
      <c r="AH21" s="253"/>
      <c r="AI21" s="253"/>
    </row>
    <row r="22" spans="1:35" ht="13.5" thickBot="1" x14ac:dyDescent="0.25">
      <c r="A22" s="53"/>
      <c r="B22" s="53"/>
      <c r="D22" s="53"/>
      <c r="E22" s="53"/>
      <c r="F22" s="13"/>
      <c r="G22" s="13"/>
      <c r="H22" s="13"/>
      <c r="K22" s="26"/>
      <c r="N22" s="13"/>
      <c r="O22" s="13"/>
      <c r="P22" s="13"/>
      <c r="Q22" s="13"/>
      <c r="R22" s="13"/>
      <c r="S22" s="13"/>
      <c r="T22" s="13"/>
      <c r="U22" s="13"/>
      <c r="AA22" s="253"/>
      <c r="AB22" s="253"/>
      <c r="AC22" s="253"/>
      <c r="AD22" s="253"/>
      <c r="AE22" s="253"/>
      <c r="AF22" s="253"/>
      <c r="AG22" s="253"/>
      <c r="AH22" s="253"/>
      <c r="AI22" s="253"/>
    </row>
    <row r="23" spans="1:35" ht="13.5" thickTop="1" x14ac:dyDescent="0.2">
      <c r="A23" s="197" t="s">
        <v>103</v>
      </c>
      <c r="B23" s="13" t="s">
        <v>104</v>
      </c>
      <c r="C23" s="201" t="s">
        <v>102</v>
      </c>
      <c r="D23" s="13" t="s">
        <v>104</v>
      </c>
      <c r="E23" s="215" t="s">
        <v>102</v>
      </c>
      <c r="F23" s="13"/>
      <c r="G23" s="101" t="s">
        <v>103</v>
      </c>
      <c r="H23" s="55" t="s">
        <v>104</v>
      </c>
      <c r="I23" s="102" t="s">
        <v>102</v>
      </c>
      <c r="J23" s="55" t="s">
        <v>104</v>
      </c>
      <c r="K23" s="201" t="s">
        <v>102</v>
      </c>
      <c r="Q23" s="109"/>
      <c r="R23" s="109"/>
      <c r="S23" s="109"/>
      <c r="T23" s="109"/>
      <c r="U23" s="109"/>
    </row>
    <row r="24" spans="1:35" ht="14.25" x14ac:dyDescent="0.2">
      <c r="A24" s="198"/>
      <c r="B24" s="13" t="s">
        <v>108</v>
      </c>
      <c r="C24" s="202"/>
      <c r="D24" s="13" t="s">
        <v>108</v>
      </c>
      <c r="E24" s="215"/>
      <c r="F24" s="13"/>
      <c r="G24" s="105"/>
      <c r="H24" s="13" t="s">
        <v>107</v>
      </c>
      <c r="I24" s="103"/>
      <c r="J24" s="13" t="s">
        <v>107</v>
      </c>
      <c r="K24" s="202"/>
      <c r="Q24" s="110"/>
      <c r="R24" s="110"/>
      <c r="S24" s="110"/>
      <c r="T24" s="110"/>
      <c r="U24" s="110"/>
    </row>
    <row r="25" spans="1:35" ht="13.5" thickBot="1" x14ac:dyDescent="0.25">
      <c r="A25" s="199"/>
      <c r="B25" s="54" t="s">
        <v>105</v>
      </c>
      <c r="C25" s="202"/>
      <c r="D25" s="13" t="s">
        <v>106</v>
      </c>
      <c r="E25" s="215"/>
      <c r="F25" s="13"/>
      <c r="G25" s="106"/>
      <c r="H25" s="54" t="s">
        <v>105</v>
      </c>
      <c r="I25" s="104"/>
      <c r="J25" s="54" t="s">
        <v>106</v>
      </c>
      <c r="K25" s="203"/>
      <c r="Q25" s="110"/>
      <c r="R25" s="110"/>
      <c r="S25" s="110"/>
      <c r="T25" s="110"/>
      <c r="U25" s="110"/>
    </row>
    <row r="26" spans="1:35" ht="13.5" thickTop="1" x14ac:dyDescent="0.2">
      <c r="A26" s="12" t="s">
        <v>17</v>
      </c>
      <c r="B26" s="13">
        <v>5.9386200000000002</v>
      </c>
      <c r="C26" s="55">
        <v>0.13224</v>
      </c>
      <c r="D26" s="55">
        <v>17.626339999999999</v>
      </c>
      <c r="E26" s="55">
        <v>0.59328000000000003</v>
      </c>
      <c r="F26" s="13"/>
      <c r="G26" s="12" t="s">
        <v>17</v>
      </c>
      <c r="H26" s="13">
        <f>B26/B17*1</f>
        <v>3.1871005135966257</v>
      </c>
      <c r="I26" s="13">
        <f>C26/B17</f>
        <v>7.0969715509330067E-2</v>
      </c>
      <c r="J26" s="13">
        <f>D26/B21</f>
        <v>9.6848021978021972</v>
      </c>
      <c r="K26" s="13">
        <f>E26/B21</f>
        <v>0.325978021978022</v>
      </c>
      <c r="Q26" s="110"/>
      <c r="R26" s="110"/>
      <c r="S26" s="110"/>
      <c r="T26" s="110"/>
      <c r="U26" s="110"/>
      <c r="X26" s="108"/>
      <c r="Y26" s="108"/>
      <c r="Z26" s="108"/>
      <c r="AA26" s="108"/>
      <c r="AB26" s="108"/>
    </row>
    <row r="27" spans="1:35" x14ac:dyDescent="0.2">
      <c r="A27" s="12" t="s">
        <v>18</v>
      </c>
      <c r="B27" s="13">
        <v>2.0768499999999999</v>
      </c>
      <c r="C27" s="13">
        <v>0.35741000000000001</v>
      </c>
      <c r="D27" s="13">
        <v>10.162000000000001</v>
      </c>
      <c r="E27" s="13">
        <v>0.24625</v>
      </c>
      <c r="F27" s="13"/>
      <c r="G27" s="12" t="s">
        <v>18</v>
      </c>
      <c r="H27" s="13">
        <f>B27/F17*1</f>
        <v>2.2117678381256658</v>
      </c>
      <c r="I27" s="13">
        <f>C27/F17</f>
        <v>0.38062832800851976</v>
      </c>
      <c r="J27" s="13">
        <f>D27/F21</f>
        <v>7.1412508784258613</v>
      </c>
      <c r="K27" s="13">
        <f>E27/F21</f>
        <v>0.17304989458889669</v>
      </c>
      <c r="Q27" s="110"/>
      <c r="R27" s="110"/>
      <c r="S27" s="110"/>
      <c r="T27" s="110"/>
      <c r="U27" s="110"/>
      <c r="X27" s="108"/>
      <c r="Y27" s="108"/>
      <c r="Z27" s="108"/>
      <c r="AA27" s="108"/>
      <c r="AB27" s="108"/>
    </row>
    <row r="28" spans="1:35" x14ac:dyDescent="0.2">
      <c r="A28" s="12" t="s">
        <v>19</v>
      </c>
      <c r="B28" s="13">
        <v>2.40489</v>
      </c>
      <c r="C28" s="13">
        <v>0.11884</v>
      </c>
      <c r="D28" s="13">
        <v>6.84</v>
      </c>
      <c r="E28" s="13">
        <v>0.12046</v>
      </c>
      <c r="F28" s="13"/>
      <c r="G28" s="12" t="s">
        <v>19</v>
      </c>
      <c r="H28" s="13">
        <f>B28/J17*1</f>
        <v>3.2129458917835669</v>
      </c>
      <c r="I28" s="13">
        <f>C28/J17</f>
        <v>0.15877087508350032</v>
      </c>
      <c r="J28" s="13">
        <f>D28/J21</f>
        <v>6.7058823529411766</v>
      </c>
      <c r="K28" s="13">
        <f>E28/J21</f>
        <v>0.11809803921568628</v>
      </c>
      <c r="Q28" s="110"/>
      <c r="R28" s="110"/>
      <c r="S28" s="110"/>
      <c r="T28" s="110"/>
      <c r="U28" s="110"/>
      <c r="X28" s="114"/>
      <c r="Y28" s="111"/>
      <c r="Z28" s="115"/>
      <c r="AA28" s="111"/>
      <c r="AB28" s="115"/>
    </row>
    <row r="29" spans="1:35" x14ac:dyDescent="0.2">
      <c r="A29" s="12" t="s">
        <v>20</v>
      </c>
      <c r="B29" s="13">
        <v>1.26</v>
      </c>
      <c r="C29" s="13">
        <v>0.1</v>
      </c>
      <c r="D29" s="13">
        <v>3.5912199999999999</v>
      </c>
      <c r="E29" s="13">
        <v>0.43934000000000001</v>
      </c>
      <c r="F29" s="13"/>
      <c r="G29" s="12" t="s">
        <v>20</v>
      </c>
      <c r="H29" s="13">
        <f>B29/N17</f>
        <v>3.36</v>
      </c>
      <c r="I29" s="13">
        <f>C29/N17</f>
        <v>0.26666666666666666</v>
      </c>
      <c r="J29" s="13">
        <f>D29/N21</f>
        <v>3.7525809822361547</v>
      </c>
      <c r="K29" s="13">
        <f>E29/N21</f>
        <v>0.45908045977011497</v>
      </c>
      <c r="Q29" s="110"/>
      <c r="R29" s="110"/>
      <c r="S29" s="110"/>
      <c r="T29" s="110"/>
      <c r="U29" s="110"/>
      <c r="X29" s="114"/>
      <c r="Y29" s="111"/>
      <c r="Z29" s="115"/>
      <c r="AA29" s="111"/>
      <c r="AB29" s="115"/>
    </row>
    <row r="30" spans="1:35" x14ac:dyDescent="0.2">
      <c r="A30" s="12" t="s">
        <v>21</v>
      </c>
      <c r="B30" s="13">
        <v>1.2</v>
      </c>
      <c r="C30" s="13">
        <v>0.41</v>
      </c>
      <c r="D30" s="13">
        <v>3.34</v>
      </c>
      <c r="E30" s="13">
        <v>0.74</v>
      </c>
      <c r="F30" s="13"/>
      <c r="G30" s="12" t="s">
        <v>21</v>
      </c>
      <c r="H30" s="13">
        <f>B30/R17</f>
        <v>2.6666666666666665</v>
      </c>
      <c r="I30" s="13">
        <f>C30/R17</f>
        <v>0.91111111111111098</v>
      </c>
      <c r="J30" s="13">
        <f>D30/R21</f>
        <v>3.4081632653061225</v>
      </c>
      <c r="K30" s="13">
        <f>E30/R21</f>
        <v>0.75510204081632648</v>
      </c>
      <c r="Q30" s="110"/>
      <c r="R30" s="110"/>
      <c r="S30" s="110"/>
      <c r="T30" s="110"/>
      <c r="U30" s="110"/>
      <c r="X30" s="114"/>
      <c r="Y30" s="111"/>
      <c r="Z30" s="115"/>
      <c r="AA30" s="111"/>
      <c r="AB30" s="115"/>
    </row>
    <row r="31" spans="1:35" x14ac:dyDescent="0.2">
      <c r="A31" s="12" t="s">
        <v>22</v>
      </c>
      <c r="B31" s="13">
        <v>10.85</v>
      </c>
      <c r="C31" s="13">
        <v>0.4</v>
      </c>
      <c r="D31" s="112">
        <v>15.92</v>
      </c>
      <c r="E31" s="112">
        <v>0.67</v>
      </c>
      <c r="F31" s="13"/>
      <c r="G31" s="12" t="s">
        <v>22</v>
      </c>
      <c r="H31" s="13">
        <f>B31/V17</f>
        <v>4.977064220183486</v>
      </c>
      <c r="I31" s="13">
        <f>C31/V17</f>
        <v>0.1834862385321101</v>
      </c>
      <c r="J31" s="13">
        <f>D31/V19</f>
        <v>9.045454545454545</v>
      </c>
      <c r="K31" s="13">
        <f>E31/V19</f>
        <v>0.38068181818181818</v>
      </c>
      <c r="Q31" s="110"/>
      <c r="R31" s="110"/>
      <c r="S31" s="110"/>
      <c r="T31" s="110"/>
      <c r="U31" s="110"/>
      <c r="X31" s="108"/>
      <c r="Y31" s="111"/>
      <c r="Z31" s="111"/>
      <c r="AA31" s="111"/>
      <c r="AB31" s="111"/>
    </row>
    <row r="32" spans="1:35" x14ac:dyDescent="0.2">
      <c r="A32" s="108"/>
      <c r="B32" s="111"/>
      <c r="C32" s="111"/>
      <c r="D32" s="111"/>
      <c r="E32" s="111"/>
      <c r="F32" s="111"/>
      <c r="G32" s="13"/>
      <c r="H32" s="13"/>
      <c r="I32" s="13"/>
      <c r="J32" s="13"/>
      <c r="K32" s="13"/>
      <c r="N32" s="13"/>
      <c r="O32" s="13"/>
      <c r="P32" s="13"/>
      <c r="Q32" s="113"/>
      <c r="R32" s="13"/>
      <c r="S32" s="13"/>
      <c r="T32" s="13" t="s">
        <v>153</v>
      </c>
      <c r="U32" s="13"/>
      <c r="X32" s="108"/>
      <c r="Y32" s="111"/>
      <c r="Z32" s="111"/>
      <c r="AA32" s="111"/>
      <c r="AB32" s="111"/>
    </row>
    <row r="33" spans="1:28" ht="13.5" x14ac:dyDescent="0.2">
      <c r="A33" s="255" t="s">
        <v>201</v>
      </c>
      <c r="B33" s="255"/>
      <c r="C33" s="255"/>
      <c r="D33" s="255"/>
      <c r="E33" s="255"/>
      <c r="F33" s="255"/>
      <c r="G33" s="255"/>
      <c r="H33" s="255"/>
      <c r="X33" s="108"/>
      <c r="Y33" s="111"/>
      <c r="Z33" s="111"/>
      <c r="AA33" s="111"/>
      <c r="AB33" s="111"/>
    </row>
    <row r="34" spans="1:28" ht="12.75" customHeight="1" x14ac:dyDescent="0.2">
      <c r="A34" s="119"/>
      <c r="B34" s="194" t="s">
        <v>174</v>
      </c>
      <c r="C34" s="194" t="s">
        <v>175</v>
      </c>
      <c r="D34" s="194" t="s">
        <v>169</v>
      </c>
      <c r="E34" s="194"/>
      <c r="F34" s="194" t="s">
        <v>170</v>
      </c>
      <c r="G34" s="194"/>
      <c r="O34" s="57"/>
      <c r="P34" s="57"/>
      <c r="Q34" s="57"/>
      <c r="R34" s="57"/>
      <c r="S34" s="57"/>
      <c r="X34" s="108"/>
      <c r="Y34" s="111"/>
      <c r="Z34" s="111"/>
      <c r="AA34" s="111"/>
      <c r="AB34" s="111"/>
    </row>
    <row r="35" spans="1:28" ht="15" x14ac:dyDescent="0.2">
      <c r="A35" s="120" t="s">
        <v>103</v>
      </c>
      <c r="B35" s="195"/>
      <c r="C35" s="195"/>
      <c r="D35" s="195"/>
      <c r="E35" s="195"/>
      <c r="F35" s="195"/>
      <c r="G35" s="195"/>
      <c r="X35" s="108"/>
      <c r="Y35" s="111"/>
      <c r="Z35" s="111"/>
      <c r="AA35" s="111"/>
      <c r="AB35" s="111"/>
    </row>
    <row r="36" spans="1:28" ht="15" x14ac:dyDescent="0.2">
      <c r="A36" s="121"/>
      <c r="B36" s="196"/>
      <c r="C36" s="196"/>
      <c r="D36" s="122" t="s">
        <v>171</v>
      </c>
      <c r="E36" s="122" t="s">
        <v>172</v>
      </c>
      <c r="F36" s="196"/>
      <c r="G36" s="196"/>
      <c r="X36" s="108"/>
      <c r="Y36" s="111"/>
      <c r="Z36" s="111"/>
      <c r="AA36" s="111"/>
      <c r="AB36" s="111"/>
    </row>
    <row r="37" spans="1:28" ht="15" x14ac:dyDescent="0.2">
      <c r="A37" s="120" t="s">
        <v>17</v>
      </c>
      <c r="B37" s="120">
        <v>1.82</v>
      </c>
      <c r="C37" s="123">
        <v>9.6848021978021972</v>
      </c>
      <c r="D37" s="124">
        <v>3078.6649999999995</v>
      </c>
      <c r="E37" s="124">
        <f>D37/1000*30</f>
        <v>92.359949999999984</v>
      </c>
      <c r="F37" s="123">
        <f>E37/C37</f>
        <v>9.5365860978512824</v>
      </c>
      <c r="G37" s="124"/>
    </row>
    <row r="38" spans="1:28" ht="15" x14ac:dyDescent="0.2">
      <c r="A38" s="120" t="s">
        <v>18</v>
      </c>
      <c r="B38" s="120">
        <v>1.42</v>
      </c>
      <c r="C38" s="123">
        <v>7.1412508784258613</v>
      </c>
      <c r="D38" s="124">
        <v>3674.2499999999995</v>
      </c>
      <c r="E38" s="124">
        <f t="shared" ref="E38:E42" si="0">D38/1000*30</f>
        <v>110.22749999999998</v>
      </c>
      <c r="F38" s="123">
        <f t="shared" ref="F38:F42" si="1">E38/C38</f>
        <v>15.435321049006097</v>
      </c>
      <c r="G38" s="124"/>
    </row>
    <row r="39" spans="1:28" ht="15" x14ac:dyDescent="0.2">
      <c r="A39" s="120" t="s">
        <v>19</v>
      </c>
      <c r="B39" s="120">
        <v>0.89</v>
      </c>
      <c r="C39" s="123">
        <v>7.6853932584269664</v>
      </c>
      <c r="D39" s="124">
        <v>2983.7899999999995</v>
      </c>
      <c r="E39" s="124">
        <f t="shared" si="0"/>
        <v>89.513699999999986</v>
      </c>
      <c r="F39" s="123">
        <f t="shared" si="1"/>
        <v>11.647250438596489</v>
      </c>
      <c r="G39" s="124"/>
    </row>
    <row r="40" spans="1:28" ht="15" x14ac:dyDescent="0.2">
      <c r="A40" s="120" t="s">
        <v>20</v>
      </c>
      <c r="B40" s="120">
        <v>0.96</v>
      </c>
      <c r="C40" s="123">
        <v>3.7525809822361547</v>
      </c>
      <c r="D40" s="124">
        <v>3878.95</v>
      </c>
      <c r="E40" s="124">
        <f t="shared" si="0"/>
        <v>116.36849999999998</v>
      </c>
      <c r="F40" s="123">
        <f t="shared" si="1"/>
        <v>31.010256820801839</v>
      </c>
      <c r="G40" s="124"/>
    </row>
    <row r="41" spans="1:28" ht="15" x14ac:dyDescent="0.2">
      <c r="A41" s="120" t="s">
        <v>21</v>
      </c>
      <c r="B41" s="120">
        <v>1.04</v>
      </c>
      <c r="C41" s="123">
        <v>3.2177263969171479</v>
      </c>
      <c r="D41" s="124">
        <v>3998.3199999999997</v>
      </c>
      <c r="E41" s="124">
        <f t="shared" si="0"/>
        <v>119.94959999999999</v>
      </c>
      <c r="F41" s="123">
        <f t="shared" si="1"/>
        <v>37.277749940119762</v>
      </c>
      <c r="G41" s="124"/>
    </row>
    <row r="42" spans="1:28" ht="15" x14ac:dyDescent="0.2">
      <c r="A42" s="121" t="s">
        <v>173</v>
      </c>
      <c r="B42" s="121">
        <v>1.76</v>
      </c>
      <c r="C42" s="125">
        <v>9.045454545454545</v>
      </c>
      <c r="D42" s="126">
        <v>1114.0509999999999</v>
      </c>
      <c r="E42" s="126">
        <f t="shared" si="0"/>
        <v>33.421529999999997</v>
      </c>
      <c r="F42" s="125">
        <f t="shared" si="1"/>
        <v>3.6948425125628139</v>
      </c>
      <c r="G42" s="126"/>
    </row>
    <row r="44" spans="1:28" x14ac:dyDescent="0.2">
      <c r="H44" s="57"/>
      <c r="I44" s="57"/>
      <c r="J44" s="57"/>
      <c r="K44" s="57"/>
      <c r="L44" s="57"/>
    </row>
    <row r="48" spans="1:28" ht="13.5" customHeight="1" x14ac:dyDescent="0.2">
      <c r="L48" s="254" t="s">
        <v>199</v>
      </c>
      <c r="M48" s="254"/>
      <c r="N48" s="254"/>
      <c r="O48" s="254"/>
      <c r="P48" s="254"/>
      <c r="Q48" s="254"/>
      <c r="R48" s="254"/>
      <c r="S48" s="254"/>
      <c r="T48" s="254"/>
      <c r="U48" s="254"/>
    </row>
    <row r="49" spans="12:32" x14ac:dyDescent="0.2">
      <c r="L49" s="254"/>
      <c r="M49" s="254"/>
      <c r="N49" s="254"/>
      <c r="O49" s="254"/>
      <c r="P49" s="254"/>
      <c r="Q49" s="254"/>
      <c r="R49" s="254"/>
      <c r="S49" s="254"/>
      <c r="T49" s="254"/>
      <c r="U49" s="254"/>
      <c r="W49" s="253" t="s">
        <v>200</v>
      </c>
      <c r="X49" s="253"/>
      <c r="Y49" s="253"/>
      <c r="Z49" s="253"/>
      <c r="AA49" s="253"/>
      <c r="AB49" s="253"/>
      <c r="AC49" s="253"/>
      <c r="AD49" s="253"/>
      <c r="AE49" s="253"/>
      <c r="AF49" s="253"/>
    </row>
    <row r="50" spans="12:32" x14ac:dyDescent="0.2">
      <c r="L50" s="254"/>
      <c r="M50" s="254"/>
      <c r="N50" s="254"/>
      <c r="O50" s="254"/>
      <c r="P50" s="254"/>
      <c r="Q50" s="254"/>
      <c r="R50" s="254"/>
      <c r="S50" s="254"/>
      <c r="T50" s="254"/>
      <c r="U50" s="254"/>
      <c r="W50" s="253"/>
      <c r="X50" s="253"/>
      <c r="Y50" s="253"/>
      <c r="Z50" s="253"/>
      <c r="AA50" s="253"/>
      <c r="AB50" s="253"/>
      <c r="AC50" s="253"/>
      <c r="AD50" s="253"/>
      <c r="AE50" s="253"/>
      <c r="AF50" s="253"/>
    </row>
    <row r="51" spans="12:32" x14ac:dyDescent="0.2">
      <c r="L51" s="254"/>
      <c r="M51" s="254"/>
      <c r="N51" s="254"/>
      <c r="O51" s="254"/>
      <c r="P51" s="254"/>
      <c r="Q51" s="254"/>
      <c r="R51" s="254"/>
      <c r="S51" s="254"/>
      <c r="T51" s="254"/>
      <c r="U51" s="254"/>
      <c r="W51" s="253"/>
      <c r="X51" s="253"/>
      <c r="Y51" s="253"/>
      <c r="Z51" s="253"/>
      <c r="AA51" s="253"/>
      <c r="AB51" s="253"/>
      <c r="AC51" s="253"/>
      <c r="AD51" s="253"/>
      <c r="AE51" s="253"/>
      <c r="AF51" s="253"/>
    </row>
    <row r="52" spans="12:32" x14ac:dyDescent="0.2">
      <c r="L52" s="254"/>
      <c r="M52" s="254"/>
      <c r="N52" s="254"/>
      <c r="O52" s="254"/>
      <c r="P52" s="254"/>
      <c r="Q52" s="254"/>
      <c r="R52" s="254"/>
      <c r="S52" s="254"/>
      <c r="T52" s="254"/>
      <c r="U52" s="254"/>
      <c r="W52" s="253"/>
      <c r="X52" s="253"/>
      <c r="Y52" s="253"/>
      <c r="Z52" s="253"/>
      <c r="AA52" s="253"/>
      <c r="AB52" s="253"/>
      <c r="AC52" s="253"/>
      <c r="AD52" s="253"/>
      <c r="AE52" s="253"/>
      <c r="AF52" s="253"/>
    </row>
    <row r="53" spans="12:32" x14ac:dyDescent="0.2">
      <c r="L53" s="254"/>
      <c r="M53" s="254"/>
      <c r="N53" s="254"/>
      <c r="O53" s="254"/>
      <c r="P53" s="254"/>
      <c r="Q53" s="254"/>
      <c r="R53" s="254"/>
      <c r="S53" s="254"/>
      <c r="T53" s="254"/>
      <c r="U53" s="254"/>
      <c r="W53" s="253"/>
      <c r="X53" s="253"/>
      <c r="Y53" s="253"/>
      <c r="Z53" s="253"/>
      <c r="AA53" s="253"/>
      <c r="AB53" s="253"/>
      <c r="AC53" s="253"/>
      <c r="AD53" s="253"/>
      <c r="AE53" s="253"/>
      <c r="AF53" s="253"/>
    </row>
  </sheetData>
  <mergeCells count="45">
    <mergeCell ref="AA18:AI22"/>
    <mergeCell ref="L48:U53"/>
    <mergeCell ref="W49:AF53"/>
    <mergeCell ref="A33:H33"/>
    <mergeCell ref="V12:Y12"/>
    <mergeCell ref="W10:W11"/>
    <mergeCell ref="X10:X11"/>
    <mergeCell ref="Y10:Y11"/>
    <mergeCell ref="A9:Y9"/>
    <mergeCell ref="K23:K25"/>
    <mergeCell ref="T10:T11"/>
    <mergeCell ref="U10:U11"/>
    <mergeCell ref="B12:E12"/>
    <mergeCell ref="F12:I12"/>
    <mergeCell ref="J12:M12"/>
    <mergeCell ref="N12:Q12"/>
    <mergeCell ref="R12:U12"/>
    <mergeCell ref="L10:L11"/>
    <mergeCell ref="M10:M11"/>
    <mergeCell ref="O10:O11"/>
    <mergeCell ref="P10:P11"/>
    <mergeCell ref="Q10:Q11"/>
    <mergeCell ref="S10:S11"/>
    <mergeCell ref="C23:C25"/>
    <mergeCell ref="E23:E25"/>
    <mergeCell ref="B6:K6"/>
    <mergeCell ref="B7:K7"/>
    <mergeCell ref="E10:E11"/>
    <mergeCell ref="D10:D11"/>
    <mergeCell ref="A10:A11"/>
    <mergeCell ref="C10:C11"/>
    <mergeCell ref="G10:G11"/>
    <mergeCell ref="H10:H11"/>
    <mergeCell ref="I10:I11"/>
    <mergeCell ref="K10:K11"/>
    <mergeCell ref="B1:K1"/>
    <mergeCell ref="B2:K2"/>
    <mergeCell ref="B3:K3"/>
    <mergeCell ref="B4:K4"/>
    <mergeCell ref="B5:K5"/>
    <mergeCell ref="B34:B36"/>
    <mergeCell ref="C34:C36"/>
    <mergeCell ref="D34:E35"/>
    <mergeCell ref="F34:G36"/>
    <mergeCell ref="A23:A2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45"/>
  <sheetViews>
    <sheetView topLeftCell="A19" zoomScale="85" zoomScaleNormal="85" workbookViewId="0">
      <selection activeCell="P42" sqref="P42"/>
    </sheetView>
  </sheetViews>
  <sheetFormatPr defaultRowHeight="12.75" x14ac:dyDescent="0.2"/>
  <cols>
    <col min="1" max="1" width="9.140625" style="12"/>
    <col min="2" max="2" width="12.85546875" style="12" customWidth="1"/>
    <col min="3" max="6" width="9.140625" style="12"/>
    <col min="7" max="7" width="3.140625" style="12" customWidth="1"/>
    <col min="8" max="16384" width="9.140625" style="12"/>
  </cols>
  <sheetData>
    <row r="1" spans="1:23" ht="15" x14ac:dyDescent="0.2">
      <c r="A1" s="12" t="s">
        <v>111</v>
      </c>
      <c r="L1" s="58" t="s">
        <v>115</v>
      </c>
      <c r="S1" s="59" t="s">
        <v>54</v>
      </c>
      <c r="T1" s="59" t="s">
        <v>118</v>
      </c>
      <c r="U1" s="59" t="s">
        <v>52</v>
      </c>
      <c r="V1" s="60" t="s">
        <v>119</v>
      </c>
      <c r="W1" s="60" t="s">
        <v>120</v>
      </c>
    </row>
    <row r="2" spans="1:23" x14ac:dyDescent="0.2">
      <c r="A2" s="12" t="s">
        <v>112</v>
      </c>
      <c r="S2" s="61">
        <v>1</v>
      </c>
      <c r="T2" s="61" t="s">
        <v>116</v>
      </c>
      <c r="U2" s="61">
        <v>0.75429999999999997</v>
      </c>
      <c r="V2" s="62">
        <f>U2/24</f>
        <v>3.1429166666666668E-2</v>
      </c>
      <c r="W2" s="63">
        <f>LN(2)/V2</f>
        <v>22.054265323397438</v>
      </c>
    </row>
    <row r="3" spans="1:23" x14ac:dyDescent="0.2">
      <c r="S3" s="61">
        <v>2</v>
      </c>
      <c r="T3" s="61" t="s">
        <v>117</v>
      </c>
      <c r="U3" s="61">
        <v>0.55569999999999997</v>
      </c>
      <c r="V3" s="62">
        <f>U3/24</f>
        <v>2.3154166666666667E-2</v>
      </c>
      <c r="W3" s="63">
        <f t="shared" ref="W3:W4" si="0">LN(2)/V3</f>
        <v>29.936174794743003</v>
      </c>
    </row>
    <row r="4" spans="1:23" ht="13.5" thickBot="1" x14ac:dyDescent="0.25">
      <c r="A4" s="98" t="s">
        <v>28</v>
      </c>
      <c r="B4" s="53"/>
      <c r="C4" s="53"/>
      <c r="D4" s="53"/>
      <c r="E4" s="53"/>
      <c r="F4" s="53"/>
      <c r="S4" s="64">
        <v>3</v>
      </c>
      <c r="T4" s="64" t="s">
        <v>116</v>
      </c>
      <c r="U4" s="64">
        <v>0.71450000000000002</v>
      </c>
      <c r="V4" s="65">
        <f>U4/24</f>
        <v>2.9770833333333333E-2</v>
      </c>
      <c r="W4" s="66">
        <f t="shared" si="0"/>
        <v>23.282760438682558</v>
      </c>
    </row>
    <row r="5" spans="1:23" ht="13.5" thickTop="1" x14ac:dyDescent="0.2">
      <c r="A5" s="198" t="s">
        <v>23</v>
      </c>
      <c r="B5" s="26" t="s">
        <v>27</v>
      </c>
      <c r="C5" s="198" t="s">
        <v>102</v>
      </c>
      <c r="D5" s="198" t="s">
        <v>24</v>
      </c>
      <c r="E5" s="198" t="s">
        <v>102</v>
      </c>
      <c r="F5" s="26" t="s">
        <v>114</v>
      </c>
    </row>
    <row r="6" spans="1:23" ht="15" thickBot="1" x14ac:dyDescent="0.25">
      <c r="A6" s="199"/>
      <c r="B6" s="53" t="s">
        <v>113</v>
      </c>
      <c r="C6" s="199"/>
      <c r="D6" s="199"/>
      <c r="E6" s="199"/>
      <c r="F6" s="53" t="s">
        <v>108</v>
      </c>
    </row>
    <row r="7" spans="1:23" ht="13.5" thickTop="1" x14ac:dyDescent="0.2">
      <c r="A7" s="26">
        <v>1</v>
      </c>
      <c r="B7" s="25">
        <v>0.378</v>
      </c>
      <c r="C7" s="25">
        <v>1.273E-2</v>
      </c>
      <c r="D7" s="25">
        <v>98.436639999999997</v>
      </c>
      <c r="E7" s="25">
        <v>5.1819999999999998E-2</v>
      </c>
      <c r="F7" s="25">
        <v>79.8</v>
      </c>
    </row>
    <row r="8" spans="1:23" x14ac:dyDescent="0.2">
      <c r="A8" s="26">
        <v>2</v>
      </c>
      <c r="B8" s="25">
        <v>0.76749999999999996</v>
      </c>
      <c r="C8" s="25">
        <v>3.1820000000000001E-2</v>
      </c>
      <c r="D8" s="25">
        <v>97.15907</v>
      </c>
      <c r="E8" s="25">
        <v>0.32039000000000001</v>
      </c>
      <c r="F8" s="25">
        <v>116.55</v>
      </c>
      <c r="W8" s="28"/>
    </row>
    <row r="9" spans="1:23" x14ac:dyDescent="0.2">
      <c r="A9" s="26">
        <v>3</v>
      </c>
      <c r="B9" s="25">
        <v>1.6775</v>
      </c>
      <c r="C9" s="25">
        <v>1.061E-2</v>
      </c>
      <c r="D9" s="25">
        <v>96.686599999999999</v>
      </c>
      <c r="E9" s="25">
        <v>0.17677000000000001</v>
      </c>
      <c r="F9" s="25">
        <v>132.28</v>
      </c>
      <c r="W9" s="28"/>
    </row>
    <row r="10" spans="1:23" x14ac:dyDescent="0.2">
      <c r="A10" s="26">
        <v>4</v>
      </c>
      <c r="B10" s="25">
        <v>3.6</v>
      </c>
      <c r="C10" s="25">
        <v>0.21213000000000001</v>
      </c>
      <c r="D10" s="25">
        <v>94.777799999999999</v>
      </c>
      <c r="E10" s="25">
        <v>2.4405000000000001</v>
      </c>
      <c r="F10" s="25">
        <v>192.3</v>
      </c>
      <c r="W10" s="28"/>
    </row>
    <row r="11" spans="1:23" x14ac:dyDescent="0.2">
      <c r="A11" s="26">
        <v>5</v>
      </c>
      <c r="B11" s="25">
        <v>4.0549999999999997</v>
      </c>
      <c r="C11" s="25">
        <v>0.20505999999999999</v>
      </c>
      <c r="D11" s="25">
        <v>91.953019999999995</v>
      </c>
      <c r="E11" s="25">
        <v>1.6153299999999999</v>
      </c>
      <c r="F11" s="25">
        <v>247</v>
      </c>
    </row>
    <row r="12" spans="1:23" x14ac:dyDescent="0.2">
      <c r="A12" s="26">
        <v>6</v>
      </c>
      <c r="B12" s="25">
        <v>3.8624999999999998</v>
      </c>
      <c r="C12" s="25">
        <v>0.44194</v>
      </c>
      <c r="D12" s="25">
        <v>91.619060000000005</v>
      </c>
      <c r="E12" s="25">
        <v>0.15869</v>
      </c>
      <c r="F12" s="25">
        <v>308.7</v>
      </c>
    </row>
    <row r="13" spans="1:23" ht="15" customHeight="1" x14ac:dyDescent="0.2">
      <c r="A13" s="26">
        <v>7</v>
      </c>
      <c r="B13" s="25">
        <v>3.31</v>
      </c>
      <c r="C13" s="25">
        <v>0.18385000000000001</v>
      </c>
      <c r="D13" s="25">
        <v>89.322019999999995</v>
      </c>
      <c r="E13" s="25">
        <v>0.70033000000000001</v>
      </c>
      <c r="F13" s="25">
        <v>384</v>
      </c>
      <c r="H13" s="264" t="s">
        <v>202</v>
      </c>
      <c r="I13" s="264"/>
      <c r="J13" s="264"/>
      <c r="K13" s="264"/>
      <c r="L13" s="264"/>
      <c r="M13" s="264"/>
    </row>
    <row r="14" spans="1:23" ht="15" customHeight="1" x14ac:dyDescent="0.2">
      <c r="A14" s="26">
        <v>8</v>
      </c>
      <c r="B14" s="25">
        <v>3.1850000000000001</v>
      </c>
      <c r="C14" s="25">
        <v>0.10607</v>
      </c>
      <c r="D14" s="25">
        <v>88.093940000000003</v>
      </c>
      <c r="E14" s="25">
        <v>1.0385899999999999</v>
      </c>
      <c r="F14" s="25"/>
      <c r="H14" s="264"/>
      <c r="I14" s="264"/>
      <c r="J14" s="264"/>
      <c r="K14" s="264"/>
      <c r="L14" s="264"/>
      <c r="M14" s="264"/>
    </row>
    <row r="15" spans="1:23" ht="12.75" customHeight="1" thickBot="1" x14ac:dyDescent="0.25">
      <c r="A15" s="53">
        <v>9</v>
      </c>
      <c r="B15" s="54">
        <v>2.54</v>
      </c>
      <c r="C15" s="54">
        <v>2.828E-2</v>
      </c>
      <c r="D15" s="54">
        <v>86.542209999999997</v>
      </c>
      <c r="E15" s="54">
        <v>7.8810000000000005E-2</v>
      </c>
      <c r="F15" s="54">
        <v>465</v>
      </c>
      <c r="H15" s="264"/>
      <c r="I15" s="264"/>
      <c r="J15" s="264"/>
      <c r="K15" s="264"/>
      <c r="L15" s="264"/>
      <c r="M15" s="264"/>
    </row>
    <row r="16" spans="1:23" ht="14.25" thickTop="1" thickBot="1" x14ac:dyDescent="0.25">
      <c r="A16" s="100" t="s">
        <v>26</v>
      </c>
      <c r="B16" s="21"/>
      <c r="C16" s="21"/>
      <c r="D16" s="21"/>
      <c r="E16" s="21"/>
      <c r="H16" s="264"/>
      <c r="I16" s="264"/>
      <c r="J16" s="264"/>
      <c r="K16" s="264"/>
      <c r="L16" s="264"/>
      <c r="M16" s="264"/>
    </row>
    <row r="17" spans="1:13" ht="13.5" thickTop="1" x14ac:dyDescent="0.2">
      <c r="A17" s="198" t="s">
        <v>23</v>
      </c>
      <c r="B17" s="26" t="s">
        <v>27</v>
      </c>
      <c r="C17" s="198" t="s">
        <v>102</v>
      </c>
      <c r="D17" s="198" t="s">
        <v>24</v>
      </c>
      <c r="E17" s="198" t="s">
        <v>102</v>
      </c>
    </row>
    <row r="18" spans="1:13" ht="15" thickBot="1" x14ac:dyDescent="0.25">
      <c r="A18" s="199"/>
      <c r="B18" s="53" t="s">
        <v>113</v>
      </c>
      <c r="C18" s="199"/>
      <c r="D18" s="199"/>
      <c r="E18" s="199"/>
    </row>
    <row r="19" spans="1:13" ht="13.5" thickTop="1" x14ac:dyDescent="0.2">
      <c r="A19" s="26">
        <v>1</v>
      </c>
      <c r="B19" s="25">
        <v>0.51</v>
      </c>
      <c r="C19" s="25">
        <v>1.6969999999999999E-2</v>
      </c>
      <c r="D19" s="25">
        <v>99.414879999999997</v>
      </c>
      <c r="E19" s="25">
        <v>1.9359999999999999E-2</v>
      </c>
    </row>
    <row r="20" spans="1:13" x14ac:dyDescent="0.2">
      <c r="A20" s="26">
        <v>2</v>
      </c>
      <c r="B20" s="25">
        <v>0.61050000000000004</v>
      </c>
      <c r="C20" s="25">
        <v>0.17607</v>
      </c>
      <c r="D20" s="25">
        <v>98.124039999999994</v>
      </c>
      <c r="E20" s="25">
        <v>0.75473999999999997</v>
      </c>
    </row>
    <row r="21" spans="1:13" x14ac:dyDescent="0.2">
      <c r="A21" s="26">
        <v>3</v>
      </c>
      <c r="B21" s="25">
        <v>1.1577500000000001</v>
      </c>
      <c r="C21" s="25">
        <v>3.8890000000000001E-2</v>
      </c>
      <c r="D21" s="25">
        <v>98.154690000000002</v>
      </c>
      <c r="E21" s="25">
        <v>0.90988000000000002</v>
      </c>
    </row>
    <row r="22" spans="1:13" x14ac:dyDescent="0.2">
      <c r="A22" s="26">
        <v>4</v>
      </c>
      <c r="B22" s="25">
        <v>1.855</v>
      </c>
      <c r="C22" s="25">
        <v>5.6570000000000002E-2</v>
      </c>
      <c r="D22" s="25">
        <v>97.894260000000003</v>
      </c>
      <c r="E22" s="25">
        <v>0.30242999999999998</v>
      </c>
    </row>
    <row r="23" spans="1:13" x14ac:dyDescent="0.2">
      <c r="A23" s="26">
        <v>5</v>
      </c>
      <c r="B23" s="25">
        <v>2.0474999999999999</v>
      </c>
      <c r="C23" s="25">
        <v>0.22980999999999999</v>
      </c>
      <c r="D23" s="25">
        <v>97.710229999999996</v>
      </c>
      <c r="E23" s="25">
        <v>0.41607</v>
      </c>
    </row>
    <row r="24" spans="1:13" x14ac:dyDescent="0.2">
      <c r="A24" s="26">
        <v>6</v>
      </c>
      <c r="B24" s="25">
        <v>3.55</v>
      </c>
      <c r="C24" s="25">
        <v>0.12374</v>
      </c>
      <c r="D24" s="25">
        <v>94.343289999999996</v>
      </c>
      <c r="E24" s="25">
        <v>0.62929999999999997</v>
      </c>
    </row>
    <row r="25" spans="1:13" x14ac:dyDescent="0.2">
      <c r="A25" s="26">
        <v>7</v>
      </c>
      <c r="B25" s="25">
        <v>4.8375000000000004</v>
      </c>
      <c r="C25" s="25">
        <v>0.21213000000000001</v>
      </c>
      <c r="D25" s="25">
        <v>93.682159999999996</v>
      </c>
      <c r="E25" s="25">
        <v>2.1843499999999998</v>
      </c>
    </row>
    <row r="26" spans="1:13" x14ac:dyDescent="0.2">
      <c r="A26" s="26">
        <v>8</v>
      </c>
      <c r="B26" s="25">
        <v>5.4812500000000002</v>
      </c>
      <c r="C26" s="25">
        <v>0.16794000000000001</v>
      </c>
      <c r="D26" s="25">
        <v>92.897940000000006</v>
      </c>
      <c r="E26" s="25">
        <v>0.34132000000000001</v>
      </c>
    </row>
    <row r="27" spans="1:13" x14ac:dyDescent="0.2">
      <c r="A27" s="26">
        <v>9</v>
      </c>
      <c r="B27" s="25">
        <v>2.95</v>
      </c>
      <c r="C27" s="25">
        <v>0.14141999999999999</v>
      </c>
      <c r="D27" s="25">
        <v>88.36439</v>
      </c>
      <c r="E27" s="25">
        <v>1.8971499999999999</v>
      </c>
      <c r="H27" s="57"/>
      <c r="I27" s="57"/>
      <c r="J27" s="57"/>
      <c r="K27" s="57"/>
    </row>
    <row r="28" spans="1:13" ht="13.5" thickBot="1" x14ac:dyDescent="0.25">
      <c r="A28" s="53">
        <v>10</v>
      </c>
      <c r="B28" s="54">
        <v>1.3049999999999999</v>
      </c>
      <c r="C28" s="54">
        <v>1.061E-2</v>
      </c>
      <c r="D28" s="54">
        <v>81.341899999999995</v>
      </c>
      <c r="E28" s="54">
        <v>2.0268799999999998</v>
      </c>
      <c r="H28" s="264" t="s">
        <v>203</v>
      </c>
      <c r="I28" s="264"/>
      <c r="J28" s="264"/>
      <c r="K28" s="264"/>
      <c r="L28" s="264"/>
      <c r="M28" s="264"/>
    </row>
    <row r="29" spans="1:13" ht="14.25" thickTop="1" thickBot="1" x14ac:dyDescent="0.25">
      <c r="A29" s="100" t="s">
        <v>29</v>
      </c>
      <c r="B29" s="21"/>
      <c r="C29" s="21"/>
      <c r="D29" s="21"/>
      <c r="E29" s="21"/>
      <c r="H29" s="264"/>
      <c r="I29" s="264"/>
      <c r="J29" s="264"/>
      <c r="K29" s="264"/>
      <c r="L29" s="264"/>
      <c r="M29" s="264"/>
    </row>
    <row r="30" spans="1:13" ht="13.5" thickTop="1" x14ac:dyDescent="0.2">
      <c r="A30" s="198" t="s">
        <v>23</v>
      </c>
      <c r="B30" s="26" t="s">
        <v>27</v>
      </c>
      <c r="C30" s="198" t="s">
        <v>102</v>
      </c>
      <c r="D30" s="198" t="s">
        <v>24</v>
      </c>
      <c r="E30" s="198" t="s">
        <v>102</v>
      </c>
      <c r="H30" s="264"/>
      <c r="I30" s="264"/>
      <c r="J30" s="264"/>
      <c r="K30" s="264"/>
      <c r="L30" s="264"/>
      <c r="M30" s="264"/>
    </row>
    <row r="31" spans="1:13" ht="15" thickBot="1" x14ac:dyDescent="0.25">
      <c r="A31" s="199"/>
      <c r="B31" s="53" t="s">
        <v>113</v>
      </c>
      <c r="C31" s="199"/>
      <c r="D31" s="199"/>
      <c r="E31" s="199"/>
      <c r="H31" s="264"/>
      <c r="I31" s="264"/>
      <c r="J31" s="264"/>
      <c r="K31" s="264"/>
      <c r="L31" s="264"/>
      <c r="M31" s="264"/>
    </row>
    <row r="32" spans="1:13" ht="13.5" thickTop="1" x14ac:dyDescent="0.2">
      <c r="A32" s="26">
        <v>1</v>
      </c>
      <c r="B32" s="25">
        <v>0.34050000000000002</v>
      </c>
      <c r="C32" s="25">
        <v>2.1199999999999999E-3</v>
      </c>
      <c r="D32" s="25">
        <v>96.189760000000007</v>
      </c>
      <c r="E32" s="25">
        <v>0.55357999999999996</v>
      </c>
    </row>
    <row r="33" spans="1:13" x14ac:dyDescent="0.2">
      <c r="A33" s="26">
        <v>2</v>
      </c>
      <c r="B33" s="25">
        <v>0.70799999999999996</v>
      </c>
      <c r="C33" s="25">
        <v>2.121E-2</v>
      </c>
      <c r="D33" s="25">
        <v>96.742149999999995</v>
      </c>
      <c r="E33" s="25">
        <v>1.02701</v>
      </c>
    </row>
    <row r="34" spans="1:13" x14ac:dyDescent="0.2">
      <c r="A34" s="26">
        <v>3</v>
      </c>
      <c r="B34" s="25">
        <v>1.5720000000000001</v>
      </c>
      <c r="C34" s="25">
        <v>2.121E-2</v>
      </c>
      <c r="D34" s="25">
        <v>96.323220000000006</v>
      </c>
      <c r="E34" s="25">
        <v>4.7789999999999999E-2</v>
      </c>
    </row>
    <row r="35" spans="1:13" x14ac:dyDescent="0.2">
      <c r="A35" s="26">
        <v>4</v>
      </c>
      <c r="B35" s="25">
        <v>2.8250000000000002</v>
      </c>
      <c r="C35" s="25">
        <v>5.3030000000000001E-2</v>
      </c>
      <c r="D35" s="25">
        <v>90.398619999999994</v>
      </c>
      <c r="E35" s="25">
        <v>0.16294</v>
      </c>
    </row>
    <row r="36" spans="1:13" x14ac:dyDescent="0.2">
      <c r="A36" s="26">
        <v>5</v>
      </c>
      <c r="B36" s="25">
        <v>4.1375000000000002</v>
      </c>
      <c r="C36" s="25">
        <v>5.3030000000000001E-2</v>
      </c>
      <c r="D36" s="25">
        <v>91.94265</v>
      </c>
      <c r="E36" s="25">
        <v>0.45613999999999999</v>
      </c>
    </row>
    <row r="37" spans="1:13" x14ac:dyDescent="0.2">
      <c r="A37" s="26">
        <v>6</v>
      </c>
      <c r="B37" s="25">
        <v>3.7124999999999999</v>
      </c>
      <c r="C37" s="25">
        <v>5.3030000000000001E-2</v>
      </c>
      <c r="D37" s="25">
        <v>89.195769999999996</v>
      </c>
      <c r="E37" s="25">
        <v>0.61995999999999996</v>
      </c>
    </row>
    <row r="38" spans="1:13" ht="13.5" thickBot="1" x14ac:dyDescent="0.25">
      <c r="A38" s="53">
        <v>7</v>
      </c>
      <c r="B38" s="54">
        <v>3.5874999999999999</v>
      </c>
      <c r="C38" s="54">
        <v>1.7680000000000001E-2</v>
      </c>
      <c r="D38" s="54">
        <v>86.454700000000003</v>
      </c>
      <c r="E38" s="54">
        <v>1.04711</v>
      </c>
    </row>
    <row r="39" spans="1:13" ht="13.5" thickTop="1" x14ac:dyDescent="0.2">
      <c r="H39" s="57"/>
      <c r="I39" s="57"/>
      <c r="J39" s="57"/>
      <c r="K39" s="57"/>
    </row>
    <row r="43" spans="1:13" x14ac:dyDescent="0.2">
      <c r="H43" s="264" t="s">
        <v>204</v>
      </c>
      <c r="I43" s="264"/>
      <c r="J43" s="264"/>
      <c r="K43" s="264"/>
      <c r="L43" s="264"/>
      <c r="M43" s="264"/>
    </row>
    <row r="44" spans="1:13" x14ac:dyDescent="0.2">
      <c r="H44" s="264"/>
      <c r="I44" s="264"/>
      <c r="J44" s="264"/>
      <c r="K44" s="264"/>
      <c r="L44" s="264"/>
      <c r="M44" s="264"/>
    </row>
    <row r="45" spans="1:13" x14ac:dyDescent="0.2">
      <c r="H45" s="264"/>
      <c r="I45" s="264"/>
      <c r="J45" s="264"/>
      <c r="K45" s="264"/>
      <c r="L45" s="264"/>
      <c r="M45" s="264"/>
    </row>
  </sheetData>
  <mergeCells count="15">
    <mergeCell ref="H13:M16"/>
    <mergeCell ref="H28:M31"/>
    <mergeCell ref="H43:M45"/>
    <mergeCell ref="A17:A18"/>
    <mergeCell ref="C17:C18"/>
    <mergeCell ref="D17:D18"/>
    <mergeCell ref="E17:E18"/>
    <mergeCell ref="C5:C6"/>
    <mergeCell ref="E5:E6"/>
    <mergeCell ref="D5:D6"/>
    <mergeCell ref="A5:A6"/>
    <mergeCell ref="A30:A31"/>
    <mergeCell ref="C30:C31"/>
    <mergeCell ref="D30:D31"/>
    <mergeCell ref="E30:E3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D511B0-DB63-4C8F-8E3D-0BB1F7F96447}">
  <dimension ref="A1:AE538"/>
  <sheetViews>
    <sheetView topLeftCell="A4" zoomScale="66" zoomScaleNormal="66" workbookViewId="0">
      <selection activeCell="X19" sqref="X19"/>
    </sheetView>
  </sheetViews>
  <sheetFormatPr defaultRowHeight="14.25" x14ac:dyDescent="0.2"/>
  <cols>
    <col min="1" max="1" width="10.7109375" style="136" customWidth="1"/>
    <col min="2" max="2" width="14" style="136" customWidth="1"/>
    <col min="3" max="3" width="3.85546875" style="136" customWidth="1"/>
    <col min="4" max="4" width="11.42578125" style="136" customWidth="1"/>
    <col min="5" max="5" width="9.28515625" style="136" bestFit="1" customWidth="1"/>
    <col min="6" max="6" width="14.28515625" style="136" customWidth="1"/>
    <col min="7" max="10" width="9.28515625" style="136" bestFit="1" customWidth="1"/>
    <col min="11" max="11" width="14.85546875" style="136" bestFit="1" customWidth="1"/>
    <col min="12" max="14" width="9.28515625" style="136" bestFit="1" customWidth="1"/>
    <col min="15" max="15" width="14.85546875" style="136" bestFit="1" customWidth="1"/>
    <col min="16" max="16" width="2.85546875" style="136" customWidth="1"/>
    <col min="17" max="17" width="9.140625" style="136"/>
    <col min="18" max="18" width="9.28515625" style="136" bestFit="1" customWidth="1"/>
    <col min="19" max="19" width="22.7109375" style="136" customWidth="1"/>
    <col min="20" max="20" width="9.28515625" style="136" bestFit="1" customWidth="1"/>
    <col min="21" max="16384" width="9.140625" style="136"/>
  </cols>
  <sheetData>
    <row r="1" spans="1:31" x14ac:dyDescent="0.2">
      <c r="A1" s="136" t="s">
        <v>205</v>
      </c>
    </row>
    <row r="2" spans="1:31" ht="15" customHeight="1" x14ac:dyDescent="0.25">
      <c r="A2" s="220" t="s">
        <v>181</v>
      </c>
      <c r="B2" s="220"/>
      <c r="C2" s="220"/>
      <c r="D2" s="221" t="s">
        <v>182</v>
      </c>
      <c r="E2" s="221"/>
      <c r="F2" s="221"/>
      <c r="G2" s="221"/>
      <c r="H2" s="222" t="s">
        <v>183</v>
      </c>
      <c r="I2" s="222"/>
      <c r="J2" s="222"/>
      <c r="K2" s="222"/>
      <c r="L2" s="223" t="s">
        <v>184</v>
      </c>
      <c r="M2" s="223"/>
      <c r="N2" s="223"/>
      <c r="O2" s="223"/>
      <c r="Q2" s="224" t="s">
        <v>185</v>
      </c>
      <c r="R2" s="224"/>
      <c r="S2" s="224"/>
      <c r="T2" s="224"/>
      <c r="U2" s="224"/>
      <c r="V2" s="137"/>
    </row>
    <row r="3" spans="1:31" ht="15" customHeight="1" x14ac:dyDescent="0.2">
      <c r="A3" s="136" t="s">
        <v>186</v>
      </c>
      <c r="B3" s="136" t="s">
        <v>187</v>
      </c>
      <c r="C3" s="138"/>
      <c r="D3" s="136" t="s">
        <v>186</v>
      </c>
      <c r="E3" s="136" t="s">
        <v>187</v>
      </c>
      <c r="F3" s="136" t="s">
        <v>188</v>
      </c>
      <c r="G3" s="136" t="s">
        <v>189</v>
      </c>
      <c r="H3" s="136" t="s">
        <v>190</v>
      </c>
      <c r="I3" s="136" t="s">
        <v>187</v>
      </c>
      <c r="J3" s="139" t="s">
        <v>151</v>
      </c>
      <c r="K3" s="139" t="s">
        <v>189</v>
      </c>
      <c r="L3" s="136" t="s">
        <v>190</v>
      </c>
      <c r="M3" s="136" t="s">
        <v>187</v>
      </c>
      <c r="N3" s="136" t="s">
        <v>151</v>
      </c>
      <c r="O3" s="136" t="s">
        <v>189</v>
      </c>
      <c r="Q3" s="224"/>
      <c r="R3" s="224"/>
      <c r="S3" s="224"/>
      <c r="T3" s="224"/>
      <c r="U3" s="224"/>
      <c r="V3" s="137"/>
    </row>
    <row r="4" spans="1:31" ht="14.25" customHeight="1" x14ac:dyDescent="0.2">
      <c r="A4" s="136">
        <v>0</v>
      </c>
      <c r="B4" s="136">
        <v>68.599999999999994</v>
      </c>
      <c r="D4" s="136">
        <v>0</v>
      </c>
      <c r="E4" s="136">
        <f>B8</f>
        <v>65.400000000000006</v>
      </c>
      <c r="F4" s="140">
        <f>E4</f>
        <v>65.400000000000006</v>
      </c>
      <c r="G4" s="140">
        <f>ABS(E4-F4)</f>
        <v>0</v>
      </c>
      <c r="H4" s="136">
        <v>0</v>
      </c>
      <c r="I4" s="141">
        <f>B242</f>
        <v>55.8</v>
      </c>
      <c r="J4" s="140">
        <f>I4</f>
        <v>55.8</v>
      </c>
      <c r="K4" s="136">
        <f>ABS(I4-J4)</f>
        <v>0</v>
      </c>
      <c r="L4" s="136">
        <v>0</v>
      </c>
      <c r="M4" s="142">
        <f>B417</f>
        <v>61.2</v>
      </c>
      <c r="N4" s="140">
        <f>M4</f>
        <v>61.2</v>
      </c>
      <c r="O4" s="140">
        <f>ABS(M4-N4)</f>
        <v>0</v>
      </c>
      <c r="Q4" s="224"/>
      <c r="R4" s="224"/>
      <c r="S4" s="224"/>
      <c r="T4" s="224"/>
      <c r="U4" s="224"/>
      <c r="V4" s="137"/>
      <c r="AE4" s="143"/>
    </row>
    <row r="5" spans="1:31" x14ac:dyDescent="0.2">
      <c r="A5" s="136">
        <v>1</v>
      </c>
      <c r="B5" s="136">
        <v>68.400000000000006</v>
      </c>
      <c r="D5" s="136">
        <v>1</v>
      </c>
      <c r="E5" s="136">
        <f>B9</f>
        <v>64</v>
      </c>
      <c r="F5" s="144">
        <f>F4+(D5-D4)*(-$R$8*F4+$R$11)</f>
        <v>63.783045752782272</v>
      </c>
      <c r="G5" s="140">
        <f t="shared" ref="G5:G34" si="0">ABS(E5-F5)</f>
        <v>0.21695424721772838</v>
      </c>
      <c r="H5" s="136">
        <v>1</v>
      </c>
      <c r="I5" s="141">
        <f>B243</f>
        <v>55</v>
      </c>
      <c r="J5" s="140">
        <f>J4+(H5-H4)*(-$R$14*J4+$R$17)</f>
        <v>54.877649072046871</v>
      </c>
      <c r="K5" s="140">
        <f t="shared" ref="K5:K34" si="1">ABS(I5-J5)</f>
        <v>0.12235092795312852</v>
      </c>
      <c r="L5" s="136">
        <v>1</v>
      </c>
      <c r="M5" s="142">
        <f t="shared" ref="M5:M34" si="2">B418</f>
        <v>60.2</v>
      </c>
      <c r="N5" s="140">
        <f>N4+(L5-L4)*(-$R$20*N4+$R$23)</f>
        <v>60.135644040965069</v>
      </c>
      <c r="O5" s="140">
        <f t="shared" ref="O5:O34" si="3">ABS(M5-N5)</f>
        <v>6.4355959034934074E-2</v>
      </c>
      <c r="Q5" s="145"/>
      <c r="R5" s="145"/>
      <c r="S5" s="145"/>
      <c r="T5" s="145"/>
      <c r="U5" s="145"/>
    </row>
    <row r="6" spans="1:31" ht="15" x14ac:dyDescent="0.25">
      <c r="A6" s="136">
        <v>2</v>
      </c>
      <c r="B6" s="136">
        <v>67.7</v>
      </c>
      <c r="D6" s="136">
        <v>2</v>
      </c>
      <c r="E6" s="136">
        <f t="shared" ref="E6:E30" si="4">B10</f>
        <v>62.5</v>
      </c>
      <c r="F6" s="144">
        <f t="shared" ref="F6:F34" si="5">F5+(D6-D5)*(-$R$8*F5+$R$11)</f>
        <v>62.21657870636988</v>
      </c>
      <c r="G6" s="140">
        <f t="shared" si="0"/>
        <v>0.28342129363011992</v>
      </c>
      <c r="H6" s="136">
        <v>2</v>
      </c>
      <c r="I6" s="141">
        <f t="shared" ref="I6:I31" si="6">B244</f>
        <v>53.9</v>
      </c>
      <c r="J6" s="140">
        <f t="shared" ref="J6:J34" si="7">J5+(H6-H5)*(-$R$14*J5+$R$17)</f>
        <v>53.993505368814027</v>
      </c>
      <c r="K6" s="140">
        <f t="shared" si="1"/>
        <v>9.35053688140286E-2</v>
      </c>
      <c r="L6" s="136">
        <v>2</v>
      </c>
      <c r="M6" s="142">
        <f t="shared" si="2"/>
        <v>59.2</v>
      </c>
      <c r="N6" s="140">
        <f t="shared" ref="N6:N34" si="8">N5+(L6-L5)*(-$R$20*N5+$R$23)</f>
        <v>59.12348741229421</v>
      </c>
      <c r="O6" s="140">
        <f t="shared" si="3"/>
        <v>7.6512587705792612E-2</v>
      </c>
      <c r="Q6" s="146" t="s">
        <v>182</v>
      </c>
      <c r="R6" s="145"/>
      <c r="S6" s="145"/>
      <c r="T6" s="145"/>
      <c r="U6" s="145"/>
    </row>
    <row r="7" spans="1:31" x14ac:dyDescent="0.2">
      <c r="A7" s="136">
        <v>3</v>
      </c>
      <c r="B7" s="136">
        <v>66.7</v>
      </c>
      <c r="D7" s="136">
        <v>3</v>
      </c>
      <c r="E7" s="136">
        <f t="shared" si="4"/>
        <v>61</v>
      </c>
      <c r="F7" s="144">
        <f t="shared" si="5"/>
        <v>60.699022466471192</v>
      </c>
      <c r="G7" s="140">
        <f t="shared" si="0"/>
        <v>0.30097753352880829</v>
      </c>
      <c r="H7" s="136">
        <v>3</v>
      </c>
      <c r="I7" s="141">
        <f t="shared" si="6"/>
        <v>53.1</v>
      </c>
      <c r="J7" s="140">
        <f t="shared" si="7"/>
        <v>53.145986204171294</v>
      </c>
      <c r="K7" s="140">
        <f t="shared" si="1"/>
        <v>4.59862041712924E-2</v>
      </c>
      <c r="L7" s="136">
        <v>3</v>
      </c>
      <c r="M7" s="142">
        <f t="shared" si="2"/>
        <v>57.9</v>
      </c>
      <c r="N7" s="140">
        <f t="shared" si="8"/>
        <v>58.160970096290967</v>
      </c>
      <c r="O7" s="140">
        <f t="shared" si="3"/>
        <v>0.26097009629096846</v>
      </c>
      <c r="Q7" s="147" t="s">
        <v>68</v>
      </c>
      <c r="R7" s="147">
        <v>100</v>
      </c>
      <c r="S7" s="147"/>
      <c r="T7" s="147"/>
      <c r="U7" s="147"/>
    </row>
    <row r="8" spans="1:31" ht="16.5" x14ac:dyDescent="0.25">
      <c r="A8" s="136">
        <v>4</v>
      </c>
      <c r="B8" s="148">
        <v>65.400000000000006</v>
      </c>
      <c r="D8" s="136">
        <v>4</v>
      </c>
      <c r="E8" s="136">
        <f t="shared" si="4"/>
        <v>59.6</v>
      </c>
      <c r="F8" s="144">
        <f t="shared" si="5"/>
        <v>59.228849859565827</v>
      </c>
      <c r="G8" s="140">
        <f t="shared" si="0"/>
        <v>0.3711501404341746</v>
      </c>
      <c r="H8" s="136">
        <v>4</v>
      </c>
      <c r="I8" s="141">
        <f t="shared" si="6"/>
        <v>52.3</v>
      </c>
      <c r="J8" s="140">
        <f t="shared" si="7"/>
        <v>52.333574452766719</v>
      </c>
      <c r="K8" s="140">
        <f t="shared" si="1"/>
        <v>3.3574452766721663E-2</v>
      </c>
      <c r="L8" s="136">
        <v>4</v>
      </c>
      <c r="M8" s="142">
        <f t="shared" si="2"/>
        <v>57.1</v>
      </c>
      <c r="N8" s="140">
        <f t="shared" si="8"/>
        <v>57.245657626497966</v>
      </c>
      <c r="O8" s="140">
        <f t="shared" si="3"/>
        <v>0.14565762649796454</v>
      </c>
      <c r="Q8" s="147" t="s">
        <v>147</v>
      </c>
      <c r="R8" s="164">
        <v>3.1223642160694069E-2</v>
      </c>
      <c r="S8" s="149" t="s">
        <v>191</v>
      </c>
      <c r="T8" s="150">
        <f>R8*60</f>
        <v>1.8734185296416441</v>
      </c>
      <c r="U8" s="149" t="s">
        <v>192</v>
      </c>
    </row>
    <row r="9" spans="1:31" ht="16.5" x14ac:dyDescent="0.2">
      <c r="A9" s="136">
        <v>5</v>
      </c>
      <c r="B9" s="148">
        <v>64</v>
      </c>
      <c r="D9" s="136">
        <v>5</v>
      </c>
      <c r="E9" s="136">
        <f t="shared" si="4"/>
        <v>58.1</v>
      </c>
      <c r="F9" s="144">
        <f t="shared" si="5"/>
        <v>57.804581396052932</v>
      </c>
      <c r="G9" s="140">
        <f t="shared" si="0"/>
        <v>0.29541860394706987</v>
      </c>
      <c r="H9" s="136">
        <v>5</v>
      </c>
      <c r="I9" s="141">
        <f t="shared" si="6"/>
        <v>51.4</v>
      </c>
      <c r="J9" s="140">
        <f t="shared" si="7"/>
        <v>51.554815834253972</v>
      </c>
      <c r="K9" s="140">
        <f t="shared" si="1"/>
        <v>0.15481583425397361</v>
      </c>
      <c r="L9" s="136">
        <v>5</v>
      </c>
      <c r="M9" s="142">
        <f t="shared" si="2"/>
        <v>56.2</v>
      </c>
      <c r="N9" s="140">
        <f t="shared" si="8"/>
        <v>56.375234930273201</v>
      </c>
      <c r="O9" s="140">
        <f t="shared" si="3"/>
        <v>0.17523493027319859</v>
      </c>
      <c r="Q9" s="147" t="s">
        <v>148</v>
      </c>
      <c r="R9" s="164">
        <v>1.0619260889676168</v>
      </c>
      <c r="S9" s="149" t="s">
        <v>193</v>
      </c>
      <c r="T9" s="147"/>
      <c r="U9" s="147"/>
    </row>
    <row r="10" spans="1:31" ht="16.5" x14ac:dyDescent="0.2">
      <c r="A10" s="136">
        <v>6</v>
      </c>
      <c r="B10" s="148">
        <v>62.5</v>
      </c>
      <c r="D10" s="136">
        <v>6</v>
      </c>
      <c r="E10" s="136">
        <f t="shared" si="4"/>
        <v>56.9</v>
      </c>
      <c r="F10" s="144">
        <f t="shared" si="5"/>
        <v>56.424783781385521</v>
      </c>
      <c r="G10" s="140">
        <f t="shared" si="0"/>
        <v>0.47521621861447727</v>
      </c>
      <c r="H10" s="136">
        <v>6</v>
      </c>
      <c r="I10" s="141">
        <f t="shared" si="6"/>
        <v>50.8</v>
      </c>
      <c r="J10" s="140">
        <f t="shared" si="7"/>
        <v>50.808316310017204</v>
      </c>
      <c r="K10" s="140">
        <f t="shared" si="1"/>
        <v>8.3163100172072291E-3</v>
      </c>
      <c r="L10" s="136">
        <v>6</v>
      </c>
      <c r="M10" s="142">
        <f t="shared" si="2"/>
        <v>55.4</v>
      </c>
      <c r="N10" s="140">
        <f t="shared" si="8"/>
        <v>55.547500473345586</v>
      </c>
      <c r="O10" s="140">
        <f t="shared" si="3"/>
        <v>0.14750047334558758</v>
      </c>
      <c r="Q10" s="147" t="s">
        <v>149</v>
      </c>
      <c r="R10" s="164">
        <v>2.54</v>
      </c>
      <c r="S10" s="149" t="s">
        <v>194</v>
      </c>
      <c r="T10" s="147"/>
      <c r="U10" s="147"/>
    </row>
    <row r="11" spans="1:31" x14ac:dyDescent="0.2">
      <c r="A11" s="136">
        <v>7</v>
      </c>
      <c r="B11" s="148">
        <v>61</v>
      </c>
      <c r="D11" s="136">
        <v>7</v>
      </c>
      <c r="E11" s="136">
        <f t="shared" si="4"/>
        <v>55.4</v>
      </c>
      <c r="F11" s="144">
        <f t="shared" si="5"/>
        <v>55.088068473692665</v>
      </c>
      <c r="G11" s="140">
        <f t="shared" si="0"/>
        <v>0.31193152630733323</v>
      </c>
      <c r="H11" s="136">
        <v>7</v>
      </c>
      <c r="I11" s="141">
        <f t="shared" si="6"/>
        <v>50</v>
      </c>
      <c r="J11" s="140">
        <f t="shared" si="7"/>
        <v>50.092739587733256</v>
      </c>
      <c r="K11" s="140">
        <f t="shared" si="1"/>
        <v>9.2739587733255746E-2</v>
      </c>
      <c r="L11" s="136">
        <v>7</v>
      </c>
      <c r="M11" s="142">
        <f t="shared" si="2"/>
        <v>54.6</v>
      </c>
      <c r="N11" s="140">
        <f t="shared" si="8"/>
        <v>54.760360691539695</v>
      </c>
      <c r="O11" s="140">
        <f t="shared" si="3"/>
        <v>0.16036069153969379</v>
      </c>
      <c r="Q11" s="147" t="s">
        <v>150</v>
      </c>
      <c r="R11" s="164">
        <f>R7*R8-R9*R10</f>
        <v>0.42507195009166043</v>
      </c>
      <c r="S11" s="147"/>
      <c r="T11" s="136" t="s">
        <v>195</v>
      </c>
      <c r="U11" s="147"/>
    </row>
    <row r="12" spans="1:31" ht="15" x14ac:dyDescent="0.25">
      <c r="A12" s="136">
        <v>8</v>
      </c>
      <c r="B12" s="148">
        <v>59.6</v>
      </c>
      <c r="D12" s="136">
        <v>8</v>
      </c>
      <c r="E12" s="136">
        <f t="shared" si="4"/>
        <v>53.9</v>
      </c>
      <c r="F12" s="144">
        <f t="shared" si="5"/>
        <v>53.793090286437931</v>
      </c>
      <c r="G12" s="140">
        <f t="shared" si="0"/>
        <v>0.10690971356206802</v>
      </c>
      <c r="H12" s="136">
        <v>8</v>
      </c>
      <c r="I12" s="141">
        <f t="shared" si="6"/>
        <v>49.3</v>
      </c>
      <c r="J12" s="140">
        <f t="shared" si="7"/>
        <v>49.406804729304291</v>
      </c>
      <c r="K12" s="140">
        <f t="shared" si="1"/>
        <v>0.10680472930429374</v>
      </c>
      <c r="L12" s="136">
        <v>8</v>
      </c>
      <c r="M12" s="142">
        <f t="shared" si="2"/>
        <v>53.9</v>
      </c>
      <c r="N12" s="140">
        <f t="shared" si="8"/>
        <v>54.011824695586093</v>
      </c>
      <c r="O12" s="140">
        <f t="shared" si="3"/>
        <v>0.11182469558609398</v>
      </c>
      <c r="Q12" s="151" t="s">
        <v>183</v>
      </c>
    </row>
    <row r="13" spans="1:31" x14ac:dyDescent="0.2">
      <c r="A13" s="136">
        <v>9</v>
      </c>
      <c r="B13" s="148">
        <v>58.1</v>
      </c>
      <c r="D13" s="136">
        <v>9</v>
      </c>
      <c r="E13" s="136">
        <f t="shared" si="4"/>
        <v>52.7</v>
      </c>
      <c r="F13" s="144">
        <f t="shared" si="5"/>
        <v>52.538546034707949</v>
      </c>
      <c r="G13" s="140">
        <f t="shared" si="0"/>
        <v>0.16145396529205414</v>
      </c>
      <c r="H13" s="136">
        <v>9</v>
      </c>
      <c r="I13" s="141">
        <f t="shared" si="6"/>
        <v>48.7</v>
      </c>
      <c r="J13" s="140">
        <f t="shared" si="7"/>
        <v>48.749283857878766</v>
      </c>
      <c r="K13" s="140">
        <f t="shared" si="1"/>
        <v>4.928385787876266E-2</v>
      </c>
      <c r="L13" s="136">
        <v>9</v>
      </c>
      <c r="M13" s="142">
        <f t="shared" si="2"/>
        <v>53.3</v>
      </c>
      <c r="N13" s="140">
        <f t="shared" si="8"/>
        <v>53.299999235624242</v>
      </c>
      <c r="O13" s="140">
        <f t="shared" si="3"/>
        <v>7.6437575557974924E-7</v>
      </c>
      <c r="Q13" s="147" t="s">
        <v>68</v>
      </c>
      <c r="R13" s="147">
        <v>100</v>
      </c>
      <c r="S13" s="147"/>
      <c r="T13" s="147"/>
      <c r="U13" s="147"/>
    </row>
    <row r="14" spans="1:31" ht="16.5" x14ac:dyDescent="0.25">
      <c r="A14" s="136">
        <v>10</v>
      </c>
      <c r="B14" s="148">
        <v>56.9</v>
      </c>
      <c r="D14" s="136">
        <v>10</v>
      </c>
      <c r="E14" s="136">
        <f t="shared" si="4"/>
        <v>51.4</v>
      </c>
      <c r="F14" s="144">
        <f t="shared" si="5"/>
        <v>51.323173223768734</v>
      </c>
      <c r="G14" s="140">
        <f t="shared" si="0"/>
        <v>7.682677623126466E-2</v>
      </c>
      <c r="H14" s="136">
        <v>10</v>
      </c>
      <c r="I14" s="141">
        <f t="shared" si="6"/>
        <v>48.1</v>
      </c>
      <c r="J14" s="140">
        <f t="shared" si="7"/>
        <v>48.118999959856176</v>
      </c>
      <c r="K14" s="140">
        <f t="shared" si="1"/>
        <v>1.8999959856174087E-2</v>
      </c>
      <c r="L14" s="136">
        <v>10</v>
      </c>
      <c r="M14" s="142">
        <f t="shared" si="2"/>
        <v>52.5</v>
      </c>
      <c r="N14" s="140">
        <f t="shared" si="8"/>
        <v>52.623083912661855</v>
      </c>
      <c r="O14" s="140">
        <f t="shared" si="3"/>
        <v>0.12308391266185481</v>
      </c>
      <c r="Q14" s="147" t="s">
        <v>147</v>
      </c>
      <c r="R14" s="164">
        <v>4.142373966606188E-2</v>
      </c>
      <c r="S14" s="149" t="s">
        <v>191</v>
      </c>
      <c r="T14" s="152">
        <f>R14*60</f>
        <v>2.485424379963713</v>
      </c>
      <c r="U14" s="149" t="s">
        <v>192</v>
      </c>
    </row>
    <row r="15" spans="1:31" ht="16.5" x14ac:dyDescent="0.2">
      <c r="A15" s="136">
        <v>11</v>
      </c>
      <c r="B15" s="148">
        <v>55.4</v>
      </c>
      <c r="D15" s="136">
        <v>11</v>
      </c>
      <c r="E15" s="136">
        <f t="shared" si="4"/>
        <v>50.2</v>
      </c>
      <c r="F15" s="144">
        <f t="shared" si="5"/>
        <v>50.145748778570123</v>
      </c>
      <c r="G15" s="140">
        <f t="shared" si="0"/>
        <v>5.4251221429879593E-2</v>
      </c>
      <c r="H15" s="136">
        <v>11</v>
      </c>
      <c r="I15" s="141">
        <f t="shared" si="6"/>
        <v>47.4</v>
      </c>
      <c r="J15" s="140">
        <f t="shared" si="7"/>
        <v>47.51482477794098</v>
      </c>
      <c r="K15" s="140">
        <f t="shared" si="1"/>
        <v>0.11482477794098145</v>
      </c>
      <c r="L15" s="136">
        <v>11</v>
      </c>
      <c r="M15" s="142">
        <f t="shared" si="2"/>
        <v>52</v>
      </c>
      <c r="N15" s="140">
        <f t="shared" si="8"/>
        <v>51.979366624879219</v>
      </c>
      <c r="O15" s="140">
        <f t="shared" si="3"/>
        <v>2.0633375120780784E-2</v>
      </c>
      <c r="Q15" s="147" t="s">
        <v>148</v>
      </c>
      <c r="R15" s="164">
        <v>1.0839685910208889</v>
      </c>
      <c r="S15" s="149" t="s">
        <v>193</v>
      </c>
      <c r="T15" s="147"/>
      <c r="U15" s="147"/>
    </row>
    <row r="16" spans="1:31" ht="16.5" x14ac:dyDescent="0.2">
      <c r="A16" s="136">
        <v>12</v>
      </c>
      <c r="B16" s="148">
        <v>53.9</v>
      </c>
      <c r="D16" s="136">
        <v>12</v>
      </c>
      <c r="E16" s="136">
        <f t="shared" si="4"/>
        <v>48.9</v>
      </c>
      <c r="F16" s="144">
        <f t="shared" si="5"/>
        <v>49.005087812919648</v>
      </c>
      <c r="G16" s="140">
        <f t="shared" si="0"/>
        <v>0.10508781291964908</v>
      </c>
      <c r="H16" s="136">
        <v>12</v>
      </c>
      <c r="I16" s="141">
        <f t="shared" si="6"/>
        <v>47</v>
      </c>
      <c r="J16" s="140">
        <f t="shared" si="7"/>
        <v>46.935676791474137</v>
      </c>
      <c r="K16" s="140">
        <f t="shared" si="1"/>
        <v>6.4323208525863151E-2</v>
      </c>
      <c r="L16" s="136">
        <v>12</v>
      </c>
      <c r="M16" s="142">
        <f t="shared" si="2"/>
        <v>51.4</v>
      </c>
      <c r="N16" s="140">
        <f t="shared" si="8"/>
        <v>51.367219237260905</v>
      </c>
      <c r="O16" s="140">
        <f t="shared" si="3"/>
        <v>3.2780762739093916E-2</v>
      </c>
      <c r="Q16" s="147" t="s">
        <v>149</v>
      </c>
      <c r="R16" s="164">
        <v>2.54</v>
      </c>
      <c r="S16" s="149" t="s">
        <v>194</v>
      </c>
      <c r="T16" s="147"/>
      <c r="U16" s="147"/>
    </row>
    <row r="17" spans="1:25" x14ac:dyDescent="0.2">
      <c r="A17" s="136">
        <v>13</v>
      </c>
      <c r="B17" s="148">
        <v>52.7</v>
      </c>
      <c r="D17" s="136">
        <v>13</v>
      </c>
      <c r="E17" s="136">
        <f t="shared" si="4"/>
        <v>47.9</v>
      </c>
      <c r="F17" s="144">
        <f t="shared" si="5"/>
        <v>47.900042437087315</v>
      </c>
      <c r="G17" s="140">
        <f t="shared" si="0"/>
        <v>4.2437087316216093E-5</v>
      </c>
      <c r="H17" s="136">
        <v>13</v>
      </c>
      <c r="I17" s="141">
        <f t="shared" si="6"/>
        <v>46.4</v>
      </c>
      <c r="J17" s="140">
        <f t="shared" si="7"/>
        <v>46.380519280426817</v>
      </c>
      <c r="K17" s="140">
        <f t="shared" si="1"/>
        <v>1.9480719573181204E-2</v>
      </c>
      <c r="L17" s="136">
        <v>13</v>
      </c>
      <c r="M17" s="142">
        <f t="shared" si="2"/>
        <v>50.8</v>
      </c>
      <c r="N17" s="140">
        <f t="shared" si="8"/>
        <v>50.785093463602237</v>
      </c>
      <c r="O17" s="140">
        <f t="shared" si="3"/>
        <v>1.4906536397759851E-2</v>
      </c>
      <c r="Q17" s="147" t="s">
        <v>150</v>
      </c>
      <c r="R17" s="164">
        <f>R13*R14-R15*R16</f>
        <v>1.3890937454131302</v>
      </c>
      <c r="S17" s="147"/>
      <c r="T17" s="136" t="s">
        <v>195</v>
      </c>
      <c r="U17" s="147"/>
    </row>
    <row r="18" spans="1:25" ht="15" x14ac:dyDescent="0.25">
      <c r="A18" s="136">
        <v>14</v>
      </c>
      <c r="B18" s="148">
        <v>51.4</v>
      </c>
      <c r="D18" s="136">
        <v>14</v>
      </c>
      <c r="E18" s="136">
        <f t="shared" si="4"/>
        <v>46.8</v>
      </c>
      <c r="F18" s="144">
        <f t="shared" si="5"/>
        <v>46.829500602641303</v>
      </c>
      <c r="G18" s="140">
        <f t="shared" si="0"/>
        <v>2.9500602641306273E-2</v>
      </c>
      <c r="H18" s="136">
        <v>14</v>
      </c>
      <c r="I18" s="141">
        <f t="shared" si="6"/>
        <v>46</v>
      </c>
      <c r="J18" s="140">
        <f t="shared" si="7"/>
        <v>45.848358469590785</v>
      </c>
      <c r="K18" s="140">
        <f t="shared" si="1"/>
        <v>0.15164153040921491</v>
      </c>
      <c r="L18" s="136">
        <v>14</v>
      </c>
      <c r="M18" s="142">
        <f t="shared" si="2"/>
        <v>50.4</v>
      </c>
      <c r="N18" s="140">
        <f t="shared" si="8"/>
        <v>50.231516950474983</v>
      </c>
      <c r="O18" s="140">
        <f t="shared" si="3"/>
        <v>0.16848304952501536</v>
      </c>
      <c r="Q18" s="153" t="s">
        <v>184</v>
      </c>
    </row>
    <row r="19" spans="1:25" x14ac:dyDescent="0.2">
      <c r="A19" s="136">
        <v>15</v>
      </c>
      <c r="B19" s="148">
        <v>50.2</v>
      </c>
      <c r="D19" s="136">
        <v>15</v>
      </c>
      <c r="E19" s="136">
        <f t="shared" si="4"/>
        <v>45.8</v>
      </c>
      <c r="F19" s="144">
        <f t="shared" si="5"/>
        <v>45.792384983352086</v>
      </c>
      <c r="G19" s="140">
        <f t="shared" si="0"/>
        <v>7.6150166479109771E-3</v>
      </c>
      <c r="H19" s="136">
        <v>15</v>
      </c>
      <c r="I19" s="141">
        <f t="shared" si="6"/>
        <v>45.3</v>
      </c>
      <c r="J19" s="140">
        <f t="shared" si="7"/>
        <v>45.338241749643302</v>
      </c>
      <c r="K19" s="140">
        <f t="shared" si="1"/>
        <v>3.8241749643304956E-2</v>
      </c>
      <c r="L19" s="136">
        <v>15</v>
      </c>
      <c r="M19" s="142">
        <f t="shared" si="2"/>
        <v>49.7</v>
      </c>
      <c r="N19" s="140">
        <f t="shared" si="8"/>
        <v>49.705089553247568</v>
      </c>
      <c r="O19" s="140">
        <f t="shared" si="3"/>
        <v>5.0895532475649929E-3</v>
      </c>
      <c r="Q19" s="147" t="s">
        <v>68</v>
      </c>
      <c r="R19" s="147">
        <v>100</v>
      </c>
      <c r="S19" s="147"/>
      <c r="T19" s="147"/>
      <c r="U19" s="147"/>
    </row>
    <row r="20" spans="1:25" ht="16.5" x14ac:dyDescent="0.25">
      <c r="A20" s="136">
        <v>16</v>
      </c>
      <c r="B20" s="148">
        <v>48.9</v>
      </c>
      <c r="D20" s="136">
        <v>16</v>
      </c>
      <c r="E20" s="136">
        <f t="shared" si="4"/>
        <v>44.7</v>
      </c>
      <c r="F20" s="144">
        <f t="shared" si="5"/>
        <v>44.78765189103882</v>
      </c>
      <c r="G20" s="140">
        <f t="shared" si="0"/>
        <v>8.7651891038817098E-2</v>
      </c>
      <c r="H20" s="136">
        <v>16</v>
      </c>
      <c r="I20" s="141">
        <f t="shared" si="6"/>
        <v>44.9</v>
      </c>
      <c r="J20" s="140">
        <f t="shared" si="7"/>
        <v>44.849255971902231</v>
      </c>
      <c r="K20" s="140">
        <f t="shared" si="1"/>
        <v>5.0744028097767568E-2</v>
      </c>
      <c r="L20" s="136">
        <v>16</v>
      </c>
      <c r="M20" s="142">
        <f t="shared" si="2"/>
        <v>49.3</v>
      </c>
      <c r="N20" s="140">
        <f t="shared" si="8"/>
        <v>49.204479794740834</v>
      </c>
      <c r="O20" s="140">
        <f t="shared" si="3"/>
        <v>9.5520205259163049E-2</v>
      </c>
      <c r="Q20" s="147" t="s">
        <v>147</v>
      </c>
      <c r="R20" s="164">
        <v>4.9043113744959801E-2</v>
      </c>
      <c r="S20" s="149" t="s">
        <v>191</v>
      </c>
      <c r="T20" s="154">
        <f>R20*60</f>
        <v>2.9425868246975879</v>
      </c>
      <c r="U20" s="149" t="s">
        <v>192</v>
      </c>
    </row>
    <row r="21" spans="1:25" ht="16.5" x14ac:dyDescent="0.2">
      <c r="A21" s="136">
        <v>17</v>
      </c>
      <c r="B21" s="148">
        <v>47.9</v>
      </c>
      <c r="D21" s="136">
        <v>17</v>
      </c>
      <c r="E21" s="136">
        <f t="shared" si="4"/>
        <v>43.7</v>
      </c>
      <c r="F21" s="144">
        <f t="shared" si="5"/>
        <v>43.814290225266951</v>
      </c>
      <c r="G21" s="140">
        <f t="shared" si="0"/>
        <v>0.11429022526694865</v>
      </c>
      <c r="H21" s="136">
        <v>17</v>
      </c>
      <c r="I21" s="141">
        <f t="shared" si="6"/>
        <v>44.5</v>
      </c>
      <c r="J21" s="140">
        <f t="shared" si="7"/>
        <v>44.380525813718712</v>
      </c>
      <c r="K21" s="140">
        <f t="shared" si="1"/>
        <v>0.11947418628128759</v>
      </c>
      <c r="L21" s="136">
        <v>17</v>
      </c>
      <c r="M21" s="142">
        <f t="shared" si="2"/>
        <v>48.7</v>
      </c>
      <c r="N21" s="140">
        <f t="shared" si="8"/>
        <v>48.728421497562387</v>
      </c>
      <c r="O21" s="140">
        <f t="shared" si="3"/>
        <v>2.842149756238399E-2</v>
      </c>
      <c r="Q21" s="147" t="s">
        <v>148</v>
      </c>
      <c r="R21" s="164">
        <v>1.1682003040706208</v>
      </c>
      <c r="S21" s="149" t="s">
        <v>193</v>
      </c>
      <c r="T21" s="147"/>
      <c r="U21" s="147"/>
    </row>
    <row r="22" spans="1:25" ht="16.5" x14ac:dyDescent="0.2">
      <c r="A22" s="136">
        <v>18</v>
      </c>
      <c r="B22" s="148">
        <v>46.8</v>
      </c>
      <c r="D22" s="136">
        <v>18</v>
      </c>
      <c r="E22" s="136">
        <f t="shared" si="4"/>
        <v>42.6</v>
      </c>
      <c r="F22" s="144">
        <f t="shared" si="5"/>
        <v>42.871320455840078</v>
      </c>
      <c r="G22" s="140">
        <f t="shared" si="0"/>
        <v>0.27132045584007614</v>
      </c>
      <c r="H22" s="136">
        <v>18</v>
      </c>
      <c r="I22" s="141">
        <f t="shared" si="6"/>
        <v>44.1</v>
      </c>
      <c r="J22" s="140">
        <f t="shared" si="7"/>
        <v>43.931212211581418</v>
      </c>
      <c r="K22" s="140">
        <f t="shared" si="1"/>
        <v>0.16878778841858377</v>
      </c>
      <c r="L22" s="136">
        <v>18</v>
      </c>
      <c r="M22" s="142">
        <f t="shared" si="2"/>
        <v>48.3</v>
      </c>
      <c r="N22" s="140">
        <f t="shared" si="8"/>
        <v>48.275710581601693</v>
      </c>
      <c r="O22" s="140">
        <f t="shared" si="3"/>
        <v>2.4289418398304008E-2</v>
      </c>
      <c r="Q22" s="147" t="s">
        <v>149</v>
      </c>
      <c r="R22" s="164">
        <v>2.54</v>
      </c>
      <c r="S22" s="149" t="s">
        <v>194</v>
      </c>
      <c r="T22" s="147"/>
      <c r="U22" s="147"/>
    </row>
    <row r="23" spans="1:25" x14ac:dyDescent="0.2">
      <c r="A23" s="136">
        <v>19</v>
      </c>
      <c r="B23" s="148">
        <v>45.8</v>
      </c>
      <c r="C23" s="118"/>
      <c r="D23" s="136">
        <v>19</v>
      </c>
      <c r="E23" s="136">
        <f t="shared" si="4"/>
        <v>41.8</v>
      </c>
      <c r="F23" s="144">
        <f t="shared" si="5"/>
        <v>41.957793637062146</v>
      </c>
      <c r="G23" s="140">
        <f t="shared" si="0"/>
        <v>0.15779363706214866</v>
      </c>
      <c r="H23" s="136">
        <v>19</v>
      </c>
      <c r="I23" s="141">
        <f t="shared" si="6"/>
        <v>43.7</v>
      </c>
      <c r="J23" s="140">
        <f t="shared" si="7"/>
        <v>43.500510859127481</v>
      </c>
      <c r="K23" s="140">
        <f t="shared" si="1"/>
        <v>0.19948914087252234</v>
      </c>
      <c r="L23" s="136">
        <v>19</v>
      </c>
      <c r="M23" s="142">
        <f t="shared" si="2"/>
        <v>47.9</v>
      </c>
      <c r="N23" s="140">
        <f t="shared" si="8"/>
        <v>47.845202018586043</v>
      </c>
      <c r="O23" s="140">
        <f t="shared" si="3"/>
        <v>5.4797981413955199E-2</v>
      </c>
      <c r="Q23" s="147" t="s">
        <v>150</v>
      </c>
      <c r="R23" s="164">
        <f>R19*R20-R21*R22</f>
        <v>1.937082602156603</v>
      </c>
      <c r="S23" s="147"/>
      <c r="T23" s="136" t="s">
        <v>195</v>
      </c>
      <c r="U23" s="147"/>
    </row>
    <row r="24" spans="1:25" ht="15" x14ac:dyDescent="0.25">
      <c r="A24" s="136">
        <v>20</v>
      </c>
      <c r="B24" s="148">
        <v>44.7</v>
      </c>
      <c r="D24" s="136">
        <v>20</v>
      </c>
      <c r="E24" s="136">
        <f t="shared" si="4"/>
        <v>40.700000000000003</v>
      </c>
      <c r="F24" s="144">
        <f t="shared" si="5"/>
        <v>41.07279045277793</v>
      </c>
      <c r="G24" s="140">
        <f t="shared" si="0"/>
        <v>0.37279045277792733</v>
      </c>
      <c r="H24" s="136">
        <v>20</v>
      </c>
      <c r="I24" s="141">
        <f t="shared" si="6"/>
        <v>43.3</v>
      </c>
      <c r="J24" s="140">
        <f t="shared" si="7"/>
        <v>43.087650767371414</v>
      </c>
      <c r="K24" s="140">
        <f t="shared" si="1"/>
        <v>0.21234923262858274</v>
      </c>
      <c r="L24" s="136">
        <v>20</v>
      </c>
      <c r="M24" s="142">
        <f t="shared" si="2"/>
        <v>47.4</v>
      </c>
      <c r="N24" s="140">
        <f t="shared" si="8"/>
        <v>47.435806935994549</v>
      </c>
      <c r="O24" s="140">
        <f t="shared" si="3"/>
        <v>3.5806935994550315E-2</v>
      </c>
      <c r="Q24" s="155" t="s">
        <v>196</v>
      </c>
      <c r="R24" s="156"/>
      <c r="S24" s="157">
        <f>AVERAGE(T8,T14,T20)</f>
        <v>2.4338099114343152</v>
      </c>
    </row>
    <row r="25" spans="1:25" ht="15" x14ac:dyDescent="0.25">
      <c r="A25" s="136">
        <v>21</v>
      </c>
      <c r="B25" s="148">
        <v>43.7</v>
      </c>
      <c r="D25" s="136">
        <v>21</v>
      </c>
      <c r="E25" s="136">
        <f t="shared" si="4"/>
        <v>39.9</v>
      </c>
      <c r="F25" s="144">
        <f t="shared" si="5"/>
        <v>40.215420291230878</v>
      </c>
      <c r="G25" s="140">
        <f t="shared" si="0"/>
        <v>0.315420291230879</v>
      </c>
      <c r="H25" s="136">
        <v>21</v>
      </c>
      <c r="I25" s="141">
        <f t="shared" si="6"/>
        <v>42.8</v>
      </c>
      <c r="J25" s="140">
        <f t="shared" si="7"/>
        <v>42.691892884574763</v>
      </c>
      <c r="K25" s="140">
        <f t="shared" si="1"/>
        <v>0.10810711542523421</v>
      </c>
      <c r="L25" s="136">
        <v>21</v>
      </c>
      <c r="M25" s="142">
        <f t="shared" si="2"/>
        <v>47</v>
      </c>
      <c r="N25" s="140">
        <f t="shared" si="8"/>
        <v>47.04648986300522</v>
      </c>
      <c r="O25" s="140">
        <f t="shared" si="3"/>
        <v>4.64898630052204E-2</v>
      </c>
      <c r="Q25" s="158" t="s">
        <v>197</v>
      </c>
      <c r="R25" s="156"/>
      <c r="S25" s="159">
        <f>_xlfn.STDEV.S(T8,T14,T20)</f>
        <v>0.53644967220549855</v>
      </c>
    </row>
    <row r="26" spans="1:25" x14ac:dyDescent="0.2">
      <c r="A26" s="136">
        <v>22</v>
      </c>
      <c r="B26" s="148">
        <v>42.6</v>
      </c>
      <c r="D26" s="136">
        <v>22</v>
      </c>
      <c r="E26" s="136">
        <f t="shared" si="4"/>
        <v>39.1</v>
      </c>
      <c r="F26" s="144">
        <f t="shared" si="5"/>
        <v>39.384820348807231</v>
      </c>
      <c r="G26" s="140">
        <f t="shared" si="0"/>
        <v>0.28482034880723006</v>
      </c>
      <c r="H26" s="136">
        <v>22</v>
      </c>
      <c r="I26" s="141">
        <f t="shared" si="6"/>
        <v>42.4</v>
      </c>
      <c r="J26" s="140">
        <f t="shared" si="7"/>
        <v>42.312528773285869</v>
      </c>
      <c r="K26" s="140">
        <f t="shared" si="1"/>
        <v>8.7471226714129102E-2</v>
      </c>
      <c r="L26" s="136">
        <v>22</v>
      </c>
      <c r="M26" s="142">
        <f t="shared" si="2"/>
        <v>46.8</v>
      </c>
      <c r="N26" s="140">
        <f t="shared" si="8"/>
        <v>46.676266111509364</v>
      </c>
      <c r="O26" s="140">
        <f t="shared" si="3"/>
        <v>0.1237338884906336</v>
      </c>
    </row>
    <row r="27" spans="1:25" x14ac:dyDescent="0.2">
      <c r="A27" s="136">
        <v>23</v>
      </c>
      <c r="B27" s="148">
        <v>41.8</v>
      </c>
      <c r="D27" s="136">
        <v>23</v>
      </c>
      <c r="E27" s="136">
        <f t="shared" si="4"/>
        <v>38.4</v>
      </c>
      <c r="F27" s="144">
        <f t="shared" si="5"/>
        <v>38.580154761764511</v>
      </c>
      <c r="G27" s="140">
        <f t="shared" si="0"/>
        <v>0.18015476176451273</v>
      </c>
      <c r="H27" s="136">
        <v>23</v>
      </c>
      <c r="I27" s="141">
        <f t="shared" si="6"/>
        <v>42</v>
      </c>
      <c r="J27" s="140">
        <f t="shared" si="7"/>
        <v>41.948879342181655</v>
      </c>
      <c r="K27" s="140">
        <f t="shared" si="1"/>
        <v>5.1120657818344739E-2</v>
      </c>
      <c r="L27" s="136">
        <v>23</v>
      </c>
      <c r="M27" s="142">
        <f t="shared" si="2"/>
        <v>46.4</v>
      </c>
      <c r="N27" s="140">
        <f t="shared" si="8"/>
        <v>46.3241992855692</v>
      </c>
      <c r="O27" s="140">
        <f t="shared" si="3"/>
        <v>7.5800714430798166E-2</v>
      </c>
      <c r="Q27" s="136" t="s">
        <v>216</v>
      </c>
    </row>
    <row r="28" spans="1:25" ht="15.75" customHeight="1" thickBot="1" x14ac:dyDescent="0.25">
      <c r="A28" s="136">
        <v>24</v>
      </c>
      <c r="B28" s="148">
        <v>40.700000000000003</v>
      </c>
      <c r="D28" s="136">
        <v>24</v>
      </c>
      <c r="E28" s="136">
        <f t="shared" si="4"/>
        <v>37.799999999999997</v>
      </c>
      <c r="F28" s="144">
        <f t="shared" si="5"/>
        <v>37.800613765070636</v>
      </c>
      <c r="G28" s="140">
        <f t="shared" si="0"/>
        <v>6.1376507063926056E-4</v>
      </c>
      <c r="H28" s="136">
        <v>24</v>
      </c>
      <c r="I28" s="141">
        <f t="shared" si="6"/>
        <v>41.6</v>
      </c>
      <c r="J28" s="140">
        <f t="shared" si="7"/>
        <v>41.600293630441215</v>
      </c>
      <c r="K28" s="140">
        <f t="shared" si="1"/>
        <v>2.9363044121311077E-4</v>
      </c>
      <c r="L28" s="136">
        <v>24</v>
      </c>
      <c r="M28" s="142">
        <f t="shared" si="2"/>
        <v>46.2</v>
      </c>
      <c r="N28" s="140">
        <f t="shared" si="8"/>
        <v>45.98939891301945</v>
      </c>
      <c r="O28" s="140">
        <f>ABS(M28-N28)</f>
        <v>0.21060108698055302</v>
      </c>
      <c r="S28" s="287" t="s">
        <v>218</v>
      </c>
      <c r="T28" s="287"/>
      <c r="U28" s="287"/>
      <c r="V28" s="287"/>
      <c r="W28" s="287"/>
      <c r="X28" s="287"/>
      <c r="Y28" s="287"/>
    </row>
    <row r="29" spans="1:25" ht="16.5" thickTop="1" thickBot="1" x14ac:dyDescent="0.25">
      <c r="A29" s="136">
        <v>25</v>
      </c>
      <c r="B29" s="148">
        <v>39.9</v>
      </c>
      <c r="D29" s="136">
        <v>25</v>
      </c>
      <c r="E29" s="136">
        <f t="shared" si="4"/>
        <v>37</v>
      </c>
      <c r="F29" s="144">
        <f t="shared" si="5"/>
        <v>37.045412877507125</v>
      </c>
      <c r="G29" s="140">
        <f t="shared" si="0"/>
        <v>4.5412877507125415E-2</v>
      </c>
      <c r="H29" s="136">
        <v>25</v>
      </c>
      <c r="I29" s="141">
        <f t="shared" si="6"/>
        <v>41.2</v>
      </c>
      <c r="J29" s="140">
        <f t="shared" si="7"/>
        <v>41.266147642475218</v>
      </c>
      <c r="K29" s="140">
        <f t="shared" si="1"/>
        <v>6.6147642475215207E-2</v>
      </c>
      <c r="L29" s="136">
        <v>25</v>
      </c>
      <c r="M29" s="142">
        <f t="shared" si="2"/>
        <v>45.8</v>
      </c>
      <c r="N29" s="140">
        <f t="shared" si="8"/>
        <v>45.671018193222508</v>
      </c>
      <c r="O29" s="140">
        <f t="shared" si="3"/>
        <v>0.12898180677748883</v>
      </c>
      <c r="S29" s="279" t="s">
        <v>178</v>
      </c>
      <c r="T29" s="278" t="s">
        <v>28</v>
      </c>
      <c r="U29" s="278"/>
      <c r="V29" s="286"/>
      <c r="W29" s="278" t="s">
        <v>26</v>
      </c>
      <c r="X29" s="278"/>
      <c r="Y29" s="278"/>
    </row>
    <row r="30" spans="1:25" ht="18" thickTop="1" x14ac:dyDescent="0.2">
      <c r="A30" s="136">
        <v>26</v>
      </c>
      <c r="B30" s="148">
        <v>39.1</v>
      </c>
      <c r="D30" s="136">
        <v>26</v>
      </c>
      <c r="E30" s="136">
        <f t="shared" si="4"/>
        <v>36.4</v>
      </c>
      <c r="F30" s="144">
        <f t="shared" si="5"/>
        <v>36.313792112216333</v>
      </c>
      <c r="G30" s="140">
        <f t="shared" si="0"/>
        <v>8.6207887783665171E-2</v>
      </c>
      <c r="H30" s="136">
        <v>26</v>
      </c>
      <c r="I30" s="141">
        <f t="shared" si="6"/>
        <v>41</v>
      </c>
      <c r="J30" s="140">
        <f t="shared" si="7"/>
        <v>40.945843230925185</v>
      </c>
      <c r="K30" s="140">
        <f t="shared" si="1"/>
        <v>5.4156769074815259E-2</v>
      </c>
      <c r="L30" s="136">
        <v>26</v>
      </c>
      <c r="M30" s="142">
        <f t="shared" si="2"/>
        <v>45.3</v>
      </c>
      <c r="N30" s="140">
        <f t="shared" si="8"/>
        <v>45.368251855280775</v>
      </c>
      <c r="O30" s="140">
        <f t="shared" si="3"/>
        <v>6.8251855280777818E-2</v>
      </c>
      <c r="S30" s="276" t="s">
        <v>211</v>
      </c>
      <c r="T30" s="136">
        <v>1.9</v>
      </c>
      <c r="U30" s="136">
        <v>2.5</v>
      </c>
      <c r="V30" s="285">
        <v>2.9</v>
      </c>
      <c r="W30" s="136">
        <v>0.9</v>
      </c>
      <c r="X30" s="136">
        <v>1.46</v>
      </c>
      <c r="Y30" s="136">
        <v>0.43</v>
      </c>
    </row>
    <row r="31" spans="1:25" x14ac:dyDescent="0.2">
      <c r="A31" s="136">
        <v>27</v>
      </c>
      <c r="B31" s="148">
        <v>38.4</v>
      </c>
      <c r="D31" s="136">
        <v>27</v>
      </c>
      <c r="E31" s="136">
        <f>B35</f>
        <v>35.700000000000003</v>
      </c>
      <c r="F31" s="144">
        <f t="shared" si="5"/>
        <v>35.605015211898319</v>
      </c>
      <c r="G31" s="140">
        <f t="shared" si="0"/>
        <v>9.4984788101683648E-2</v>
      </c>
      <c r="H31" s="136">
        <v>27</v>
      </c>
      <c r="I31" s="141">
        <f t="shared" si="6"/>
        <v>40.5</v>
      </c>
      <c r="J31" s="140">
        <f t="shared" si="7"/>
        <v>40.63880702593309</v>
      </c>
      <c r="K31" s="140">
        <f t="shared" si="1"/>
        <v>0.13880702593309024</v>
      </c>
      <c r="L31" s="136">
        <v>27</v>
      </c>
      <c r="M31" s="142">
        <f t="shared" si="2"/>
        <v>45.1</v>
      </c>
      <c r="N31" s="140">
        <f t="shared" si="8"/>
        <v>45.080334121288857</v>
      </c>
      <c r="O31" s="140">
        <f t="shared" si="3"/>
        <v>1.9665878711144558E-2</v>
      </c>
      <c r="S31" s="165" t="s">
        <v>212</v>
      </c>
      <c r="T31" s="136">
        <v>1.06</v>
      </c>
      <c r="U31" s="136">
        <v>1.08</v>
      </c>
      <c r="V31" s="285">
        <v>1.17</v>
      </c>
      <c r="W31" s="136">
        <v>0.67</v>
      </c>
      <c r="X31" s="136">
        <v>0.43</v>
      </c>
      <c r="Y31" s="136">
        <v>0.71</v>
      </c>
    </row>
    <row r="32" spans="1:25" ht="17.25" x14ac:dyDescent="0.2">
      <c r="A32" s="136">
        <v>28</v>
      </c>
      <c r="B32" s="148">
        <v>37.799999999999997</v>
      </c>
      <c r="D32" s="136">
        <v>28</v>
      </c>
      <c r="E32" s="136">
        <f>B36</f>
        <v>35.1</v>
      </c>
      <c r="F32" s="144">
        <f t="shared" si="5"/>
        <v>34.918368907887597</v>
      </c>
      <c r="G32" s="140">
        <f t="shared" si="0"/>
        <v>0.18163109211240425</v>
      </c>
      <c r="H32" s="136">
        <v>28</v>
      </c>
      <c r="I32" s="141">
        <f>B270</f>
        <v>40.1</v>
      </c>
      <c r="J32" s="140">
        <f t="shared" si="7"/>
        <v>40.344489408764645</v>
      </c>
      <c r="K32" s="140">
        <f t="shared" si="1"/>
        <v>0.2444894087646432</v>
      </c>
      <c r="L32" s="136">
        <v>28</v>
      </c>
      <c r="M32" s="142">
        <f t="shared" si="2"/>
        <v>44.7</v>
      </c>
      <c r="N32" s="140">
        <f t="shared" si="8"/>
        <v>44.806536769474299</v>
      </c>
      <c r="O32" s="140">
        <f t="shared" si="3"/>
        <v>0.10653676947429602</v>
      </c>
      <c r="S32" s="275" t="s">
        <v>213</v>
      </c>
      <c r="T32" s="282">
        <v>2.54</v>
      </c>
      <c r="U32" s="282"/>
      <c r="V32" s="283"/>
      <c r="W32" s="136">
        <v>4.84</v>
      </c>
      <c r="X32" s="136">
        <v>5.48</v>
      </c>
      <c r="Y32" s="136">
        <v>1.31</v>
      </c>
    </row>
    <row r="33" spans="1:25" ht="15.75" thickBot="1" x14ac:dyDescent="0.25">
      <c r="A33" s="136">
        <v>29</v>
      </c>
      <c r="B33" s="148">
        <v>37</v>
      </c>
      <c r="D33" s="136">
        <v>29</v>
      </c>
      <c r="E33" s="136">
        <f t="shared" ref="E33:E34" si="9">B37</f>
        <v>34.5</v>
      </c>
      <c r="F33" s="144">
        <f t="shared" si="5"/>
        <v>34.253162202364273</v>
      </c>
      <c r="G33" s="140">
        <f t="shared" si="0"/>
        <v>0.24683779763572744</v>
      </c>
      <c r="H33" s="136">
        <v>29</v>
      </c>
      <c r="I33" s="141">
        <f>B271</f>
        <v>39.9</v>
      </c>
      <c r="J33" s="140">
        <f t="shared" si="7"/>
        <v>40.062363527948918</v>
      </c>
      <c r="K33" s="140">
        <f t="shared" si="1"/>
        <v>0.16236352794891928</v>
      </c>
      <c r="L33" s="136">
        <v>29</v>
      </c>
      <c r="M33" s="142">
        <f t="shared" si="2"/>
        <v>44.5</v>
      </c>
      <c r="N33" s="140">
        <f t="shared" si="8"/>
        <v>44.546167292327851</v>
      </c>
      <c r="O33" s="140">
        <f t="shared" si="3"/>
        <v>4.6167292327851328E-2</v>
      </c>
      <c r="S33" s="281" t="s">
        <v>214</v>
      </c>
      <c r="T33" s="280" t="s">
        <v>217</v>
      </c>
      <c r="U33" s="280"/>
      <c r="V33" s="284"/>
      <c r="W33" s="277">
        <v>7</v>
      </c>
      <c r="X33" s="277">
        <v>8</v>
      </c>
      <c r="Y33" s="277" t="s">
        <v>215</v>
      </c>
    </row>
    <row r="34" spans="1:25" ht="15" thickTop="1" x14ac:dyDescent="0.2">
      <c r="A34" s="136">
        <v>30</v>
      </c>
      <c r="B34" s="148">
        <v>36.4</v>
      </c>
      <c r="D34" s="136">
        <v>30</v>
      </c>
      <c r="E34" s="136">
        <f t="shared" si="9"/>
        <v>34.1</v>
      </c>
      <c r="F34" s="144">
        <f t="shared" si="5"/>
        <v>33.608725672977101</v>
      </c>
      <c r="G34" s="140">
        <f t="shared" si="0"/>
        <v>0.49127432702290008</v>
      </c>
      <c r="H34" s="136">
        <v>30</v>
      </c>
      <c r="I34" s="141">
        <f t="shared" ref="I34" si="10">B272</f>
        <v>39.5</v>
      </c>
      <c r="J34" s="140">
        <f t="shared" si="7"/>
        <v>39.791924356173162</v>
      </c>
      <c r="K34" s="140">
        <f t="shared" si="1"/>
        <v>0.29192435617316193</v>
      </c>
      <c r="L34" s="136">
        <v>30</v>
      </c>
      <c r="M34" s="142">
        <f t="shared" si="2"/>
        <v>44.1</v>
      </c>
      <c r="N34" s="140">
        <f t="shared" si="8"/>
        <v>44.298567145064808</v>
      </c>
      <c r="O34" s="140">
        <f t="shared" si="3"/>
        <v>0.19856714506480699</v>
      </c>
    </row>
    <row r="35" spans="1:25" x14ac:dyDescent="0.2">
      <c r="A35" s="136">
        <v>31</v>
      </c>
      <c r="B35" s="148">
        <v>35.700000000000003</v>
      </c>
      <c r="G35" s="144">
        <f>SUM(G4:G34)</f>
        <v>5.7279617085138455</v>
      </c>
      <c r="K35" s="160">
        <f>SUM(K4:K34)</f>
        <v>3.0706149559088942</v>
      </c>
      <c r="O35" s="163">
        <f>SUM(O4:O34)</f>
        <v>2.7710273535139862</v>
      </c>
    </row>
    <row r="36" spans="1:25" x14ac:dyDescent="0.2">
      <c r="A36" s="136">
        <v>32</v>
      </c>
      <c r="B36" s="148">
        <v>35.1</v>
      </c>
    </row>
    <row r="37" spans="1:25" x14ac:dyDescent="0.2">
      <c r="A37" s="136">
        <v>33</v>
      </c>
      <c r="B37" s="148">
        <v>34.5</v>
      </c>
    </row>
    <row r="38" spans="1:25" x14ac:dyDescent="0.2">
      <c r="A38" s="136">
        <v>34</v>
      </c>
      <c r="B38" s="148">
        <v>34.1</v>
      </c>
    </row>
    <row r="39" spans="1:25" x14ac:dyDescent="0.2">
      <c r="A39" s="136">
        <v>35</v>
      </c>
      <c r="B39" s="136">
        <v>34.700000000000003</v>
      </c>
    </row>
    <row r="40" spans="1:25" x14ac:dyDescent="0.2">
      <c r="A40" s="136">
        <v>36</v>
      </c>
      <c r="B40" s="136">
        <v>35.5</v>
      </c>
    </row>
    <row r="41" spans="1:25" x14ac:dyDescent="0.2">
      <c r="A41" s="136">
        <v>37</v>
      </c>
      <c r="B41" s="136">
        <v>36.4</v>
      </c>
    </row>
    <row r="42" spans="1:25" x14ac:dyDescent="0.2">
      <c r="A42" s="136">
        <v>38</v>
      </c>
      <c r="B42" s="136">
        <v>37.200000000000003</v>
      </c>
    </row>
    <row r="43" spans="1:25" x14ac:dyDescent="0.2">
      <c r="A43" s="136">
        <v>39</v>
      </c>
      <c r="B43" s="136">
        <v>38.200000000000003</v>
      </c>
    </row>
    <row r="44" spans="1:25" x14ac:dyDescent="0.2">
      <c r="A44" s="136">
        <v>40</v>
      </c>
      <c r="B44" s="136">
        <v>39.1</v>
      </c>
    </row>
    <row r="45" spans="1:25" x14ac:dyDescent="0.2">
      <c r="A45" s="136">
        <v>41</v>
      </c>
      <c r="B45" s="136">
        <v>39.9</v>
      </c>
    </row>
    <row r="46" spans="1:25" x14ac:dyDescent="0.2">
      <c r="A46" s="136">
        <v>42</v>
      </c>
      <c r="B46" s="136">
        <v>40.700000000000003</v>
      </c>
    </row>
    <row r="47" spans="1:25" x14ac:dyDescent="0.2">
      <c r="A47" s="136">
        <v>43</v>
      </c>
      <c r="B47" s="136">
        <v>41.6</v>
      </c>
    </row>
    <row r="48" spans="1:25" x14ac:dyDescent="0.2">
      <c r="A48" s="136">
        <v>44</v>
      </c>
      <c r="B48" s="136">
        <v>42.4</v>
      </c>
    </row>
    <row r="49" spans="1:2" x14ac:dyDescent="0.2">
      <c r="A49" s="136">
        <v>45</v>
      </c>
      <c r="B49" s="136">
        <v>43</v>
      </c>
    </row>
    <row r="50" spans="1:2" x14ac:dyDescent="0.2">
      <c r="A50" s="136">
        <v>46</v>
      </c>
      <c r="B50" s="136">
        <v>43.9</v>
      </c>
    </row>
    <row r="51" spans="1:2" x14ac:dyDescent="0.2">
      <c r="A51" s="136">
        <v>47</v>
      </c>
      <c r="B51" s="136">
        <v>44.7</v>
      </c>
    </row>
    <row r="52" spans="1:2" x14ac:dyDescent="0.2">
      <c r="A52" s="136">
        <v>48</v>
      </c>
      <c r="B52" s="136">
        <v>45.3</v>
      </c>
    </row>
    <row r="53" spans="1:2" x14ac:dyDescent="0.2">
      <c r="A53" s="136">
        <v>49</v>
      </c>
      <c r="B53" s="136">
        <v>46</v>
      </c>
    </row>
    <row r="54" spans="1:2" x14ac:dyDescent="0.2">
      <c r="A54" s="136">
        <v>50</v>
      </c>
      <c r="B54" s="136">
        <v>46.6</v>
      </c>
    </row>
    <row r="55" spans="1:2" x14ac:dyDescent="0.2">
      <c r="A55" s="136">
        <v>51</v>
      </c>
      <c r="B55" s="136">
        <v>47.2</v>
      </c>
    </row>
    <row r="56" spans="1:2" x14ac:dyDescent="0.2">
      <c r="A56" s="136">
        <v>52</v>
      </c>
      <c r="B56" s="136">
        <v>47.6</v>
      </c>
    </row>
    <row r="57" spans="1:2" x14ac:dyDescent="0.2">
      <c r="A57" s="136">
        <v>53</v>
      </c>
      <c r="B57" s="136">
        <v>48.3</v>
      </c>
    </row>
    <row r="58" spans="1:2" x14ac:dyDescent="0.2">
      <c r="A58" s="136">
        <v>54</v>
      </c>
      <c r="B58" s="136">
        <v>48.7</v>
      </c>
    </row>
    <row r="59" spans="1:2" x14ac:dyDescent="0.2">
      <c r="A59" s="136">
        <v>55</v>
      </c>
      <c r="B59" s="136">
        <v>49.1</v>
      </c>
    </row>
    <row r="60" spans="1:2" x14ac:dyDescent="0.2">
      <c r="A60" s="136">
        <v>56</v>
      </c>
      <c r="B60" s="136">
        <v>49.5</v>
      </c>
    </row>
    <row r="61" spans="1:2" x14ac:dyDescent="0.2">
      <c r="A61" s="136">
        <v>57</v>
      </c>
      <c r="B61" s="136">
        <v>50</v>
      </c>
    </row>
    <row r="62" spans="1:2" x14ac:dyDescent="0.2">
      <c r="A62" s="136">
        <v>58</v>
      </c>
      <c r="B62" s="136">
        <v>50.2</v>
      </c>
    </row>
    <row r="63" spans="1:2" x14ac:dyDescent="0.2">
      <c r="A63" s="136">
        <v>59</v>
      </c>
      <c r="B63" s="136">
        <v>50.6</v>
      </c>
    </row>
    <row r="64" spans="1:2" x14ac:dyDescent="0.2">
      <c r="A64" s="136">
        <v>60</v>
      </c>
      <c r="B64" s="136">
        <v>50.8</v>
      </c>
    </row>
    <row r="65" spans="1:2" x14ac:dyDescent="0.2">
      <c r="A65" s="136">
        <v>61</v>
      </c>
      <c r="B65" s="136">
        <v>51</v>
      </c>
    </row>
    <row r="66" spans="1:2" x14ac:dyDescent="0.2">
      <c r="A66" s="136">
        <v>62</v>
      </c>
      <c r="B66" s="136">
        <v>51.4</v>
      </c>
    </row>
    <row r="67" spans="1:2" x14ac:dyDescent="0.2">
      <c r="A67" s="136">
        <v>63</v>
      </c>
      <c r="B67" s="136">
        <v>51.6</v>
      </c>
    </row>
    <row r="68" spans="1:2" x14ac:dyDescent="0.2">
      <c r="A68" s="136">
        <v>64</v>
      </c>
      <c r="B68" s="136">
        <v>51.8</v>
      </c>
    </row>
    <row r="69" spans="1:2" x14ac:dyDescent="0.2">
      <c r="A69" s="136">
        <v>65</v>
      </c>
      <c r="B69" s="136">
        <v>52</v>
      </c>
    </row>
    <row r="70" spans="1:2" x14ac:dyDescent="0.2">
      <c r="A70" s="136">
        <v>66</v>
      </c>
      <c r="B70" s="136">
        <v>52.3</v>
      </c>
    </row>
    <row r="71" spans="1:2" x14ac:dyDescent="0.2">
      <c r="A71" s="136">
        <v>67</v>
      </c>
      <c r="B71" s="136">
        <v>52.5</v>
      </c>
    </row>
    <row r="72" spans="1:2" x14ac:dyDescent="0.2">
      <c r="A72" s="136">
        <v>68</v>
      </c>
      <c r="B72" s="136">
        <v>52.7</v>
      </c>
    </row>
    <row r="73" spans="1:2" x14ac:dyDescent="0.2">
      <c r="A73" s="136">
        <v>69</v>
      </c>
      <c r="B73" s="136">
        <v>52.9</v>
      </c>
    </row>
    <row r="74" spans="1:2" x14ac:dyDescent="0.2">
      <c r="A74" s="136">
        <v>70</v>
      </c>
      <c r="B74" s="136">
        <v>52.9</v>
      </c>
    </row>
    <row r="75" spans="1:2" x14ac:dyDescent="0.2">
      <c r="A75" s="136">
        <v>71</v>
      </c>
      <c r="B75" s="136">
        <v>53.1</v>
      </c>
    </row>
    <row r="76" spans="1:2" x14ac:dyDescent="0.2">
      <c r="A76" s="136">
        <v>72</v>
      </c>
      <c r="B76" s="136">
        <v>53.1</v>
      </c>
    </row>
    <row r="77" spans="1:2" x14ac:dyDescent="0.2">
      <c r="A77" s="136">
        <v>73</v>
      </c>
      <c r="B77" s="136">
        <v>53.3</v>
      </c>
    </row>
    <row r="78" spans="1:2" x14ac:dyDescent="0.2">
      <c r="A78" s="136">
        <v>74</v>
      </c>
      <c r="B78" s="136">
        <v>53.5</v>
      </c>
    </row>
    <row r="79" spans="1:2" x14ac:dyDescent="0.2">
      <c r="A79" s="136">
        <v>75</v>
      </c>
      <c r="B79" s="136">
        <v>53.5</v>
      </c>
    </row>
    <row r="80" spans="1:2" x14ac:dyDescent="0.2">
      <c r="A80" s="136">
        <v>76</v>
      </c>
      <c r="B80" s="136">
        <v>53.7</v>
      </c>
    </row>
    <row r="81" spans="1:2" x14ac:dyDescent="0.2">
      <c r="A81" s="136">
        <v>77</v>
      </c>
      <c r="B81" s="136">
        <v>53.7</v>
      </c>
    </row>
    <row r="82" spans="1:2" x14ac:dyDescent="0.2">
      <c r="A82" s="136">
        <v>78</v>
      </c>
      <c r="B82" s="136">
        <v>53.7</v>
      </c>
    </row>
    <row r="83" spans="1:2" x14ac:dyDescent="0.2">
      <c r="A83" s="136">
        <v>79</v>
      </c>
      <c r="B83" s="136">
        <v>53.7</v>
      </c>
    </row>
    <row r="84" spans="1:2" x14ac:dyDescent="0.2">
      <c r="A84" s="136">
        <v>80</v>
      </c>
      <c r="B84" s="136">
        <v>53.7</v>
      </c>
    </row>
    <row r="85" spans="1:2" x14ac:dyDescent="0.2">
      <c r="A85" s="136">
        <v>81</v>
      </c>
      <c r="B85" s="136">
        <v>53.7</v>
      </c>
    </row>
    <row r="86" spans="1:2" x14ac:dyDescent="0.2">
      <c r="A86" s="136">
        <v>82</v>
      </c>
      <c r="B86" s="136">
        <v>53.9</v>
      </c>
    </row>
    <row r="87" spans="1:2" x14ac:dyDescent="0.2">
      <c r="A87" s="136">
        <v>83</v>
      </c>
      <c r="B87" s="136">
        <v>53.9</v>
      </c>
    </row>
    <row r="88" spans="1:2" x14ac:dyDescent="0.2">
      <c r="A88" s="136">
        <v>84</v>
      </c>
      <c r="B88" s="136">
        <v>53.9</v>
      </c>
    </row>
    <row r="89" spans="1:2" x14ac:dyDescent="0.2">
      <c r="A89" s="136">
        <v>85</v>
      </c>
      <c r="B89" s="136">
        <v>54.1</v>
      </c>
    </row>
    <row r="90" spans="1:2" x14ac:dyDescent="0.2">
      <c r="A90" s="136">
        <v>86</v>
      </c>
      <c r="B90" s="136">
        <v>54.1</v>
      </c>
    </row>
    <row r="91" spans="1:2" x14ac:dyDescent="0.2">
      <c r="A91" s="136">
        <v>87</v>
      </c>
      <c r="B91" s="136">
        <v>54.1</v>
      </c>
    </row>
    <row r="92" spans="1:2" x14ac:dyDescent="0.2">
      <c r="A92" s="136">
        <v>88</v>
      </c>
      <c r="B92" s="136">
        <v>54.3</v>
      </c>
    </row>
    <row r="93" spans="1:2" x14ac:dyDescent="0.2">
      <c r="A93" s="136">
        <v>89</v>
      </c>
      <c r="B93" s="136">
        <v>54.3</v>
      </c>
    </row>
    <row r="94" spans="1:2" x14ac:dyDescent="0.2">
      <c r="A94" s="136">
        <v>90</v>
      </c>
      <c r="B94" s="136">
        <v>54.3</v>
      </c>
    </row>
    <row r="95" spans="1:2" x14ac:dyDescent="0.2">
      <c r="A95" s="136">
        <v>91</v>
      </c>
      <c r="B95" s="136">
        <v>54.6</v>
      </c>
    </row>
    <row r="96" spans="1:2" x14ac:dyDescent="0.2">
      <c r="A96" s="136">
        <v>92</v>
      </c>
      <c r="B96" s="136">
        <v>54.6</v>
      </c>
    </row>
    <row r="97" spans="1:2" x14ac:dyDescent="0.2">
      <c r="A97" s="136">
        <v>93</v>
      </c>
      <c r="B97" s="136">
        <v>54.6</v>
      </c>
    </row>
    <row r="98" spans="1:2" x14ac:dyDescent="0.2">
      <c r="A98" s="136">
        <v>94</v>
      </c>
      <c r="B98" s="136">
        <v>54.6</v>
      </c>
    </row>
    <row r="99" spans="1:2" x14ac:dyDescent="0.2">
      <c r="A99" s="136">
        <v>95</v>
      </c>
      <c r="B99" s="136">
        <v>54.6</v>
      </c>
    </row>
    <row r="100" spans="1:2" x14ac:dyDescent="0.2">
      <c r="A100" s="136">
        <v>96</v>
      </c>
      <c r="B100" s="136">
        <v>54.8</v>
      </c>
    </row>
    <row r="101" spans="1:2" x14ac:dyDescent="0.2">
      <c r="A101" s="136">
        <v>97</v>
      </c>
      <c r="B101" s="136">
        <v>54.6</v>
      </c>
    </row>
    <row r="102" spans="1:2" x14ac:dyDescent="0.2">
      <c r="A102" s="136">
        <v>98</v>
      </c>
      <c r="B102" s="136">
        <v>54.6</v>
      </c>
    </row>
    <row r="103" spans="1:2" x14ac:dyDescent="0.2">
      <c r="A103" s="136">
        <v>99</v>
      </c>
      <c r="B103" s="136">
        <v>54.6</v>
      </c>
    </row>
    <row r="104" spans="1:2" x14ac:dyDescent="0.2">
      <c r="A104" s="136">
        <v>100</v>
      </c>
      <c r="B104" s="136">
        <v>54.6</v>
      </c>
    </row>
    <row r="105" spans="1:2" x14ac:dyDescent="0.2">
      <c r="A105" s="136">
        <v>101</v>
      </c>
      <c r="B105" s="136">
        <v>54.6</v>
      </c>
    </row>
    <row r="106" spans="1:2" x14ac:dyDescent="0.2">
      <c r="A106" s="136">
        <v>102</v>
      </c>
      <c r="B106" s="136">
        <v>54.6</v>
      </c>
    </row>
    <row r="107" spans="1:2" x14ac:dyDescent="0.2">
      <c r="A107" s="136">
        <v>103</v>
      </c>
      <c r="B107" s="136">
        <v>54.6</v>
      </c>
    </row>
    <row r="108" spans="1:2" x14ac:dyDescent="0.2">
      <c r="A108" s="136">
        <v>104</v>
      </c>
      <c r="B108" s="136">
        <v>54.6</v>
      </c>
    </row>
    <row r="109" spans="1:2" x14ac:dyDescent="0.2">
      <c r="A109" s="136">
        <v>105</v>
      </c>
      <c r="B109" s="136">
        <v>54.6</v>
      </c>
    </row>
    <row r="110" spans="1:2" x14ac:dyDescent="0.2">
      <c r="A110" s="136">
        <v>106</v>
      </c>
      <c r="B110" s="136">
        <v>54.6</v>
      </c>
    </row>
    <row r="111" spans="1:2" x14ac:dyDescent="0.2">
      <c r="A111" s="136">
        <v>107</v>
      </c>
      <c r="B111" s="136">
        <v>54.6</v>
      </c>
    </row>
    <row r="112" spans="1:2" x14ac:dyDescent="0.2">
      <c r="A112" s="136">
        <v>108</v>
      </c>
      <c r="B112" s="136">
        <v>54.8</v>
      </c>
    </row>
    <row r="113" spans="1:2" x14ac:dyDescent="0.2">
      <c r="A113" s="136">
        <v>109</v>
      </c>
      <c r="B113" s="136">
        <v>54.8</v>
      </c>
    </row>
    <row r="114" spans="1:2" x14ac:dyDescent="0.2">
      <c r="A114" s="136">
        <v>110</v>
      </c>
      <c r="B114" s="136">
        <v>55</v>
      </c>
    </row>
    <row r="115" spans="1:2" x14ac:dyDescent="0.2">
      <c r="A115" s="136">
        <v>111</v>
      </c>
      <c r="B115" s="136">
        <v>54.8</v>
      </c>
    </row>
    <row r="116" spans="1:2" x14ac:dyDescent="0.2">
      <c r="A116" s="136">
        <v>112</v>
      </c>
      <c r="B116" s="136">
        <v>55</v>
      </c>
    </row>
    <row r="117" spans="1:2" x14ac:dyDescent="0.2">
      <c r="A117" s="136">
        <v>113</v>
      </c>
      <c r="B117" s="136">
        <v>55.2</v>
      </c>
    </row>
    <row r="118" spans="1:2" x14ac:dyDescent="0.2">
      <c r="A118" s="136">
        <v>114</v>
      </c>
      <c r="B118" s="136">
        <v>55.4</v>
      </c>
    </row>
    <row r="119" spans="1:2" x14ac:dyDescent="0.2">
      <c r="A119" s="136">
        <v>115</v>
      </c>
      <c r="B119" s="136">
        <v>55.6</v>
      </c>
    </row>
    <row r="120" spans="1:2" x14ac:dyDescent="0.2">
      <c r="A120" s="136">
        <v>116</v>
      </c>
      <c r="B120" s="136">
        <v>55.6</v>
      </c>
    </row>
    <row r="121" spans="1:2" x14ac:dyDescent="0.2">
      <c r="A121" s="136">
        <v>117</v>
      </c>
      <c r="B121" s="136">
        <v>55.6</v>
      </c>
    </row>
    <row r="122" spans="1:2" x14ac:dyDescent="0.2">
      <c r="A122" s="136">
        <v>118</v>
      </c>
      <c r="B122" s="136">
        <v>55.6</v>
      </c>
    </row>
    <row r="123" spans="1:2" x14ac:dyDescent="0.2">
      <c r="A123" s="136">
        <v>119</v>
      </c>
      <c r="B123" s="136">
        <v>55.8</v>
      </c>
    </row>
    <row r="124" spans="1:2" x14ac:dyDescent="0.2">
      <c r="A124" s="136">
        <v>120</v>
      </c>
      <c r="B124" s="136">
        <v>55.6</v>
      </c>
    </row>
    <row r="125" spans="1:2" x14ac:dyDescent="0.2">
      <c r="A125" s="136">
        <v>121</v>
      </c>
      <c r="B125" s="136">
        <v>55.8</v>
      </c>
    </row>
    <row r="126" spans="1:2" x14ac:dyDescent="0.2">
      <c r="A126" s="136">
        <v>122</v>
      </c>
      <c r="B126" s="136">
        <v>55.6</v>
      </c>
    </row>
    <row r="127" spans="1:2" x14ac:dyDescent="0.2">
      <c r="A127" s="136">
        <v>123</v>
      </c>
      <c r="B127" s="136">
        <v>55.6</v>
      </c>
    </row>
    <row r="128" spans="1:2" x14ac:dyDescent="0.2">
      <c r="A128" s="136">
        <v>124</v>
      </c>
      <c r="B128" s="136">
        <v>55.6</v>
      </c>
    </row>
    <row r="129" spans="1:2" x14ac:dyDescent="0.2">
      <c r="A129" s="136">
        <v>125</v>
      </c>
      <c r="B129" s="136">
        <v>55.6</v>
      </c>
    </row>
    <row r="130" spans="1:2" x14ac:dyDescent="0.2">
      <c r="A130" s="136">
        <v>126</v>
      </c>
      <c r="B130" s="136">
        <v>55.6</v>
      </c>
    </row>
    <row r="131" spans="1:2" x14ac:dyDescent="0.2">
      <c r="A131" s="136">
        <v>127</v>
      </c>
      <c r="B131" s="136">
        <v>55.6</v>
      </c>
    </row>
    <row r="132" spans="1:2" x14ac:dyDescent="0.2">
      <c r="A132" s="136">
        <v>128</v>
      </c>
      <c r="B132" s="136">
        <v>55.6</v>
      </c>
    </row>
    <row r="133" spans="1:2" x14ac:dyDescent="0.2">
      <c r="A133" s="136">
        <v>129</v>
      </c>
      <c r="B133" s="136">
        <v>55.6</v>
      </c>
    </row>
    <row r="134" spans="1:2" x14ac:dyDescent="0.2">
      <c r="A134" s="136">
        <v>130</v>
      </c>
      <c r="B134" s="136">
        <v>55.8</v>
      </c>
    </row>
    <row r="135" spans="1:2" x14ac:dyDescent="0.2">
      <c r="A135" s="136">
        <v>131</v>
      </c>
      <c r="B135" s="136">
        <v>55.6</v>
      </c>
    </row>
    <row r="136" spans="1:2" x14ac:dyDescent="0.2">
      <c r="A136" s="136">
        <v>132</v>
      </c>
      <c r="B136" s="136">
        <v>55.6</v>
      </c>
    </row>
    <row r="137" spans="1:2" x14ac:dyDescent="0.2">
      <c r="A137" s="136">
        <v>133</v>
      </c>
      <c r="B137" s="136">
        <v>55.8</v>
      </c>
    </row>
    <row r="138" spans="1:2" x14ac:dyDescent="0.2">
      <c r="A138" s="136">
        <v>134</v>
      </c>
      <c r="B138" s="136">
        <v>55.8</v>
      </c>
    </row>
    <row r="139" spans="1:2" x14ac:dyDescent="0.2">
      <c r="A139" s="136">
        <v>135</v>
      </c>
      <c r="B139" s="136">
        <v>55.8</v>
      </c>
    </row>
    <row r="140" spans="1:2" x14ac:dyDescent="0.2">
      <c r="A140" s="136">
        <v>136</v>
      </c>
      <c r="B140" s="136">
        <v>55.8</v>
      </c>
    </row>
    <row r="141" spans="1:2" x14ac:dyDescent="0.2">
      <c r="A141" s="136">
        <v>137</v>
      </c>
      <c r="B141" s="136">
        <v>55.8</v>
      </c>
    </row>
    <row r="142" spans="1:2" x14ac:dyDescent="0.2">
      <c r="A142" s="136">
        <v>138</v>
      </c>
      <c r="B142" s="136">
        <v>56</v>
      </c>
    </row>
    <row r="143" spans="1:2" x14ac:dyDescent="0.2">
      <c r="A143" s="136">
        <v>139</v>
      </c>
      <c r="B143" s="136">
        <v>56</v>
      </c>
    </row>
    <row r="144" spans="1:2" x14ac:dyDescent="0.2">
      <c r="A144" s="136">
        <v>140</v>
      </c>
      <c r="B144" s="136">
        <v>56</v>
      </c>
    </row>
    <row r="145" spans="1:2" x14ac:dyDescent="0.2">
      <c r="A145" s="136">
        <v>141</v>
      </c>
      <c r="B145" s="136">
        <v>56</v>
      </c>
    </row>
    <row r="146" spans="1:2" x14ac:dyDescent="0.2">
      <c r="A146" s="136">
        <v>142</v>
      </c>
      <c r="B146" s="136">
        <v>56</v>
      </c>
    </row>
    <row r="147" spans="1:2" x14ac:dyDescent="0.2">
      <c r="A147" s="136">
        <v>143</v>
      </c>
      <c r="B147" s="136">
        <v>56.2</v>
      </c>
    </row>
    <row r="148" spans="1:2" x14ac:dyDescent="0.2">
      <c r="A148" s="136">
        <v>144</v>
      </c>
      <c r="B148" s="136">
        <v>56.2</v>
      </c>
    </row>
    <row r="149" spans="1:2" x14ac:dyDescent="0.2">
      <c r="A149" s="136">
        <v>145</v>
      </c>
      <c r="B149" s="136">
        <v>56.2</v>
      </c>
    </row>
    <row r="150" spans="1:2" x14ac:dyDescent="0.2">
      <c r="A150" s="136">
        <v>146</v>
      </c>
      <c r="B150" s="136">
        <v>56.2</v>
      </c>
    </row>
    <row r="151" spans="1:2" x14ac:dyDescent="0.2">
      <c r="A151" s="136">
        <v>147</v>
      </c>
      <c r="B151" s="136">
        <v>56.2</v>
      </c>
    </row>
    <row r="152" spans="1:2" x14ac:dyDescent="0.2">
      <c r="A152" s="136">
        <v>148</v>
      </c>
      <c r="B152" s="136">
        <v>56.2</v>
      </c>
    </row>
    <row r="153" spans="1:2" x14ac:dyDescent="0.2">
      <c r="A153" s="136">
        <v>149</v>
      </c>
      <c r="B153" s="136">
        <v>56.2</v>
      </c>
    </row>
    <row r="154" spans="1:2" x14ac:dyDescent="0.2">
      <c r="A154" s="136">
        <v>150</v>
      </c>
      <c r="B154" s="136">
        <v>56.2</v>
      </c>
    </row>
    <row r="155" spans="1:2" x14ac:dyDescent="0.2">
      <c r="A155" s="136">
        <v>151</v>
      </c>
      <c r="B155" s="136">
        <v>56.4</v>
      </c>
    </row>
    <row r="156" spans="1:2" x14ac:dyDescent="0.2">
      <c r="A156" s="136">
        <v>152</v>
      </c>
      <c r="B156" s="136">
        <v>56.4</v>
      </c>
    </row>
    <row r="157" spans="1:2" x14ac:dyDescent="0.2">
      <c r="A157" s="136">
        <v>153</v>
      </c>
      <c r="B157" s="136">
        <v>56.4</v>
      </c>
    </row>
    <row r="158" spans="1:2" x14ac:dyDescent="0.2">
      <c r="A158" s="136">
        <v>154</v>
      </c>
      <c r="B158" s="136">
        <v>56.4</v>
      </c>
    </row>
    <row r="159" spans="1:2" x14ac:dyDescent="0.2">
      <c r="A159" s="136">
        <v>155</v>
      </c>
      <c r="B159" s="136">
        <v>56.4</v>
      </c>
    </row>
    <row r="160" spans="1:2" x14ac:dyDescent="0.2">
      <c r="A160" s="136">
        <v>156</v>
      </c>
      <c r="B160" s="136">
        <v>56.6</v>
      </c>
    </row>
    <row r="161" spans="1:2" x14ac:dyDescent="0.2">
      <c r="A161" s="136">
        <v>157</v>
      </c>
      <c r="B161" s="136">
        <v>56.6</v>
      </c>
    </row>
    <row r="162" spans="1:2" x14ac:dyDescent="0.2">
      <c r="A162" s="136">
        <v>158</v>
      </c>
      <c r="B162" s="136">
        <v>56.6</v>
      </c>
    </row>
    <row r="163" spans="1:2" x14ac:dyDescent="0.2">
      <c r="A163" s="136">
        <v>159</v>
      </c>
      <c r="B163" s="136">
        <v>56.9</v>
      </c>
    </row>
    <row r="164" spans="1:2" x14ac:dyDescent="0.2">
      <c r="A164" s="136">
        <v>160</v>
      </c>
      <c r="B164" s="136">
        <v>56.9</v>
      </c>
    </row>
    <row r="165" spans="1:2" x14ac:dyDescent="0.2">
      <c r="A165" s="136">
        <v>161</v>
      </c>
      <c r="B165" s="136">
        <v>56.9</v>
      </c>
    </row>
    <row r="166" spans="1:2" x14ac:dyDescent="0.2">
      <c r="A166" s="136">
        <v>162</v>
      </c>
      <c r="B166" s="136">
        <v>56.9</v>
      </c>
    </row>
    <row r="167" spans="1:2" x14ac:dyDescent="0.2">
      <c r="A167" s="136">
        <v>163</v>
      </c>
      <c r="B167" s="136">
        <v>56.9</v>
      </c>
    </row>
    <row r="168" spans="1:2" x14ac:dyDescent="0.2">
      <c r="A168" s="136">
        <v>164</v>
      </c>
      <c r="B168" s="136">
        <v>56.9</v>
      </c>
    </row>
    <row r="169" spans="1:2" x14ac:dyDescent="0.2">
      <c r="A169" s="136">
        <v>165</v>
      </c>
      <c r="B169" s="136">
        <v>57.1</v>
      </c>
    </row>
    <row r="170" spans="1:2" x14ac:dyDescent="0.2">
      <c r="A170" s="136">
        <v>166</v>
      </c>
      <c r="B170" s="136">
        <v>57.1</v>
      </c>
    </row>
    <row r="171" spans="1:2" x14ac:dyDescent="0.2">
      <c r="A171" s="136">
        <v>167</v>
      </c>
      <c r="B171" s="136">
        <v>57.1</v>
      </c>
    </row>
    <row r="172" spans="1:2" x14ac:dyDescent="0.2">
      <c r="A172" s="136">
        <v>168</v>
      </c>
      <c r="B172" s="136">
        <v>57.1</v>
      </c>
    </row>
    <row r="173" spans="1:2" x14ac:dyDescent="0.2">
      <c r="A173" s="136">
        <v>169</v>
      </c>
      <c r="B173" s="136">
        <v>57.1</v>
      </c>
    </row>
    <row r="174" spans="1:2" x14ac:dyDescent="0.2">
      <c r="A174" s="136">
        <v>170</v>
      </c>
      <c r="B174" s="136">
        <v>57.1</v>
      </c>
    </row>
    <row r="175" spans="1:2" x14ac:dyDescent="0.2">
      <c r="A175" s="136">
        <v>171</v>
      </c>
      <c r="B175" s="136">
        <v>57.1</v>
      </c>
    </row>
    <row r="176" spans="1:2" x14ac:dyDescent="0.2">
      <c r="A176" s="136">
        <v>172</v>
      </c>
      <c r="B176" s="136">
        <v>57.1</v>
      </c>
    </row>
    <row r="177" spans="1:2" x14ac:dyDescent="0.2">
      <c r="A177" s="136">
        <v>173</v>
      </c>
      <c r="B177" s="136">
        <v>57.1</v>
      </c>
    </row>
    <row r="178" spans="1:2" x14ac:dyDescent="0.2">
      <c r="A178" s="136">
        <v>174</v>
      </c>
      <c r="B178" s="136">
        <v>57.3</v>
      </c>
    </row>
    <row r="179" spans="1:2" x14ac:dyDescent="0.2">
      <c r="A179" s="136">
        <v>175</v>
      </c>
      <c r="B179" s="136">
        <v>57.1</v>
      </c>
    </row>
    <row r="180" spans="1:2" x14ac:dyDescent="0.2">
      <c r="A180" s="136">
        <v>176</v>
      </c>
      <c r="B180" s="136">
        <v>57.1</v>
      </c>
    </row>
    <row r="181" spans="1:2" x14ac:dyDescent="0.2">
      <c r="A181" s="136">
        <v>177</v>
      </c>
      <c r="B181" s="136">
        <v>57.1</v>
      </c>
    </row>
    <row r="182" spans="1:2" x14ac:dyDescent="0.2">
      <c r="A182" s="136">
        <v>178</v>
      </c>
      <c r="B182" s="136">
        <v>57.1</v>
      </c>
    </row>
    <row r="183" spans="1:2" x14ac:dyDescent="0.2">
      <c r="A183" s="136">
        <v>179</v>
      </c>
      <c r="B183" s="136">
        <v>57.1</v>
      </c>
    </row>
    <row r="184" spans="1:2" x14ac:dyDescent="0.2">
      <c r="A184" s="136">
        <v>180</v>
      </c>
      <c r="B184" s="136">
        <v>57.3</v>
      </c>
    </row>
    <row r="185" spans="1:2" x14ac:dyDescent="0.2">
      <c r="A185" s="136">
        <v>181</v>
      </c>
      <c r="B185" s="136">
        <v>57.3</v>
      </c>
    </row>
    <row r="186" spans="1:2" x14ac:dyDescent="0.2">
      <c r="A186" s="136">
        <v>182</v>
      </c>
      <c r="B186" s="136">
        <v>57.3</v>
      </c>
    </row>
    <row r="187" spans="1:2" x14ac:dyDescent="0.2">
      <c r="A187" s="136">
        <v>183</v>
      </c>
      <c r="B187" s="136">
        <v>57.3</v>
      </c>
    </row>
    <row r="188" spans="1:2" x14ac:dyDescent="0.2">
      <c r="A188" s="136">
        <v>184</v>
      </c>
      <c r="B188" s="136">
        <v>57.3</v>
      </c>
    </row>
    <row r="189" spans="1:2" x14ac:dyDescent="0.2">
      <c r="A189" s="136">
        <v>185</v>
      </c>
      <c r="B189" s="136">
        <v>57.3</v>
      </c>
    </row>
    <row r="190" spans="1:2" x14ac:dyDescent="0.2">
      <c r="A190" s="136">
        <v>186</v>
      </c>
      <c r="B190" s="136">
        <v>57.3</v>
      </c>
    </row>
    <row r="191" spans="1:2" x14ac:dyDescent="0.2">
      <c r="A191" s="136">
        <v>187</v>
      </c>
      <c r="B191" s="136">
        <v>57.5</v>
      </c>
    </row>
    <row r="192" spans="1:2" x14ac:dyDescent="0.2">
      <c r="A192" s="136">
        <v>188</v>
      </c>
      <c r="B192" s="136">
        <v>57.3</v>
      </c>
    </row>
    <row r="193" spans="1:2" x14ac:dyDescent="0.2">
      <c r="A193" s="136">
        <v>189</v>
      </c>
      <c r="B193" s="136">
        <v>57.5</v>
      </c>
    </row>
    <row r="194" spans="1:2" x14ac:dyDescent="0.2">
      <c r="A194" s="136">
        <v>190</v>
      </c>
      <c r="B194" s="136">
        <v>57.5</v>
      </c>
    </row>
    <row r="195" spans="1:2" x14ac:dyDescent="0.2">
      <c r="A195" s="136">
        <v>191</v>
      </c>
      <c r="B195" s="136">
        <v>57.5</v>
      </c>
    </row>
    <row r="196" spans="1:2" x14ac:dyDescent="0.2">
      <c r="A196" s="136">
        <v>192</v>
      </c>
      <c r="B196" s="136">
        <v>57.5</v>
      </c>
    </row>
    <row r="197" spans="1:2" x14ac:dyDescent="0.2">
      <c r="A197" s="136">
        <v>193</v>
      </c>
      <c r="B197" s="136">
        <v>57.5</v>
      </c>
    </row>
    <row r="198" spans="1:2" x14ac:dyDescent="0.2">
      <c r="A198" s="136">
        <v>194</v>
      </c>
      <c r="B198" s="136">
        <v>57.5</v>
      </c>
    </row>
    <row r="199" spans="1:2" x14ac:dyDescent="0.2">
      <c r="A199" s="136">
        <v>195</v>
      </c>
      <c r="B199" s="136">
        <v>57.5</v>
      </c>
    </row>
    <row r="200" spans="1:2" x14ac:dyDescent="0.2">
      <c r="A200" s="136">
        <v>196</v>
      </c>
      <c r="B200" s="136">
        <v>57.5</v>
      </c>
    </row>
    <row r="201" spans="1:2" x14ac:dyDescent="0.2">
      <c r="A201" s="136">
        <v>197</v>
      </c>
      <c r="B201" s="136">
        <v>57.5</v>
      </c>
    </row>
    <row r="202" spans="1:2" x14ac:dyDescent="0.2">
      <c r="A202" s="136">
        <v>198</v>
      </c>
      <c r="B202" s="136">
        <v>57.5</v>
      </c>
    </row>
    <row r="203" spans="1:2" x14ac:dyDescent="0.2">
      <c r="A203" s="136">
        <v>199</v>
      </c>
      <c r="B203" s="136">
        <v>57.5</v>
      </c>
    </row>
    <row r="204" spans="1:2" x14ac:dyDescent="0.2">
      <c r="A204" s="136">
        <v>200</v>
      </c>
      <c r="B204" s="136">
        <v>57.7</v>
      </c>
    </row>
    <row r="205" spans="1:2" x14ac:dyDescent="0.2">
      <c r="A205" s="136">
        <v>201</v>
      </c>
      <c r="B205" s="136">
        <v>57.7</v>
      </c>
    </row>
    <row r="206" spans="1:2" x14ac:dyDescent="0.2">
      <c r="A206" s="136">
        <v>202</v>
      </c>
      <c r="B206" s="136">
        <v>57.7</v>
      </c>
    </row>
    <row r="207" spans="1:2" x14ac:dyDescent="0.2">
      <c r="A207" s="136">
        <v>203</v>
      </c>
      <c r="B207" s="136">
        <v>57.7</v>
      </c>
    </row>
    <row r="208" spans="1:2" x14ac:dyDescent="0.2">
      <c r="A208" s="136">
        <v>204</v>
      </c>
      <c r="B208" s="136">
        <v>57.9</v>
      </c>
    </row>
    <row r="209" spans="1:2" x14ac:dyDescent="0.2">
      <c r="A209" s="136">
        <v>205</v>
      </c>
      <c r="B209" s="136">
        <v>57.9</v>
      </c>
    </row>
    <row r="210" spans="1:2" x14ac:dyDescent="0.2">
      <c r="A210" s="136">
        <v>206</v>
      </c>
      <c r="B210" s="136">
        <v>57.9</v>
      </c>
    </row>
    <row r="211" spans="1:2" x14ac:dyDescent="0.2">
      <c r="A211" s="136">
        <v>207</v>
      </c>
      <c r="B211" s="136">
        <v>57.9</v>
      </c>
    </row>
    <row r="212" spans="1:2" x14ac:dyDescent="0.2">
      <c r="A212" s="136">
        <v>208</v>
      </c>
      <c r="B212" s="136">
        <v>58.1</v>
      </c>
    </row>
    <row r="213" spans="1:2" x14ac:dyDescent="0.2">
      <c r="A213" s="136">
        <v>209</v>
      </c>
      <c r="B213" s="136">
        <v>58.1</v>
      </c>
    </row>
    <row r="214" spans="1:2" x14ac:dyDescent="0.2">
      <c r="A214" s="136">
        <v>210</v>
      </c>
      <c r="B214" s="136">
        <v>57.9</v>
      </c>
    </row>
    <row r="215" spans="1:2" x14ac:dyDescent="0.2">
      <c r="A215" s="136">
        <v>211</v>
      </c>
      <c r="B215" s="136">
        <v>58.1</v>
      </c>
    </row>
    <row r="216" spans="1:2" x14ac:dyDescent="0.2">
      <c r="A216" s="136">
        <v>212</v>
      </c>
      <c r="B216" s="136">
        <v>58.1</v>
      </c>
    </row>
    <row r="217" spans="1:2" x14ac:dyDescent="0.2">
      <c r="A217" s="136">
        <v>213</v>
      </c>
      <c r="B217" s="136">
        <v>58.1</v>
      </c>
    </row>
    <row r="218" spans="1:2" x14ac:dyDescent="0.2">
      <c r="A218" s="136">
        <v>214</v>
      </c>
      <c r="B218" s="136">
        <v>58.3</v>
      </c>
    </row>
    <row r="219" spans="1:2" x14ac:dyDescent="0.2">
      <c r="A219" s="136">
        <v>215</v>
      </c>
      <c r="B219" s="136">
        <v>58.3</v>
      </c>
    </row>
    <row r="220" spans="1:2" x14ac:dyDescent="0.2">
      <c r="A220" s="136">
        <v>216</v>
      </c>
      <c r="B220" s="136">
        <v>58.3</v>
      </c>
    </row>
    <row r="221" spans="1:2" x14ac:dyDescent="0.2">
      <c r="A221" s="136">
        <v>217</v>
      </c>
      <c r="B221" s="136">
        <v>58.3</v>
      </c>
    </row>
    <row r="222" spans="1:2" x14ac:dyDescent="0.2">
      <c r="A222" s="136">
        <v>218</v>
      </c>
      <c r="B222" s="136">
        <v>58.3</v>
      </c>
    </row>
    <row r="223" spans="1:2" x14ac:dyDescent="0.2">
      <c r="A223" s="136">
        <v>219</v>
      </c>
      <c r="B223" s="136">
        <v>58.3</v>
      </c>
    </row>
    <row r="224" spans="1:2" x14ac:dyDescent="0.2">
      <c r="A224" s="136">
        <v>220</v>
      </c>
      <c r="B224" s="136">
        <v>58.3</v>
      </c>
    </row>
    <row r="225" spans="1:2" x14ac:dyDescent="0.2">
      <c r="A225" s="136">
        <v>221</v>
      </c>
      <c r="B225" s="136">
        <v>58.3</v>
      </c>
    </row>
    <row r="226" spans="1:2" x14ac:dyDescent="0.2">
      <c r="A226" s="136">
        <v>222</v>
      </c>
      <c r="B226" s="136">
        <v>58.3</v>
      </c>
    </row>
    <row r="227" spans="1:2" x14ac:dyDescent="0.2">
      <c r="A227" s="136">
        <v>223</v>
      </c>
      <c r="B227" s="136">
        <v>58.3</v>
      </c>
    </row>
    <row r="228" spans="1:2" x14ac:dyDescent="0.2">
      <c r="A228" s="136">
        <v>224</v>
      </c>
      <c r="B228" s="136">
        <v>58.5</v>
      </c>
    </row>
    <row r="229" spans="1:2" x14ac:dyDescent="0.2">
      <c r="A229" s="136">
        <v>225</v>
      </c>
      <c r="B229" s="136">
        <v>58.5</v>
      </c>
    </row>
    <row r="230" spans="1:2" x14ac:dyDescent="0.2">
      <c r="A230" s="136">
        <v>226</v>
      </c>
      <c r="B230" s="136">
        <v>58.5</v>
      </c>
    </row>
    <row r="231" spans="1:2" x14ac:dyDescent="0.2">
      <c r="A231" s="136">
        <v>227</v>
      </c>
      <c r="B231" s="136">
        <v>58.7</v>
      </c>
    </row>
    <row r="232" spans="1:2" x14ac:dyDescent="0.2">
      <c r="A232" s="136">
        <v>228</v>
      </c>
      <c r="B232" s="136">
        <v>58.7</v>
      </c>
    </row>
    <row r="233" spans="1:2" x14ac:dyDescent="0.2">
      <c r="A233" s="136">
        <v>229</v>
      </c>
      <c r="B233" s="136">
        <v>58.7</v>
      </c>
    </row>
    <row r="234" spans="1:2" x14ac:dyDescent="0.2">
      <c r="A234" s="136">
        <v>230</v>
      </c>
      <c r="B234" s="136">
        <v>58.7</v>
      </c>
    </row>
    <row r="235" spans="1:2" x14ac:dyDescent="0.2">
      <c r="A235" s="136">
        <v>231</v>
      </c>
      <c r="B235" s="136">
        <v>58.7</v>
      </c>
    </row>
    <row r="236" spans="1:2" x14ac:dyDescent="0.2">
      <c r="A236" s="136">
        <v>232</v>
      </c>
      <c r="B236" s="136">
        <v>58.7</v>
      </c>
    </row>
    <row r="237" spans="1:2" x14ac:dyDescent="0.2">
      <c r="A237" s="136">
        <v>233</v>
      </c>
      <c r="B237" s="136">
        <v>58.7</v>
      </c>
    </row>
    <row r="238" spans="1:2" x14ac:dyDescent="0.2">
      <c r="A238" s="136">
        <v>234</v>
      </c>
      <c r="B238" s="136">
        <v>58.7</v>
      </c>
    </row>
    <row r="239" spans="1:2" x14ac:dyDescent="0.2">
      <c r="A239" s="136">
        <v>235</v>
      </c>
      <c r="B239" s="136">
        <v>58.3</v>
      </c>
    </row>
    <row r="240" spans="1:2" x14ac:dyDescent="0.2">
      <c r="A240" s="136">
        <v>236</v>
      </c>
      <c r="B240" s="136">
        <v>57.7</v>
      </c>
    </row>
    <row r="241" spans="1:2" x14ac:dyDescent="0.2">
      <c r="A241" s="136">
        <v>237</v>
      </c>
      <c r="B241" s="136">
        <v>56.9</v>
      </c>
    </row>
    <row r="242" spans="1:2" x14ac:dyDescent="0.2">
      <c r="A242" s="136">
        <v>238</v>
      </c>
      <c r="B242" s="162">
        <v>55.8</v>
      </c>
    </row>
    <row r="243" spans="1:2" x14ac:dyDescent="0.2">
      <c r="A243" s="136">
        <v>239</v>
      </c>
      <c r="B243" s="162">
        <v>55</v>
      </c>
    </row>
    <row r="244" spans="1:2" x14ac:dyDescent="0.2">
      <c r="A244" s="136">
        <v>240</v>
      </c>
      <c r="B244" s="162">
        <v>53.9</v>
      </c>
    </row>
    <row r="245" spans="1:2" x14ac:dyDescent="0.2">
      <c r="A245" s="136">
        <v>241</v>
      </c>
      <c r="B245" s="162">
        <v>53.1</v>
      </c>
    </row>
    <row r="246" spans="1:2" x14ac:dyDescent="0.2">
      <c r="A246" s="136">
        <v>242</v>
      </c>
      <c r="B246" s="162">
        <v>52.3</v>
      </c>
    </row>
    <row r="247" spans="1:2" x14ac:dyDescent="0.2">
      <c r="A247" s="136">
        <v>243</v>
      </c>
      <c r="B247" s="162">
        <v>51.4</v>
      </c>
    </row>
    <row r="248" spans="1:2" x14ac:dyDescent="0.2">
      <c r="A248" s="136">
        <v>244</v>
      </c>
      <c r="B248" s="162">
        <v>50.8</v>
      </c>
    </row>
    <row r="249" spans="1:2" x14ac:dyDescent="0.2">
      <c r="A249" s="136">
        <v>245</v>
      </c>
      <c r="B249" s="162">
        <v>50</v>
      </c>
    </row>
    <row r="250" spans="1:2" x14ac:dyDescent="0.2">
      <c r="A250" s="136">
        <v>246</v>
      </c>
      <c r="B250" s="162">
        <v>49.3</v>
      </c>
    </row>
    <row r="251" spans="1:2" x14ac:dyDescent="0.2">
      <c r="A251" s="136">
        <v>247</v>
      </c>
      <c r="B251" s="162">
        <v>48.7</v>
      </c>
    </row>
    <row r="252" spans="1:2" x14ac:dyDescent="0.2">
      <c r="A252" s="136">
        <v>248</v>
      </c>
      <c r="B252" s="162">
        <v>48.1</v>
      </c>
    </row>
    <row r="253" spans="1:2" x14ac:dyDescent="0.2">
      <c r="A253" s="136">
        <v>249</v>
      </c>
      <c r="B253" s="162">
        <v>47.4</v>
      </c>
    </row>
    <row r="254" spans="1:2" x14ac:dyDescent="0.2">
      <c r="A254" s="136">
        <v>250</v>
      </c>
      <c r="B254" s="162">
        <v>47</v>
      </c>
    </row>
    <row r="255" spans="1:2" x14ac:dyDescent="0.2">
      <c r="A255" s="136">
        <v>251</v>
      </c>
      <c r="B255" s="162">
        <v>46.4</v>
      </c>
    </row>
    <row r="256" spans="1:2" x14ac:dyDescent="0.2">
      <c r="A256" s="136">
        <v>252</v>
      </c>
      <c r="B256" s="162">
        <v>46</v>
      </c>
    </row>
    <row r="257" spans="1:2" x14ac:dyDescent="0.2">
      <c r="A257" s="136">
        <v>253</v>
      </c>
      <c r="B257" s="162">
        <v>45.3</v>
      </c>
    </row>
    <row r="258" spans="1:2" x14ac:dyDescent="0.2">
      <c r="A258" s="136">
        <v>254</v>
      </c>
      <c r="B258" s="162">
        <v>44.9</v>
      </c>
    </row>
    <row r="259" spans="1:2" x14ac:dyDescent="0.2">
      <c r="A259" s="136">
        <v>255</v>
      </c>
      <c r="B259" s="162">
        <v>44.5</v>
      </c>
    </row>
    <row r="260" spans="1:2" x14ac:dyDescent="0.2">
      <c r="A260" s="136">
        <v>256</v>
      </c>
      <c r="B260" s="162">
        <v>44.1</v>
      </c>
    </row>
    <row r="261" spans="1:2" x14ac:dyDescent="0.2">
      <c r="A261" s="136">
        <v>257</v>
      </c>
      <c r="B261" s="162">
        <v>43.7</v>
      </c>
    </row>
    <row r="262" spans="1:2" x14ac:dyDescent="0.2">
      <c r="A262" s="136">
        <v>258</v>
      </c>
      <c r="B262" s="162">
        <v>43.3</v>
      </c>
    </row>
    <row r="263" spans="1:2" x14ac:dyDescent="0.2">
      <c r="A263" s="136">
        <v>259</v>
      </c>
      <c r="B263" s="162">
        <v>42.8</v>
      </c>
    </row>
    <row r="264" spans="1:2" x14ac:dyDescent="0.2">
      <c r="A264" s="136">
        <v>260</v>
      </c>
      <c r="B264" s="162">
        <v>42.4</v>
      </c>
    </row>
    <row r="265" spans="1:2" x14ac:dyDescent="0.2">
      <c r="A265" s="136">
        <v>261</v>
      </c>
      <c r="B265" s="162">
        <v>42</v>
      </c>
    </row>
    <row r="266" spans="1:2" x14ac:dyDescent="0.2">
      <c r="A266" s="136">
        <v>262</v>
      </c>
      <c r="B266" s="162">
        <v>41.6</v>
      </c>
    </row>
    <row r="267" spans="1:2" x14ac:dyDescent="0.2">
      <c r="A267" s="136">
        <v>263</v>
      </c>
      <c r="B267" s="162">
        <v>41.2</v>
      </c>
    </row>
    <row r="268" spans="1:2" x14ac:dyDescent="0.2">
      <c r="A268" s="136">
        <v>264</v>
      </c>
      <c r="B268" s="162">
        <v>41</v>
      </c>
    </row>
    <row r="269" spans="1:2" x14ac:dyDescent="0.2">
      <c r="A269" s="136">
        <v>265</v>
      </c>
      <c r="B269" s="162">
        <v>40.5</v>
      </c>
    </row>
    <row r="270" spans="1:2" x14ac:dyDescent="0.2">
      <c r="A270" s="136">
        <v>266</v>
      </c>
      <c r="B270" s="162">
        <v>40.1</v>
      </c>
    </row>
    <row r="271" spans="1:2" x14ac:dyDescent="0.2">
      <c r="A271" s="136">
        <v>267</v>
      </c>
      <c r="B271" s="162">
        <v>39.9</v>
      </c>
    </row>
    <row r="272" spans="1:2" x14ac:dyDescent="0.2">
      <c r="A272" s="136">
        <v>268</v>
      </c>
      <c r="B272" s="162">
        <v>39.5</v>
      </c>
    </row>
    <row r="273" spans="1:2" x14ac:dyDescent="0.2">
      <c r="A273" s="136">
        <v>269</v>
      </c>
      <c r="B273" s="136">
        <v>39.299999999999997</v>
      </c>
    </row>
    <row r="274" spans="1:2" x14ac:dyDescent="0.2">
      <c r="A274" s="136">
        <v>270</v>
      </c>
      <c r="B274" s="136">
        <v>38.9</v>
      </c>
    </row>
    <row r="275" spans="1:2" x14ac:dyDescent="0.2">
      <c r="A275" s="136">
        <v>271</v>
      </c>
      <c r="B275" s="136">
        <v>38.700000000000003</v>
      </c>
    </row>
    <row r="276" spans="1:2" x14ac:dyDescent="0.2">
      <c r="A276" s="136">
        <v>272</v>
      </c>
      <c r="B276" s="136">
        <v>38.4</v>
      </c>
    </row>
    <row r="277" spans="1:2" x14ac:dyDescent="0.2">
      <c r="A277" s="136">
        <v>273</v>
      </c>
      <c r="B277" s="136">
        <v>38</v>
      </c>
    </row>
    <row r="278" spans="1:2" x14ac:dyDescent="0.2">
      <c r="A278" s="136">
        <v>274</v>
      </c>
      <c r="B278" s="136">
        <v>37.799999999999997</v>
      </c>
    </row>
    <row r="279" spans="1:2" x14ac:dyDescent="0.2">
      <c r="A279" s="136">
        <v>275</v>
      </c>
      <c r="B279" s="136">
        <v>37.6</v>
      </c>
    </row>
    <row r="280" spans="1:2" x14ac:dyDescent="0.2">
      <c r="A280" s="136">
        <v>276</v>
      </c>
      <c r="B280" s="136">
        <v>37.4</v>
      </c>
    </row>
    <row r="281" spans="1:2" x14ac:dyDescent="0.2">
      <c r="A281" s="136">
        <v>277</v>
      </c>
      <c r="B281" s="136">
        <v>37</v>
      </c>
    </row>
    <row r="282" spans="1:2" x14ac:dyDescent="0.2">
      <c r="A282" s="136">
        <v>278</v>
      </c>
      <c r="B282" s="136">
        <v>36.799999999999997</v>
      </c>
    </row>
    <row r="283" spans="1:2" x14ac:dyDescent="0.2">
      <c r="A283" s="136">
        <v>279</v>
      </c>
      <c r="B283" s="136">
        <v>36.4</v>
      </c>
    </row>
    <row r="284" spans="1:2" x14ac:dyDescent="0.2">
      <c r="A284" s="136">
        <v>280</v>
      </c>
      <c r="B284" s="136">
        <v>36.1</v>
      </c>
    </row>
    <row r="285" spans="1:2" x14ac:dyDescent="0.2">
      <c r="A285" s="136">
        <v>281</v>
      </c>
      <c r="B285" s="136">
        <v>35.9</v>
      </c>
    </row>
    <row r="286" spans="1:2" x14ac:dyDescent="0.2">
      <c r="A286" s="136">
        <v>282</v>
      </c>
      <c r="B286" s="136">
        <v>35.700000000000003</v>
      </c>
    </row>
    <row r="287" spans="1:2" x14ac:dyDescent="0.2">
      <c r="A287" s="136">
        <v>283</v>
      </c>
      <c r="B287" s="136">
        <v>35.5</v>
      </c>
    </row>
    <row r="288" spans="1:2" x14ac:dyDescent="0.2">
      <c r="A288" s="136">
        <v>284</v>
      </c>
      <c r="B288" s="136">
        <v>35.299999999999997</v>
      </c>
    </row>
    <row r="289" spans="1:2" x14ac:dyDescent="0.2">
      <c r="A289" s="136">
        <v>285</v>
      </c>
      <c r="B289" s="136">
        <v>35.1</v>
      </c>
    </row>
    <row r="290" spans="1:2" x14ac:dyDescent="0.2">
      <c r="A290" s="136">
        <v>286</v>
      </c>
      <c r="B290" s="136">
        <v>34.9</v>
      </c>
    </row>
    <row r="291" spans="1:2" x14ac:dyDescent="0.2">
      <c r="A291" s="136">
        <v>287</v>
      </c>
      <c r="B291" s="136">
        <v>34.5</v>
      </c>
    </row>
    <row r="292" spans="1:2" x14ac:dyDescent="0.2">
      <c r="A292" s="136">
        <v>288</v>
      </c>
      <c r="B292" s="136">
        <v>34.9</v>
      </c>
    </row>
    <row r="293" spans="1:2" x14ac:dyDescent="0.2">
      <c r="A293" s="136">
        <v>289</v>
      </c>
      <c r="B293" s="136">
        <v>35.9</v>
      </c>
    </row>
    <row r="294" spans="1:2" x14ac:dyDescent="0.2">
      <c r="A294" s="136">
        <v>290</v>
      </c>
      <c r="B294" s="136">
        <v>37</v>
      </c>
    </row>
    <row r="295" spans="1:2" x14ac:dyDescent="0.2">
      <c r="A295" s="136">
        <v>291</v>
      </c>
      <c r="B295" s="136">
        <v>38.200000000000003</v>
      </c>
    </row>
    <row r="296" spans="1:2" x14ac:dyDescent="0.2">
      <c r="A296" s="136">
        <v>292</v>
      </c>
      <c r="B296" s="136">
        <v>39.299999999999997</v>
      </c>
    </row>
    <row r="297" spans="1:2" x14ac:dyDescent="0.2">
      <c r="A297" s="136">
        <v>293</v>
      </c>
      <c r="B297" s="136">
        <v>40.5</v>
      </c>
    </row>
    <row r="298" spans="1:2" x14ac:dyDescent="0.2">
      <c r="A298" s="136">
        <v>294</v>
      </c>
      <c r="B298" s="136">
        <v>41.6</v>
      </c>
    </row>
    <row r="299" spans="1:2" x14ac:dyDescent="0.2">
      <c r="A299" s="136">
        <v>295</v>
      </c>
      <c r="B299" s="136">
        <v>42.6</v>
      </c>
    </row>
    <row r="300" spans="1:2" x14ac:dyDescent="0.2">
      <c r="A300" s="136">
        <v>296</v>
      </c>
      <c r="B300" s="136">
        <v>43.5</v>
      </c>
    </row>
    <row r="301" spans="1:2" x14ac:dyDescent="0.2">
      <c r="A301" s="136">
        <v>297</v>
      </c>
      <c r="B301" s="136">
        <v>44.5</v>
      </c>
    </row>
    <row r="302" spans="1:2" x14ac:dyDescent="0.2">
      <c r="A302" s="136">
        <v>298</v>
      </c>
      <c r="B302" s="136">
        <v>45.3</v>
      </c>
    </row>
    <row r="303" spans="1:2" x14ac:dyDescent="0.2">
      <c r="A303" s="136">
        <v>299</v>
      </c>
      <c r="B303" s="136">
        <v>46.4</v>
      </c>
    </row>
    <row r="304" spans="1:2" x14ac:dyDescent="0.2">
      <c r="A304" s="136">
        <v>300</v>
      </c>
      <c r="B304" s="136">
        <v>47.2</v>
      </c>
    </row>
    <row r="305" spans="1:2" x14ac:dyDescent="0.2">
      <c r="A305" s="136">
        <v>301</v>
      </c>
      <c r="B305" s="136">
        <v>48.1</v>
      </c>
    </row>
    <row r="306" spans="1:2" x14ac:dyDescent="0.2">
      <c r="A306" s="136">
        <v>302</v>
      </c>
      <c r="B306" s="136">
        <v>48.9</v>
      </c>
    </row>
    <row r="307" spans="1:2" x14ac:dyDescent="0.2">
      <c r="A307" s="136">
        <v>303</v>
      </c>
      <c r="B307" s="136">
        <v>49.5</v>
      </c>
    </row>
    <row r="308" spans="1:2" x14ac:dyDescent="0.2">
      <c r="A308" s="136">
        <v>304</v>
      </c>
      <c r="B308" s="136">
        <v>50.2</v>
      </c>
    </row>
    <row r="309" spans="1:2" x14ac:dyDescent="0.2">
      <c r="A309" s="136">
        <v>305</v>
      </c>
      <c r="B309" s="136">
        <v>50.8</v>
      </c>
    </row>
    <row r="310" spans="1:2" x14ac:dyDescent="0.2">
      <c r="A310" s="136">
        <v>306</v>
      </c>
      <c r="B310" s="136">
        <v>51.4</v>
      </c>
    </row>
    <row r="311" spans="1:2" x14ac:dyDescent="0.2">
      <c r="A311" s="136">
        <v>307</v>
      </c>
      <c r="B311" s="136">
        <v>52.3</v>
      </c>
    </row>
    <row r="312" spans="1:2" x14ac:dyDescent="0.2">
      <c r="A312" s="136">
        <v>308</v>
      </c>
      <c r="B312" s="136">
        <v>52.7</v>
      </c>
    </row>
    <row r="313" spans="1:2" x14ac:dyDescent="0.2">
      <c r="A313" s="136">
        <v>309</v>
      </c>
      <c r="B313" s="136">
        <v>53.1</v>
      </c>
    </row>
    <row r="314" spans="1:2" x14ac:dyDescent="0.2">
      <c r="A314" s="136">
        <v>310</v>
      </c>
      <c r="B314" s="136">
        <v>53.5</v>
      </c>
    </row>
    <row r="315" spans="1:2" x14ac:dyDescent="0.2">
      <c r="A315" s="136">
        <v>311</v>
      </c>
      <c r="B315" s="136">
        <v>53.9</v>
      </c>
    </row>
    <row r="316" spans="1:2" x14ac:dyDescent="0.2">
      <c r="A316" s="136">
        <v>312</v>
      </c>
      <c r="B316" s="136">
        <v>54.3</v>
      </c>
    </row>
    <row r="317" spans="1:2" x14ac:dyDescent="0.2">
      <c r="A317" s="136">
        <v>313</v>
      </c>
      <c r="B317" s="136">
        <v>54.8</v>
      </c>
    </row>
    <row r="318" spans="1:2" x14ac:dyDescent="0.2">
      <c r="A318" s="136">
        <v>314</v>
      </c>
      <c r="B318" s="136">
        <v>55</v>
      </c>
    </row>
    <row r="319" spans="1:2" x14ac:dyDescent="0.2">
      <c r="A319" s="136">
        <v>315</v>
      </c>
      <c r="B319" s="136">
        <v>55.4</v>
      </c>
    </row>
    <row r="320" spans="1:2" x14ac:dyDescent="0.2">
      <c r="A320" s="136">
        <v>316</v>
      </c>
      <c r="B320" s="136">
        <v>55.6</v>
      </c>
    </row>
    <row r="321" spans="1:2" x14ac:dyDescent="0.2">
      <c r="A321" s="136">
        <v>317</v>
      </c>
      <c r="B321" s="136">
        <v>55.8</v>
      </c>
    </row>
    <row r="322" spans="1:2" x14ac:dyDescent="0.2">
      <c r="A322" s="136">
        <v>318</v>
      </c>
      <c r="B322" s="136">
        <v>56</v>
      </c>
    </row>
    <row r="323" spans="1:2" x14ac:dyDescent="0.2">
      <c r="A323" s="136">
        <v>319</v>
      </c>
      <c r="B323" s="136">
        <v>56.4</v>
      </c>
    </row>
    <row r="324" spans="1:2" x14ac:dyDescent="0.2">
      <c r="A324" s="136">
        <v>320</v>
      </c>
      <c r="B324" s="136">
        <v>56.6</v>
      </c>
    </row>
    <row r="325" spans="1:2" x14ac:dyDescent="0.2">
      <c r="A325" s="136">
        <v>321</v>
      </c>
      <c r="B325" s="136">
        <v>56.9</v>
      </c>
    </row>
    <row r="326" spans="1:2" x14ac:dyDescent="0.2">
      <c r="A326" s="136">
        <v>322</v>
      </c>
      <c r="B326" s="136">
        <v>57.1</v>
      </c>
    </row>
    <row r="327" spans="1:2" x14ac:dyDescent="0.2">
      <c r="A327" s="136">
        <v>323</v>
      </c>
      <c r="B327" s="136">
        <v>57.1</v>
      </c>
    </row>
    <row r="328" spans="1:2" x14ac:dyDescent="0.2">
      <c r="A328" s="136">
        <v>324</v>
      </c>
      <c r="B328" s="136">
        <v>57.3</v>
      </c>
    </row>
    <row r="329" spans="1:2" x14ac:dyDescent="0.2">
      <c r="A329" s="136">
        <v>325</v>
      </c>
      <c r="B329" s="136">
        <v>57.5</v>
      </c>
    </row>
    <row r="330" spans="1:2" x14ac:dyDescent="0.2">
      <c r="A330" s="136">
        <v>326</v>
      </c>
      <c r="B330" s="136">
        <v>57.7</v>
      </c>
    </row>
    <row r="331" spans="1:2" x14ac:dyDescent="0.2">
      <c r="A331" s="136">
        <v>327</v>
      </c>
      <c r="B331" s="136">
        <v>57.7</v>
      </c>
    </row>
    <row r="332" spans="1:2" x14ac:dyDescent="0.2">
      <c r="A332" s="136">
        <v>328</v>
      </c>
      <c r="B332" s="136">
        <v>57.9</v>
      </c>
    </row>
    <row r="333" spans="1:2" x14ac:dyDescent="0.2">
      <c r="A333" s="136">
        <v>329</v>
      </c>
      <c r="B333" s="136">
        <v>57.9</v>
      </c>
    </row>
    <row r="334" spans="1:2" x14ac:dyDescent="0.2">
      <c r="A334" s="136">
        <v>330</v>
      </c>
      <c r="B334" s="136">
        <v>57.9</v>
      </c>
    </row>
    <row r="335" spans="1:2" x14ac:dyDescent="0.2">
      <c r="A335" s="136">
        <v>331</v>
      </c>
      <c r="B335" s="136">
        <v>58.1</v>
      </c>
    </row>
    <row r="336" spans="1:2" x14ac:dyDescent="0.2">
      <c r="A336" s="136">
        <v>332</v>
      </c>
      <c r="B336" s="136">
        <v>58.1</v>
      </c>
    </row>
    <row r="337" spans="1:2" x14ac:dyDescent="0.2">
      <c r="A337" s="136">
        <v>333</v>
      </c>
      <c r="B337" s="136">
        <v>58.1</v>
      </c>
    </row>
    <row r="338" spans="1:2" x14ac:dyDescent="0.2">
      <c r="A338" s="136">
        <v>334</v>
      </c>
      <c r="B338" s="136">
        <v>58.3</v>
      </c>
    </row>
    <row r="339" spans="1:2" x14ac:dyDescent="0.2">
      <c r="A339" s="136">
        <v>335</v>
      </c>
      <c r="B339" s="136">
        <v>58.3</v>
      </c>
    </row>
    <row r="340" spans="1:2" x14ac:dyDescent="0.2">
      <c r="A340" s="136">
        <v>336</v>
      </c>
      <c r="B340" s="136">
        <v>58.3</v>
      </c>
    </row>
    <row r="341" spans="1:2" x14ac:dyDescent="0.2">
      <c r="A341" s="136">
        <v>337</v>
      </c>
      <c r="B341" s="136">
        <v>58.5</v>
      </c>
    </row>
    <row r="342" spans="1:2" x14ac:dyDescent="0.2">
      <c r="A342" s="136">
        <v>338</v>
      </c>
      <c r="B342" s="136">
        <v>58.7</v>
      </c>
    </row>
    <row r="343" spans="1:2" x14ac:dyDescent="0.2">
      <c r="A343" s="136">
        <v>339</v>
      </c>
      <c r="B343" s="136">
        <v>58.7</v>
      </c>
    </row>
    <row r="344" spans="1:2" x14ac:dyDescent="0.2">
      <c r="A344" s="136">
        <v>340</v>
      </c>
      <c r="B344" s="136">
        <v>58.7</v>
      </c>
    </row>
    <row r="345" spans="1:2" x14ac:dyDescent="0.2">
      <c r="A345" s="136">
        <v>341</v>
      </c>
      <c r="B345" s="136">
        <v>58.7</v>
      </c>
    </row>
    <row r="346" spans="1:2" x14ac:dyDescent="0.2">
      <c r="A346" s="136">
        <v>342</v>
      </c>
      <c r="B346" s="136">
        <v>58.7</v>
      </c>
    </row>
    <row r="347" spans="1:2" x14ac:dyDescent="0.2">
      <c r="A347" s="136">
        <v>343</v>
      </c>
      <c r="B347" s="136">
        <v>58.7</v>
      </c>
    </row>
    <row r="348" spans="1:2" x14ac:dyDescent="0.2">
      <c r="A348" s="136">
        <v>344</v>
      </c>
      <c r="B348" s="136">
        <v>58.7</v>
      </c>
    </row>
    <row r="349" spans="1:2" x14ac:dyDescent="0.2">
      <c r="A349" s="136">
        <v>345</v>
      </c>
      <c r="B349" s="136">
        <v>58.9</v>
      </c>
    </row>
    <row r="350" spans="1:2" x14ac:dyDescent="0.2">
      <c r="A350" s="136">
        <v>346</v>
      </c>
      <c r="B350" s="136">
        <v>58.9</v>
      </c>
    </row>
    <row r="351" spans="1:2" x14ac:dyDescent="0.2">
      <c r="A351" s="136">
        <v>347</v>
      </c>
      <c r="B351" s="136">
        <v>58.9</v>
      </c>
    </row>
    <row r="352" spans="1:2" x14ac:dyDescent="0.2">
      <c r="A352" s="136">
        <v>348</v>
      </c>
      <c r="B352" s="136">
        <v>58.9</v>
      </c>
    </row>
    <row r="353" spans="1:2" x14ac:dyDescent="0.2">
      <c r="A353" s="136">
        <v>349</v>
      </c>
      <c r="B353" s="136">
        <v>58.9</v>
      </c>
    </row>
    <row r="354" spans="1:2" x14ac:dyDescent="0.2">
      <c r="A354" s="136">
        <v>350</v>
      </c>
      <c r="B354" s="136">
        <v>58.9</v>
      </c>
    </row>
    <row r="355" spans="1:2" x14ac:dyDescent="0.2">
      <c r="A355" s="136">
        <v>351</v>
      </c>
      <c r="B355" s="136">
        <v>58.9</v>
      </c>
    </row>
    <row r="356" spans="1:2" x14ac:dyDescent="0.2">
      <c r="A356" s="136">
        <v>352</v>
      </c>
      <c r="B356" s="136">
        <v>58.9</v>
      </c>
    </row>
    <row r="357" spans="1:2" x14ac:dyDescent="0.2">
      <c r="A357" s="136">
        <v>353</v>
      </c>
      <c r="B357" s="136">
        <v>59.2</v>
      </c>
    </row>
    <row r="358" spans="1:2" x14ac:dyDescent="0.2">
      <c r="A358" s="136">
        <v>354</v>
      </c>
      <c r="B358" s="136">
        <v>59.2</v>
      </c>
    </row>
    <row r="359" spans="1:2" x14ac:dyDescent="0.2">
      <c r="A359" s="136">
        <v>355</v>
      </c>
      <c r="B359" s="136">
        <v>59.2</v>
      </c>
    </row>
    <row r="360" spans="1:2" x14ac:dyDescent="0.2">
      <c r="A360" s="136">
        <v>356</v>
      </c>
      <c r="B360" s="136">
        <v>59.2</v>
      </c>
    </row>
    <row r="361" spans="1:2" x14ac:dyDescent="0.2">
      <c r="A361" s="136">
        <v>357</v>
      </c>
      <c r="B361" s="136">
        <v>59.2</v>
      </c>
    </row>
    <row r="362" spans="1:2" x14ac:dyDescent="0.2">
      <c r="A362" s="136">
        <v>358</v>
      </c>
      <c r="B362" s="136">
        <v>59.2</v>
      </c>
    </row>
    <row r="363" spans="1:2" x14ac:dyDescent="0.2">
      <c r="A363" s="136">
        <v>359</v>
      </c>
      <c r="B363" s="136">
        <v>59.2</v>
      </c>
    </row>
    <row r="364" spans="1:2" x14ac:dyDescent="0.2">
      <c r="A364" s="136">
        <v>360</v>
      </c>
      <c r="B364" s="136">
        <v>59.2</v>
      </c>
    </row>
    <row r="365" spans="1:2" x14ac:dyDescent="0.2">
      <c r="A365" s="136">
        <v>361</v>
      </c>
      <c r="B365" s="136">
        <v>59.4</v>
      </c>
    </row>
    <row r="366" spans="1:2" x14ac:dyDescent="0.2">
      <c r="A366" s="136">
        <v>362</v>
      </c>
      <c r="B366" s="136">
        <v>59.4</v>
      </c>
    </row>
    <row r="367" spans="1:2" x14ac:dyDescent="0.2">
      <c r="A367" s="136">
        <v>363</v>
      </c>
      <c r="B367" s="136">
        <v>59.4</v>
      </c>
    </row>
    <row r="368" spans="1:2" x14ac:dyDescent="0.2">
      <c r="A368" s="136">
        <v>364</v>
      </c>
      <c r="B368" s="136">
        <v>59.4</v>
      </c>
    </row>
    <row r="369" spans="1:2" x14ac:dyDescent="0.2">
      <c r="A369" s="136">
        <v>365</v>
      </c>
      <c r="B369" s="136">
        <v>59.4</v>
      </c>
    </row>
    <row r="370" spans="1:2" x14ac:dyDescent="0.2">
      <c r="A370" s="136">
        <v>366</v>
      </c>
      <c r="B370" s="136">
        <v>59.6</v>
      </c>
    </row>
    <row r="371" spans="1:2" x14ac:dyDescent="0.2">
      <c r="A371" s="136">
        <v>367</v>
      </c>
      <c r="B371" s="136">
        <v>59.6</v>
      </c>
    </row>
    <row r="372" spans="1:2" x14ac:dyDescent="0.2">
      <c r="A372" s="136">
        <v>368</v>
      </c>
      <c r="B372" s="136">
        <v>59.6</v>
      </c>
    </row>
    <row r="373" spans="1:2" x14ac:dyDescent="0.2">
      <c r="A373" s="136">
        <v>369</v>
      </c>
      <c r="B373" s="136">
        <v>59.6</v>
      </c>
    </row>
    <row r="374" spans="1:2" x14ac:dyDescent="0.2">
      <c r="A374" s="136">
        <v>370</v>
      </c>
      <c r="B374" s="136">
        <v>59.6</v>
      </c>
    </row>
    <row r="375" spans="1:2" x14ac:dyDescent="0.2">
      <c r="A375" s="136">
        <v>371</v>
      </c>
      <c r="B375" s="136">
        <v>59.6</v>
      </c>
    </row>
    <row r="376" spans="1:2" x14ac:dyDescent="0.2">
      <c r="A376" s="136">
        <v>372</v>
      </c>
      <c r="B376" s="136">
        <v>59.6</v>
      </c>
    </row>
    <row r="377" spans="1:2" x14ac:dyDescent="0.2">
      <c r="A377" s="136">
        <v>373</v>
      </c>
      <c r="B377" s="136">
        <v>59.6</v>
      </c>
    </row>
    <row r="378" spans="1:2" x14ac:dyDescent="0.2">
      <c r="A378" s="136">
        <v>374</v>
      </c>
      <c r="B378" s="136">
        <v>59.6</v>
      </c>
    </row>
    <row r="379" spans="1:2" x14ac:dyDescent="0.2">
      <c r="A379" s="136">
        <v>375</v>
      </c>
      <c r="B379" s="136">
        <v>59.8</v>
      </c>
    </row>
    <row r="380" spans="1:2" x14ac:dyDescent="0.2">
      <c r="A380" s="136">
        <v>376</v>
      </c>
      <c r="B380" s="136">
        <v>60</v>
      </c>
    </row>
    <row r="381" spans="1:2" x14ac:dyDescent="0.2">
      <c r="A381" s="136">
        <v>377</v>
      </c>
      <c r="B381" s="136">
        <v>60.2</v>
      </c>
    </row>
    <row r="382" spans="1:2" x14ac:dyDescent="0.2">
      <c r="A382" s="136">
        <v>378</v>
      </c>
      <c r="B382" s="136">
        <v>60.2</v>
      </c>
    </row>
    <row r="383" spans="1:2" x14ac:dyDescent="0.2">
      <c r="A383" s="136">
        <v>379</v>
      </c>
      <c r="B383" s="136">
        <v>60.4</v>
      </c>
    </row>
    <row r="384" spans="1:2" x14ac:dyDescent="0.2">
      <c r="A384" s="136">
        <v>380</v>
      </c>
      <c r="B384" s="136">
        <v>60.6</v>
      </c>
    </row>
    <row r="385" spans="1:2" x14ac:dyDescent="0.2">
      <c r="A385" s="136">
        <v>381</v>
      </c>
      <c r="B385" s="136">
        <v>60.6</v>
      </c>
    </row>
    <row r="386" spans="1:2" x14ac:dyDescent="0.2">
      <c r="A386" s="136">
        <v>382</v>
      </c>
      <c r="B386" s="136">
        <v>60.6</v>
      </c>
    </row>
    <row r="387" spans="1:2" x14ac:dyDescent="0.2">
      <c r="A387" s="136">
        <v>383</v>
      </c>
      <c r="B387" s="136">
        <v>60.8</v>
      </c>
    </row>
    <row r="388" spans="1:2" x14ac:dyDescent="0.2">
      <c r="A388" s="136">
        <v>384</v>
      </c>
      <c r="B388" s="136">
        <v>60.8</v>
      </c>
    </row>
    <row r="389" spans="1:2" x14ac:dyDescent="0.2">
      <c r="A389" s="136">
        <v>385</v>
      </c>
      <c r="B389" s="136">
        <v>61</v>
      </c>
    </row>
    <row r="390" spans="1:2" x14ac:dyDescent="0.2">
      <c r="A390" s="136">
        <v>386</v>
      </c>
      <c r="B390" s="136">
        <v>61</v>
      </c>
    </row>
    <row r="391" spans="1:2" x14ac:dyDescent="0.2">
      <c r="A391" s="136">
        <v>387</v>
      </c>
      <c r="B391" s="136">
        <v>61.2</v>
      </c>
    </row>
    <row r="392" spans="1:2" x14ac:dyDescent="0.2">
      <c r="A392" s="136">
        <v>388</v>
      </c>
      <c r="B392" s="136">
        <v>61.2</v>
      </c>
    </row>
    <row r="393" spans="1:2" x14ac:dyDescent="0.2">
      <c r="A393" s="136">
        <v>389</v>
      </c>
      <c r="B393" s="136">
        <v>61.5</v>
      </c>
    </row>
    <row r="394" spans="1:2" x14ac:dyDescent="0.2">
      <c r="A394" s="136">
        <v>390</v>
      </c>
      <c r="B394" s="136">
        <v>61.5</v>
      </c>
    </row>
    <row r="395" spans="1:2" x14ac:dyDescent="0.2">
      <c r="A395" s="136">
        <v>391</v>
      </c>
      <c r="B395" s="136">
        <v>61.7</v>
      </c>
    </row>
    <row r="396" spans="1:2" x14ac:dyDescent="0.2">
      <c r="A396" s="136">
        <v>392</v>
      </c>
      <c r="B396" s="136">
        <v>61.5</v>
      </c>
    </row>
    <row r="397" spans="1:2" x14ac:dyDescent="0.2">
      <c r="A397" s="136">
        <v>393</v>
      </c>
      <c r="B397" s="136">
        <v>61.7</v>
      </c>
    </row>
    <row r="398" spans="1:2" x14ac:dyDescent="0.2">
      <c r="A398" s="136">
        <v>394</v>
      </c>
      <c r="B398" s="136">
        <v>61.9</v>
      </c>
    </row>
    <row r="399" spans="1:2" x14ac:dyDescent="0.2">
      <c r="A399" s="136">
        <v>395</v>
      </c>
      <c r="B399" s="136">
        <v>61.9</v>
      </c>
    </row>
    <row r="400" spans="1:2" x14ac:dyDescent="0.2">
      <c r="A400" s="136">
        <v>396</v>
      </c>
      <c r="B400" s="136">
        <v>62.1</v>
      </c>
    </row>
    <row r="401" spans="1:2" x14ac:dyDescent="0.2">
      <c r="A401" s="136">
        <v>397</v>
      </c>
      <c r="B401" s="136">
        <v>62.1</v>
      </c>
    </row>
    <row r="402" spans="1:2" x14ac:dyDescent="0.2">
      <c r="A402" s="136">
        <v>398</v>
      </c>
      <c r="B402" s="136">
        <v>62.1</v>
      </c>
    </row>
    <row r="403" spans="1:2" x14ac:dyDescent="0.2">
      <c r="A403" s="136">
        <v>399</v>
      </c>
      <c r="B403" s="136">
        <v>62.3</v>
      </c>
    </row>
    <row r="404" spans="1:2" x14ac:dyDescent="0.2">
      <c r="A404" s="136">
        <v>400</v>
      </c>
      <c r="B404" s="136">
        <v>62.3</v>
      </c>
    </row>
    <row r="405" spans="1:2" x14ac:dyDescent="0.2">
      <c r="A405" s="136">
        <v>401</v>
      </c>
      <c r="B405" s="136">
        <v>62.5</v>
      </c>
    </row>
    <row r="406" spans="1:2" x14ac:dyDescent="0.2">
      <c r="A406" s="136">
        <v>402</v>
      </c>
      <c r="B406" s="136">
        <v>62.5</v>
      </c>
    </row>
    <row r="407" spans="1:2" x14ac:dyDescent="0.2">
      <c r="A407" s="136">
        <v>403</v>
      </c>
      <c r="B407" s="136">
        <v>62.7</v>
      </c>
    </row>
    <row r="408" spans="1:2" x14ac:dyDescent="0.2">
      <c r="A408" s="136">
        <v>404</v>
      </c>
      <c r="B408" s="136">
        <v>62.7</v>
      </c>
    </row>
    <row r="409" spans="1:2" x14ac:dyDescent="0.2">
      <c r="A409" s="136">
        <v>405</v>
      </c>
      <c r="B409" s="136">
        <v>62.9</v>
      </c>
    </row>
    <row r="410" spans="1:2" x14ac:dyDescent="0.2">
      <c r="A410" s="136">
        <v>406</v>
      </c>
      <c r="B410" s="136">
        <v>62.9</v>
      </c>
    </row>
    <row r="411" spans="1:2" x14ac:dyDescent="0.2">
      <c r="A411" s="136">
        <v>407</v>
      </c>
      <c r="B411" s="136">
        <v>62.9</v>
      </c>
    </row>
    <row r="412" spans="1:2" x14ac:dyDescent="0.2">
      <c r="A412" s="136">
        <v>408</v>
      </c>
      <c r="B412" s="136">
        <v>63.1</v>
      </c>
    </row>
    <row r="413" spans="1:2" x14ac:dyDescent="0.2">
      <c r="A413" s="136">
        <v>409</v>
      </c>
      <c r="B413" s="136">
        <v>63.1</v>
      </c>
    </row>
    <row r="414" spans="1:2" x14ac:dyDescent="0.2">
      <c r="A414" s="136">
        <v>410</v>
      </c>
      <c r="B414" s="136">
        <v>63.1</v>
      </c>
    </row>
    <row r="415" spans="1:2" x14ac:dyDescent="0.2">
      <c r="A415" s="136">
        <v>411</v>
      </c>
      <c r="B415" s="136">
        <v>62.9</v>
      </c>
    </row>
    <row r="416" spans="1:2" x14ac:dyDescent="0.2">
      <c r="A416" s="136">
        <v>412</v>
      </c>
      <c r="B416" s="136">
        <v>62.1</v>
      </c>
    </row>
    <row r="417" spans="1:2" x14ac:dyDescent="0.2">
      <c r="A417" s="136">
        <v>413</v>
      </c>
      <c r="B417" s="161">
        <v>61.2</v>
      </c>
    </row>
    <row r="418" spans="1:2" x14ac:dyDescent="0.2">
      <c r="A418" s="136">
        <v>414</v>
      </c>
      <c r="B418" s="161">
        <v>60.2</v>
      </c>
    </row>
    <row r="419" spans="1:2" x14ac:dyDescent="0.2">
      <c r="A419" s="136">
        <v>415</v>
      </c>
      <c r="B419" s="161">
        <v>59.2</v>
      </c>
    </row>
    <row r="420" spans="1:2" x14ac:dyDescent="0.2">
      <c r="A420" s="136">
        <v>416</v>
      </c>
      <c r="B420" s="161">
        <v>57.9</v>
      </c>
    </row>
    <row r="421" spans="1:2" x14ac:dyDescent="0.2">
      <c r="A421" s="136">
        <v>417</v>
      </c>
      <c r="B421" s="161">
        <v>57.1</v>
      </c>
    </row>
    <row r="422" spans="1:2" x14ac:dyDescent="0.2">
      <c r="A422" s="136">
        <v>418</v>
      </c>
      <c r="B422" s="161">
        <v>56.2</v>
      </c>
    </row>
    <row r="423" spans="1:2" x14ac:dyDescent="0.2">
      <c r="A423" s="136">
        <v>419</v>
      </c>
      <c r="B423" s="161">
        <v>55.4</v>
      </c>
    </row>
    <row r="424" spans="1:2" x14ac:dyDescent="0.2">
      <c r="A424" s="136">
        <v>420</v>
      </c>
      <c r="B424" s="161">
        <v>54.6</v>
      </c>
    </row>
    <row r="425" spans="1:2" x14ac:dyDescent="0.2">
      <c r="A425" s="136">
        <v>421</v>
      </c>
      <c r="B425" s="161">
        <v>53.9</v>
      </c>
    </row>
    <row r="426" spans="1:2" x14ac:dyDescent="0.2">
      <c r="A426" s="136">
        <v>422</v>
      </c>
      <c r="B426" s="161">
        <v>53.3</v>
      </c>
    </row>
    <row r="427" spans="1:2" x14ac:dyDescent="0.2">
      <c r="A427" s="136">
        <v>423</v>
      </c>
      <c r="B427" s="161">
        <v>52.5</v>
      </c>
    </row>
    <row r="428" spans="1:2" x14ac:dyDescent="0.2">
      <c r="A428" s="136">
        <v>424</v>
      </c>
      <c r="B428" s="161">
        <v>52</v>
      </c>
    </row>
    <row r="429" spans="1:2" x14ac:dyDescent="0.2">
      <c r="A429" s="136">
        <v>425</v>
      </c>
      <c r="B429" s="161">
        <v>51.4</v>
      </c>
    </row>
    <row r="430" spans="1:2" x14ac:dyDescent="0.2">
      <c r="A430" s="136">
        <v>426</v>
      </c>
      <c r="B430" s="161">
        <v>50.8</v>
      </c>
    </row>
    <row r="431" spans="1:2" x14ac:dyDescent="0.2">
      <c r="A431" s="136">
        <v>427</v>
      </c>
      <c r="B431" s="161">
        <v>50.4</v>
      </c>
    </row>
    <row r="432" spans="1:2" x14ac:dyDescent="0.2">
      <c r="A432" s="136">
        <v>428</v>
      </c>
      <c r="B432" s="161">
        <v>49.7</v>
      </c>
    </row>
    <row r="433" spans="1:2" x14ac:dyDescent="0.2">
      <c r="A433" s="136">
        <v>429</v>
      </c>
      <c r="B433" s="161">
        <v>49.3</v>
      </c>
    </row>
    <row r="434" spans="1:2" x14ac:dyDescent="0.2">
      <c r="A434" s="136">
        <v>430</v>
      </c>
      <c r="B434" s="161">
        <v>48.7</v>
      </c>
    </row>
    <row r="435" spans="1:2" x14ac:dyDescent="0.2">
      <c r="A435" s="136">
        <v>431</v>
      </c>
      <c r="B435" s="161">
        <v>48.3</v>
      </c>
    </row>
    <row r="436" spans="1:2" x14ac:dyDescent="0.2">
      <c r="A436" s="136">
        <v>432</v>
      </c>
      <c r="B436" s="161">
        <v>47.9</v>
      </c>
    </row>
    <row r="437" spans="1:2" x14ac:dyDescent="0.2">
      <c r="A437" s="136">
        <v>433</v>
      </c>
      <c r="B437" s="161">
        <v>47.4</v>
      </c>
    </row>
    <row r="438" spans="1:2" x14ac:dyDescent="0.2">
      <c r="A438" s="136">
        <v>434</v>
      </c>
      <c r="B438" s="161">
        <v>47</v>
      </c>
    </row>
    <row r="439" spans="1:2" x14ac:dyDescent="0.2">
      <c r="A439" s="136">
        <v>435</v>
      </c>
      <c r="B439" s="161">
        <v>46.8</v>
      </c>
    </row>
    <row r="440" spans="1:2" x14ac:dyDescent="0.2">
      <c r="A440" s="136">
        <v>436</v>
      </c>
      <c r="B440" s="161">
        <v>46.4</v>
      </c>
    </row>
    <row r="441" spans="1:2" x14ac:dyDescent="0.2">
      <c r="A441" s="136">
        <v>437</v>
      </c>
      <c r="B441" s="161">
        <v>46.2</v>
      </c>
    </row>
    <row r="442" spans="1:2" x14ac:dyDescent="0.2">
      <c r="A442" s="136">
        <v>438</v>
      </c>
      <c r="B442" s="161">
        <v>45.8</v>
      </c>
    </row>
    <row r="443" spans="1:2" x14ac:dyDescent="0.2">
      <c r="A443" s="136">
        <v>439</v>
      </c>
      <c r="B443" s="161">
        <v>45.3</v>
      </c>
    </row>
    <row r="444" spans="1:2" x14ac:dyDescent="0.2">
      <c r="A444" s="136">
        <v>440</v>
      </c>
      <c r="B444" s="161">
        <v>45.1</v>
      </c>
    </row>
    <row r="445" spans="1:2" x14ac:dyDescent="0.2">
      <c r="A445" s="136">
        <v>441</v>
      </c>
      <c r="B445" s="161">
        <v>44.7</v>
      </c>
    </row>
    <row r="446" spans="1:2" x14ac:dyDescent="0.2">
      <c r="A446" s="136">
        <v>442</v>
      </c>
      <c r="B446" s="161">
        <v>44.5</v>
      </c>
    </row>
    <row r="447" spans="1:2" x14ac:dyDescent="0.2">
      <c r="A447" s="136">
        <v>443</v>
      </c>
      <c r="B447" s="161">
        <v>44.1</v>
      </c>
    </row>
    <row r="448" spans="1:2" x14ac:dyDescent="0.2">
      <c r="A448" s="136">
        <v>444</v>
      </c>
      <c r="B448" s="136">
        <v>43.7</v>
      </c>
    </row>
    <row r="449" spans="1:2" x14ac:dyDescent="0.2">
      <c r="A449" s="136">
        <v>445</v>
      </c>
      <c r="B449" s="136">
        <v>43.5</v>
      </c>
    </row>
    <row r="450" spans="1:2" x14ac:dyDescent="0.2">
      <c r="A450" s="136">
        <v>446</v>
      </c>
      <c r="B450" s="136">
        <v>43.3</v>
      </c>
    </row>
    <row r="451" spans="1:2" x14ac:dyDescent="0.2">
      <c r="A451" s="136">
        <v>447</v>
      </c>
      <c r="B451" s="136">
        <v>43</v>
      </c>
    </row>
    <row r="452" spans="1:2" x14ac:dyDescent="0.2">
      <c r="A452" s="136">
        <v>448</v>
      </c>
      <c r="B452" s="136">
        <v>42.8</v>
      </c>
    </row>
    <row r="453" spans="1:2" x14ac:dyDescent="0.2">
      <c r="A453" s="136">
        <v>449</v>
      </c>
      <c r="B453" s="136">
        <v>42.4</v>
      </c>
    </row>
    <row r="454" spans="1:2" x14ac:dyDescent="0.2">
      <c r="A454" s="136">
        <v>450</v>
      </c>
      <c r="B454" s="136">
        <v>42.2</v>
      </c>
    </row>
    <row r="455" spans="1:2" x14ac:dyDescent="0.2">
      <c r="A455" s="136">
        <v>451</v>
      </c>
      <c r="B455" s="136">
        <v>42</v>
      </c>
    </row>
    <row r="456" spans="1:2" x14ac:dyDescent="0.2">
      <c r="A456" s="136">
        <v>452</v>
      </c>
      <c r="B456" s="136">
        <v>41.8</v>
      </c>
    </row>
    <row r="457" spans="1:2" x14ac:dyDescent="0.2">
      <c r="A457" s="136">
        <v>453</v>
      </c>
      <c r="B457" s="136">
        <v>41.6</v>
      </c>
    </row>
    <row r="458" spans="1:2" x14ac:dyDescent="0.2">
      <c r="A458" s="136">
        <v>454</v>
      </c>
      <c r="B458" s="136">
        <v>41.4</v>
      </c>
    </row>
    <row r="459" spans="1:2" x14ac:dyDescent="0.2">
      <c r="A459" s="136">
        <v>455</v>
      </c>
      <c r="B459" s="136">
        <v>41.2</v>
      </c>
    </row>
    <row r="460" spans="1:2" x14ac:dyDescent="0.2">
      <c r="A460" s="136">
        <v>456</v>
      </c>
      <c r="B460" s="136">
        <v>41</v>
      </c>
    </row>
    <row r="461" spans="1:2" x14ac:dyDescent="0.2">
      <c r="A461" s="136">
        <v>457</v>
      </c>
      <c r="B461" s="136">
        <v>40.700000000000003</v>
      </c>
    </row>
    <row r="462" spans="1:2" x14ac:dyDescent="0.2">
      <c r="A462" s="136">
        <v>458</v>
      </c>
      <c r="B462" s="136">
        <v>40.5</v>
      </c>
    </row>
    <row r="463" spans="1:2" x14ac:dyDescent="0.2">
      <c r="A463" s="136">
        <v>459</v>
      </c>
      <c r="B463" s="136">
        <v>40.299999999999997</v>
      </c>
    </row>
    <row r="464" spans="1:2" x14ac:dyDescent="0.2">
      <c r="A464" s="136">
        <v>460</v>
      </c>
      <c r="B464" s="136">
        <v>40.1</v>
      </c>
    </row>
    <row r="465" spans="1:2" x14ac:dyDescent="0.2">
      <c r="A465" s="136">
        <v>461</v>
      </c>
      <c r="B465" s="136">
        <v>39.9</v>
      </c>
    </row>
    <row r="466" spans="1:2" x14ac:dyDescent="0.2">
      <c r="A466" s="136">
        <v>462</v>
      </c>
      <c r="B466" s="136">
        <v>39.700000000000003</v>
      </c>
    </row>
    <row r="467" spans="1:2" x14ac:dyDescent="0.2">
      <c r="A467" s="136">
        <v>463</v>
      </c>
      <c r="B467" s="136">
        <v>39.5</v>
      </c>
    </row>
    <row r="468" spans="1:2" x14ac:dyDescent="0.2">
      <c r="A468" s="136">
        <v>464</v>
      </c>
      <c r="B468" s="136">
        <v>39.299999999999997</v>
      </c>
    </row>
    <row r="469" spans="1:2" x14ac:dyDescent="0.2">
      <c r="A469" s="136">
        <v>465</v>
      </c>
      <c r="B469" s="136">
        <v>39.1</v>
      </c>
    </row>
    <row r="470" spans="1:2" x14ac:dyDescent="0.2">
      <c r="A470" s="136">
        <v>466</v>
      </c>
      <c r="B470" s="136">
        <v>39.1</v>
      </c>
    </row>
    <row r="471" spans="1:2" x14ac:dyDescent="0.2">
      <c r="A471" s="136">
        <v>467</v>
      </c>
      <c r="B471" s="136">
        <v>39.1</v>
      </c>
    </row>
    <row r="472" spans="1:2" x14ac:dyDescent="0.2">
      <c r="A472" s="136">
        <v>468</v>
      </c>
      <c r="B472" s="136">
        <v>39.700000000000003</v>
      </c>
    </row>
    <row r="473" spans="1:2" x14ac:dyDescent="0.2">
      <c r="A473" s="136">
        <v>469</v>
      </c>
      <c r="B473" s="136">
        <v>40.700000000000003</v>
      </c>
    </row>
    <row r="474" spans="1:2" x14ac:dyDescent="0.2">
      <c r="A474" s="136">
        <v>470</v>
      </c>
      <c r="B474" s="136">
        <v>42</v>
      </c>
    </row>
    <row r="475" spans="1:2" x14ac:dyDescent="0.2">
      <c r="A475" s="136">
        <v>471</v>
      </c>
      <c r="B475" s="136">
        <v>43</v>
      </c>
    </row>
    <row r="476" spans="1:2" x14ac:dyDescent="0.2">
      <c r="A476" s="136">
        <v>472</v>
      </c>
      <c r="B476" s="136">
        <v>44.3</v>
      </c>
    </row>
    <row r="477" spans="1:2" x14ac:dyDescent="0.2">
      <c r="A477" s="136">
        <v>473</v>
      </c>
      <c r="B477" s="136">
        <v>45.3</v>
      </c>
    </row>
    <row r="478" spans="1:2" x14ac:dyDescent="0.2">
      <c r="A478" s="136">
        <v>474</v>
      </c>
      <c r="B478" s="136">
        <v>46.4</v>
      </c>
    </row>
    <row r="479" spans="1:2" x14ac:dyDescent="0.2">
      <c r="A479" s="136">
        <v>475</v>
      </c>
      <c r="B479" s="136">
        <v>47.4</v>
      </c>
    </row>
    <row r="480" spans="1:2" x14ac:dyDescent="0.2">
      <c r="A480" s="136">
        <v>476</v>
      </c>
      <c r="B480" s="136">
        <v>48.5</v>
      </c>
    </row>
    <row r="481" spans="1:2" x14ac:dyDescent="0.2">
      <c r="A481" s="136">
        <v>477</v>
      </c>
      <c r="B481" s="136">
        <v>49.5</v>
      </c>
    </row>
    <row r="482" spans="1:2" x14ac:dyDescent="0.2">
      <c r="A482" s="136">
        <v>478</v>
      </c>
      <c r="B482" s="136">
        <v>50.4</v>
      </c>
    </row>
    <row r="483" spans="1:2" x14ac:dyDescent="0.2">
      <c r="A483" s="136">
        <v>479</v>
      </c>
      <c r="B483" s="136">
        <v>51.2</v>
      </c>
    </row>
    <row r="484" spans="1:2" x14ac:dyDescent="0.2">
      <c r="A484" s="136">
        <v>480</v>
      </c>
      <c r="B484" s="136">
        <v>52.3</v>
      </c>
    </row>
    <row r="485" spans="1:2" x14ac:dyDescent="0.2">
      <c r="A485" s="136">
        <v>481</v>
      </c>
      <c r="B485" s="136">
        <v>52.9</v>
      </c>
    </row>
    <row r="486" spans="1:2" x14ac:dyDescent="0.2">
      <c r="A486" s="136">
        <v>482</v>
      </c>
      <c r="B486" s="136">
        <v>53.5</v>
      </c>
    </row>
    <row r="487" spans="1:2" x14ac:dyDescent="0.2">
      <c r="A487" s="136">
        <v>483</v>
      </c>
      <c r="B487" s="136">
        <v>54.3</v>
      </c>
    </row>
    <row r="488" spans="1:2" x14ac:dyDescent="0.2">
      <c r="A488" s="136">
        <v>484</v>
      </c>
      <c r="B488" s="136">
        <v>55</v>
      </c>
    </row>
    <row r="489" spans="1:2" x14ac:dyDescent="0.2">
      <c r="A489" s="136">
        <v>485</v>
      </c>
      <c r="B489" s="136">
        <v>55.6</v>
      </c>
    </row>
    <row r="490" spans="1:2" x14ac:dyDescent="0.2">
      <c r="A490" s="136">
        <v>486</v>
      </c>
      <c r="B490" s="136">
        <v>56.2</v>
      </c>
    </row>
    <row r="491" spans="1:2" x14ac:dyDescent="0.2">
      <c r="A491" s="136">
        <v>487</v>
      </c>
      <c r="B491" s="136">
        <v>56.9</v>
      </c>
    </row>
    <row r="492" spans="1:2" x14ac:dyDescent="0.2">
      <c r="A492" s="136">
        <v>488</v>
      </c>
      <c r="B492" s="136">
        <v>57.3</v>
      </c>
    </row>
    <row r="493" spans="1:2" x14ac:dyDescent="0.2">
      <c r="A493" s="136">
        <v>489</v>
      </c>
      <c r="B493" s="136">
        <v>57.7</v>
      </c>
    </row>
    <row r="494" spans="1:2" x14ac:dyDescent="0.2">
      <c r="A494" s="136">
        <v>490</v>
      </c>
      <c r="B494" s="136">
        <v>58.1</v>
      </c>
    </row>
    <row r="495" spans="1:2" x14ac:dyDescent="0.2">
      <c r="A495" s="136">
        <v>491</v>
      </c>
      <c r="B495" s="136">
        <v>58.7</v>
      </c>
    </row>
    <row r="496" spans="1:2" x14ac:dyDescent="0.2">
      <c r="A496" s="136">
        <v>492</v>
      </c>
      <c r="B496" s="136">
        <v>59.2</v>
      </c>
    </row>
    <row r="497" spans="1:2" x14ac:dyDescent="0.2">
      <c r="A497" s="136">
        <v>493</v>
      </c>
      <c r="B497" s="136">
        <v>59.4</v>
      </c>
    </row>
    <row r="498" spans="1:2" x14ac:dyDescent="0.2">
      <c r="A498" s="136">
        <v>494</v>
      </c>
      <c r="B498" s="136">
        <v>59.8</v>
      </c>
    </row>
    <row r="499" spans="1:2" x14ac:dyDescent="0.2">
      <c r="A499" s="136">
        <v>495</v>
      </c>
      <c r="B499" s="136">
        <v>60.2</v>
      </c>
    </row>
    <row r="500" spans="1:2" x14ac:dyDescent="0.2">
      <c r="A500" s="136">
        <v>496</v>
      </c>
      <c r="B500" s="136">
        <v>60.4</v>
      </c>
    </row>
    <row r="501" spans="1:2" x14ac:dyDescent="0.2">
      <c r="A501" s="136">
        <v>497</v>
      </c>
      <c r="B501" s="136">
        <v>60.6</v>
      </c>
    </row>
    <row r="502" spans="1:2" x14ac:dyDescent="0.2">
      <c r="A502" s="136">
        <v>498</v>
      </c>
      <c r="B502" s="136">
        <v>61</v>
      </c>
    </row>
    <row r="503" spans="1:2" x14ac:dyDescent="0.2">
      <c r="A503" s="136">
        <v>499</v>
      </c>
      <c r="B503" s="136">
        <v>61.2</v>
      </c>
    </row>
    <row r="504" spans="1:2" x14ac:dyDescent="0.2">
      <c r="A504" s="136">
        <v>500</v>
      </c>
      <c r="B504" s="136">
        <v>61.5</v>
      </c>
    </row>
    <row r="505" spans="1:2" x14ac:dyDescent="0.2">
      <c r="A505" s="136">
        <v>501</v>
      </c>
      <c r="B505" s="136">
        <v>61.7</v>
      </c>
    </row>
    <row r="506" spans="1:2" x14ac:dyDescent="0.2">
      <c r="A506" s="136">
        <v>502</v>
      </c>
      <c r="B506" s="136">
        <v>61.9</v>
      </c>
    </row>
    <row r="507" spans="1:2" x14ac:dyDescent="0.2">
      <c r="A507" s="136">
        <v>503</v>
      </c>
      <c r="B507" s="136">
        <v>62.1</v>
      </c>
    </row>
    <row r="508" spans="1:2" x14ac:dyDescent="0.2">
      <c r="A508" s="136">
        <v>504</v>
      </c>
      <c r="B508" s="136">
        <v>62.3</v>
      </c>
    </row>
    <row r="509" spans="1:2" x14ac:dyDescent="0.2">
      <c r="A509" s="136">
        <v>505</v>
      </c>
      <c r="B509" s="136">
        <v>62.5</v>
      </c>
    </row>
    <row r="510" spans="1:2" x14ac:dyDescent="0.2">
      <c r="A510" s="136">
        <v>506</v>
      </c>
      <c r="B510" s="136">
        <v>62.5</v>
      </c>
    </row>
    <row r="511" spans="1:2" x14ac:dyDescent="0.2">
      <c r="A511" s="136">
        <v>507</v>
      </c>
      <c r="B511" s="136">
        <v>62.7</v>
      </c>
    </row>
    <row r="512" spans="1:2" x14ac:dyDescent="0.2">
      <c r="A512" s="136">
        <v>508</v>
      </c>
      <c r="B512" s="136">
        <v>62.7</v>
      </c>
    </row>
    <row r="513" spans="1:2" x14ac:dyDescent="0.2">
      <c r="A513" s="136">
        <v>509</v>
      </c>
      <c r="B513" s="136">
        <v>62.9</v>
      </c>
    </row>
    <row r="514" spans="1:2" x14ac:dyDescent="0.2">
      <c r="A514" s="136">
        <v>510</v>
      </c>
      <c r="B514" s="136">
        <v>62.9</v>
      </c>
    </row>
    <row r="515" spans="1:2" x14ac:dyDescent="0.2">
      <c r="A515" s="136">
        <v>511</v>
      </c>
      <c r="B515" s="136">
        <v>63.1</v>
      </c>
    </row>
    <row r="516" spans="1:2" x14ac:dyDescent="0.2">
      <c r="A516" s="136">
        <v>512</v>
      </c>
      <c r="B516" s="136">
        <v>63.1</v>
      </c>
    </row>
    <row r="517" spans="1:2" x14ac:dyDescent="0.2">
      <c r="A517" s="136">
        <v>513</v>
      </c>
      <c r="B517" s="136">
        <v>63.3</v>
      </c>
    </row>
    <row r="518" spans="1:2" x14ac:dyDescent="0.2">
      <c r="A518" s="136">
        <v>514</v>
      </c>
      <c r="B518" s="136">
        <v>63.3</v>
      </c>
    </row>
    <row r="519" spans="1:2" x14ac:dyDescent="0.2">
      <c r="A519" s="136">
        <v>515</v>
      </c>
      <c r="B519" s="136">
        <v>63.3</v>
      </c>
    </row>
    <row r="520" spans="1:2" x14ac:dyDescent="0.2">
      <c r="A520" s="136">
        <v>516</v>
      </c>
      <c r="B520" s="136">
        <v>63.5</v>
      </c>
    </row>
    <row r="521" spans="1:2" x14ac:dyDescent="0.2">
      <c r="A521" s="136">
        <v>517</v>
      </c>
      <c r="B521" s="136">
        <v>63.5</v>
      </c>
    </row>
    <row r="522" spans="1:2" x14ac:dyDescent="0.2">
      <c r="A522" s="136">
        <v>518</v>
      </c>
      <c r="B522" s="136">
        <v>63.5</v>
      </c>
    </row>
    <row r="523" spans="1:2" x14ac:dyDescent="0.2">
      <c r="A523" s="136">
        <v>519</v>
      </c>
      <c r="B523" s="136">
        <v>63.5</v>
      </c>
    </row>
    <row r="524" spans="1:2" x14ac:dyDescent="0.2">
      <c r="A524" s="136">
        <v>520</v>
      </c>
      <c r="B524" s="136">
        <v>63.8</v>
      </c>
    </row>
    <row r="525" spans="1:2" x14ac:dyDescent="0.2">
      <c r="A525" s="136">
        <v>521</v>
      </c>
      <c r="B525" s="136">
        <v>64</v>
      </c>
    </row>
    <row r="526" spans="1:2" x14ac:dyDescent="0.2">
      <c r="A526" s="136">
        <v>522</v>
      </c>
      <c r="B526" s="136">
        <v>64</v>
      </c>
    </row>
    <row r="527" spans="1:2" x14ac:dyDescent="0.2">
      <c r="A527" s="136">
        <v>523</v>
      </c>
      <c r="B527" s="136">
        <v>64</v>
      </c>
    </row>
    <row r="528" spans="1:2" x14ac:dyDescent="0.2">
      <c r="A528" s="136">
        <v>524</v>
      </c>
      <c r="B528" s="136">
        <v>64.2</v>
      </c>
    </row>
    <row r="529" spans="1:2" x14ac:dyDescent="0.2">
      <c r="A529" s="136">
        <v>525</v>
      </c>
      <c r="B529" s="136">
        <v>64.2</v>
      </c>
    </row>
    <row r="530" spans="1:2" x14ac:dyDescent="0.2">
      <c r="A530" s="136">
        <v>526</v>
      </c>
      <c r="B530" s="136">
        <v>64.400000000000006</v>
      </c>
    </row>
    <row r="531" spans="1:2" x14ac:dyDescent="0.2">
      <c r="A531" s="136">
        <v>527</v>
      </c>
      <c r="B531" s="136">
        <v>64.400000000000006</v>
      </c>
    </row>
    <row r="532" spans="1:2" x14ac:dyDescent="0.2">
      <c r="A532" s="136">
        <v>528</v>
      </c>
      <c r="B532" s="136">
        <v>64.400000000000006</v>
      </c>
    </row>
    <row r="533" spans="1:2" x14ac:dyDescent="0.2">
      <c r="A533" s="136">
        <v>529</v>
      </c>
      <c r="B533" s="136">
        <v>64.400000000000006</v>
      </c>
    </row>
    <row r="534" spans="1:2" x14ac:dyDescent="0.2">
      <c r="A534" s="136">
        <v>530</v>
      </c>
      <c r="B534" s="136">
        <v>64.599999999999994</v>
      </c>
    </row>
    <row r="535" spans="1:2" x14ac:dyDescent="0.2">
      <c r="A535" s="136">
        <v>531</v>
      </c>
      <c r="B535" s="136">
        <v>64.599999999999994</v>
      </c>
    </row>
    <row r="536" spans="1:2" x14ac:dyDescent="0.2">
      <c r="A536" s="136">
        <v>532</v>
      </c>
      <c r="B536" s="136">
        <v>64.599999999999994</v>
      </c>
    </row>
    <row r="537" spans="1:2" x14ac:dyDescent="0.2">
      <c r="A537" s="136">
        <v>533</v>
      </c>
      <c r="B537" s="136">
        <v>64.599999999999994</v>
      </c>
    </row>
    <row r="538" spans="1:2" x14ac:dyDescent="0.2">
      <c r="A538" s="136">
        <v>534</v>
      </c>
      <c r="B538" s="136">
        <v>64.8</v>
      </c>
    </row>
  </sheetData>
  <mergeCells count="10">
    <mergeCell ref="T33:V33"/>
    <mergeCell ref="T29:V29"/>
    <mergeCell ref="W29:Y29"/>
    <mergeCell ref="S28:Y28"/>
    <mergeCell ref="T32:V32"/>
    <mergeCell ref="A2:C2"/>
    <mergeCell ref="D2:G2"/>
    <mergeCell ref="H2:K2"/>
    <mergeCell ref="L2:O2"/>
    <mergeCell ref="Q2:U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71"/>
  <sheetViews>
    <sheetView topLeftCell="A13" zoomScale="66" zoomScaleNormal="66" workbookViewId="0">
      <selection activeCell="R38" sqref="R38"/>
    </sheetView>
  </sheetViews>
  <sheetFormatPr defaultRowHeight="12.75" x14ac:dyDescent="0.2"/>
  <cols>
    <col min="1" max="1" width="14.28515625" style="12" customWidth="1"/>
    <col min="2" max="17" width="9.140625" style="12"/>
    <col min="18" max="18" width="13.42578125" style="12" customWidth="1"/>
    <col min="19" max="19" width="13" style="12" customWidth="1"/>
    <col min="20" max="22" width="9.140625" style="12"/>
    <col min="23" max="23" width="9.140625" style="12" customWidth="1"/>
    <col min="24" max="26" width="9.140625" style="12"/>
    <col min="27" max="27" width="9.5703125" style="12" bestFit="1" customWidth="1"/>
    <col min="28" max="16384" width="9.140625" style="12"/>
  </cols>
  <sheetData>
    <row r="1" spans="1:27" x14ac:dyDescent="0.2">
      <c r="A1" s="12" t="s">
        <v>33</v>
      </c>
      <c r="K1" s="225" t="s">
        <v>126</v>
      </c>
      <c r="L1" s="225"/>
      <c r="M1" s="225"/>
      <c r="N1" s="225"/>
      <c r="O1" s="225"/>
      <c r="P1" s="225"/>
    </row>
    <row r="2" spans="1:27" ht="13.5" customHeight="1" x14ac:dyDescent="0.2">
      <c r="A2" s="12" t="s">
        <v>121</v>
      </c>
      <c r="K2" s="225"/>
      <c r="L2" s="225"/>
      <c r="M2" s="225"/>
      <c r="N2" s="225"/>
      <c r="O2" s="225"/>
      <c r="P2" s="225"/>
    </row>
    <row r="3" spans="1:27" ht="15.75" customHeight="1" x14ac:dyDescent="0.2">
      <c r="A3" s="12" t="s">
        <v>122</v>
      </c>
    </row>
    <row r="4" spans="1:27" x14ac:dyDescent="0.2">
      <c r="A4" s="26" t="s">
        <v>123</v>
      </c>
      <c r="C4" s="26"/>
      <c r="D4" s="26"/>
      <c r="E4" s="26"/>
    </row>
    <row r="5" spans="1:27" ht="13.5" thickBot="1" x14ac:dyDescent="0.25">
      <c r="A5" s="108"/>
      <c r="B5" s="266" t="s">
        <v>31</v>
      </c>
      <c r="C5" s="265"/>
      <c r="D5" s="267" t="s">
        <v>30</v>
      </c>
    </row>
    <row r="6" spans="1:27" ht="13.5" thickTop="1" x14ac:dyDescent="0.2">
      <c r="A6" s="27"/>
      <c r="B6" s="27" t="s">
        <v>28</v>
      </c>
      <c r="C6" s="27"/>
      <c r="D6" s="27" t="s">
        <v>26</v>
      </c>
      <c r="E6" s="27"/>
      <c r="F6" s="27" t="s">
        <v>29</v>
      </c>
      <c r="G6" s="27"/>
    </row>
    <row r="7" spans="1:27" ht="13.5" thickBot="1" x14ac:dyDescent="0.25">
      <c r="A7" s="18" t="s">
        <v>35</v>
      </c>
      <c r="B7" s="18" t="s">
        <v>27</v>
      </c>
      <c r="C7" s="18" t="s">
        <v>34</v>
      </c>
      <c r="D7" s="18" t="s">
        <v>27</v>
      </c>
      <c r="E7" s="18" t="s">
        <v>34</v>
      </c>
      <c r="F7" s="18" t="s">
        <v>27</v>
      </c>
      <c r="G7" s="18" t="s">
        <v>34</v>
      </c>
    </row>
    <row r="8" spans="1:27" ht="13.5" thickTop="1" x14ac:dyDescent="0.2">
      <c r="A8" s="14">
        <v>120</v>
      </c>
      <c r="B8" s="15">
        <v>4.0549999999999997</v>
      </c>
      <c r="C8" s="17">
        <f>LN(B8)</f>
        <v>1.3999506875673762</v>
      </c>
      <c r="D8" s="16"/>
      <c r="E8" s="16"/>
      <c r="F8" s="15">
        <v>4.1374999999999993</v>
      </c>
      <c r="G8" s="17">
        <f>LN(F8)</f>
        <v>1.4200917407031812</v>
      </c>
    </row>
    <row r="9" spans="1:27" x14ac:dyDescent="0.2">
      <c r="A9" s="14">
        <v>144</v>
      </c>
      <c r="B9" s="15">
        <v>3.8624999999999998</v>
      </c>
      <c r="C9" s="17">
        <f t="shared" ref="C9:C12" si="0">LN(B9)</f>
        <v>1.3513146422238638</v>
      </c>
      <c r="D9" s="16"/>
      <c r="E9" s="16"/>
      <c r="F9" s="15">
        <v>3.7124999999999999</v>
      </c>
      <c r="G9" s="17">
        <f t="shared" ref="G9:G10" si="1">LN(F9)</f>
        <v>1.3117055041288179</v>
      </c>
    </row>
    <row r="10" spans="1:27" x14ac:dyDescent="0.2">
      <c r="A10" s="14">
        <v>168</v>
      </c>
      <c r="B10" s="15">
        <v>3.31</v>
      </c>
      <c r="C10" s="17">
        <f t="shared" si="0"/>
        <v>1.1969481893889715</v>
      </c>
      <c r="D10" s="16"/>
      <c r="E10" s="16"/>
      <c r="F10" s="15">
        <v>3.5874999999999995</v>
      </c>
      <c r="G10" s="17">
        <f t="shared" si="1"/>
        <v>1.2774555810857393</v>
      </c>
    </row>
    <row r="11" spans="1:27" x14ac:dyDescent="0.2">
      <c r="A11" s="14">
        <v>192</v>
      </c>
      <c r="B11" s="15">
        <v>3.1849999999999996</v>
      </c>
      <c r="C11" s="17">
        <f t="shared" si="0"/>
        <v>1.1584522890241264</v>
      </c>
      <c r="D11" s="67">
        <v>5.4812500000000002</v>
      </c>
      <c r="E11" s="17">
        <f>LN(D11)</f>
        <v>1.7013331771383562</v>
      </c>
      <c r="F11" s="16"/>
      <c r="G11" s="16"/>
    </row>
    <row r="12" spans="1:27" x14ac:dyDescent="0.2">
      <c r="A12" s="14">
        <v>216</v>
      </c>
      <c r="B12" s="15">
        <v>2.54</v>
      </c>
      <c r="C12" s="17">
        <f t="shared" si="0"/>
        <v>0.93216408103044524</v>
      </c>
      <c r="D12" s="67">
        <v>2.9499999999999997</v>
      </c>
      <c r="E12" s="17">
        <f t="shared" ref="E12:E13" si="2">LN(D12)</f>
        <v>1.0818051703517284</v>
      </c>
      <c r="F12" s="16"/>
      <c r="G12" s="16"/>
    </row>
    <row r="13" spans="1:27" ht="13.5" thickBot="1" x14ac:dyDescent="0.25">
      <c r="A13" s="20">
        <v>240</v>
      </c>
      <c r="B13" s="18"/>
      <c r="C13" s="18"/>
      <c r="D13" s="68">
        <v>1.3049999999999999</v>
      </c>
      <c r="E13" s="19">
        <f t="shared" si="2"/>
        <v>0.26620304077465667</v>
      </c>
      <c r="F13" s="18"/>
      <c r="G13" s="18"/>
    </row>
    <row r="14" spans="1:27" ht="13.5" thickTop="1" x14ac:dyDescent="0.2"/>
    <row r="15" spans="1:27" x14ac:dyDescent="0.2">
      <c r="A15" s="226" t="s">
        <v>125</v>
      </c>
      <c r="B15" s="226"/>
      <c r="C15" s="226"/>
      <c r="D15" s="226"/>
      <c r="E15" s="226"/>
      <c r="F15" s="226"/>
      <c r="G15" s="226"/>
      <c r="H15" s="226"/>
    </row>
    <row r="16" spans="1:27" x14ac:dyDescent="0.2">
      <c r="A16" s="226"/>
      <c r="B16" s="226"/>
      <c r="C16" s="226"/>
      <c r="D16" s="226"/>
      <c r="E16" s="226"/>
      <c r="F16" s="226"/>
      <c r="G16" s="226"/>
      <c r="H16" s="226"/>
      <c r="Q16" s="229" t="s">
        <v>124</v>
      </c>
      <c r="R16" s="229"/>
      <c r="S16" s="229"/>
      <c r="T16" s="229"/>
      <c r="U16" s="229"/>
      <c r="V16" s="229"/>
      <c r="W16" s="229"/>
      <c r="X16" s="229"/>
      <c r="Y16" s="229"/>
      <c r="Z16" s="229"/>
      <c r="AA16" s="229"/>
    </row>
    <row r="17" spans="1:28" ht="15.75" customHeight="1" thickBot="1" x14ac:dyDescent="0.25">
      <c r="A17" s="226"/>
      <c r="B17" s="226"/>
      <c r="C17" s="226"/>
      <c r="D17" s="226"/>
      <c r="E17" s="226"/>
      <c r="F17" s="226"/>
      <c r="G17" s="226"/>
      <c r="H17" s="226"/>
      <c r="Q17" s="268" t="s">
        <v>208</v>
      </c>
      <c r="R17" s="268"/>
      <c r="S17" s="268"/>
      <c r="T17" s="268"/>
      <c r="U17" s="268"/>
      <c r="V17" s="268"/>
      <c r="W17" s="268"/>
      <c r="X17" s="268"/>
      <c r="Y17" s="268"/>
      <c r="Z17" s="53"/>
      <c r="AA17" s="53"/>
    </row>
    <row r="18" spans="1:28" ht="15" customHeight="1" thickTop="1" x14ac:dyDescent="0.2">
      <c r="A18" s="226"/>
      <c r="B18" s="226"/>
      <c r="C18" s="226"/>
      <c r="D18" s="226"/>
      <c r="E18" s="226"/>
      <c r="F18" s="226"/>
      <c r="G18" s="226"/>
      <c r="H18" s="226"/>
      <c r="Q18" s="232" t="s">
        <v>54</v>
      </c>
      <c r="R18" s="197" t="s">
        <v>56</v>
      </c>
      <c r="S18" s="197" t="s">
        <v>57</v>
      </c>
      <c r="T18" s="197" t="s">
        <v>134</v>
      </c>
      <c r="U18" s="197"/>
      <c r="V18" s="197"/>
      <c r="W18" s="197"/>
      <c r="X18" s="197"/>
      <c r="Y18" s="197"/>
      <c r="Z18" s="99" t="s">
        <v>129</v>
      </c>
      <c r="AA18" s="99"/>
    </row>
    <row r="19" spans="1:28" ht="12.75" customHeight="1" x14ac:dyDescent="0.2">
      <c r="A19" s="226"/>
      <c r="B19" s="226"/>
      <c r="C19" s="226"/>
      <c r="D19" s="226"/>
      <c r="E19" s="226"/>
      <c r="F19" s="226"/>
      <c r="G19" s="226"/>
      <c r="H19" s="226"/>
      <c r="I19" s="253" t="s">
        <v>207</v>
      </c>
      <c r="J19" s="253"/>
      <c r="K19" s="253"/>
      <c r="L19" s="253"/>
      <c r="M19" s="253"/>
      <c r="N19" s="253"/>
      <c r="O19" s="253"/>
      <c r="P19" s="253"/>
      <c r="Q19" s="233"/>
      <c r="R19" s="198"/>
      <c r="S19" s="198"/>
      <c r="T19" s="230" t="s">
        <v>132</v>
      </c>
      <c r="U19" s="230"/>
      <c r="V19" s="230" t="s">
        <v>133</v>
      </c>
      <c r="W19" s="230"/>
      <c r="X19" s="198" t="s">
        <v>130</v>
      </c>
      <c r="Y19" s="198"/>
      <c r="Z19" s="198" t="s">
        <v>55</v>
      </c>
      <c r="AA19" s="198" t="s">
        <v>131</v>
      </c>
    </row>
    <row r="20" spans="1:28" x14ac:dyDescent="0.2">
      <c r="A20" s="226"/>
      <c r="B20" s="226"/>
      <c r="C20" s="226"/>
      <c r="D20" s="226"/>
      <c r="E20" s="226"/>
      <c r="F20" s="226"/>
      <c r="G20" s="226"/>
      <c r="H20" s="226"/>
      <c r="I20" s="253"/>
      <c r="J20" s="253"/>
      <c r="K20" s="253"/>
      <c r="L20" s="253"/>
      <c r="M20" s="253"/>
      <c r="N20" s="253"/>
      <c r="O20" s="253"/>
      <c r="P20" s="253"/>
      <c r="Q20" s="233"/>
      <c r="R20" s="198"/>
      <c r="S20" s="198"/>
      <c r="T20" s="230"/>
      <c r="U20" s="230"/>
      <c r="V20" s="230"/>
      <c r="W20" s="230"/>
      <c r="X20" s="198"/>
      <c r="Y20" s="198"/>
      <c r="Z20" s="198"/>
      <c r="AA20" s="198"/>
    </row>
    <row r="21" spans="1:28" ht="13.5" customHeight="1" thickBot="1" x14ac:dyDescent="0.25">
      <c r="A21" s="226"/>
      <c r="B21" s="226"/>
      <c r="C21" s="226"/>
      <c r="D21" s="226"/>
      <c r="E21" s="226"/>
      <c r="F21" s="226"/>
      <c r="G21" s="226"/>
      <c r="H21" s="226"/>
      <c r="I21" s="253"/>
      <c r="J21" s="253"/>
      <c r="K21" s="253"/>
      <c r="L21" s="253"/>
      <c r="M21" s="253"/>
      <c r="N21" s="253"/>
      <c r="O21" s="253"/>
      <c r="P21" s="253"/>
      <c r="Q21" s="234"/>
      <c r="R21" s="199"/>
      <c r="S21" s="199"/>
      <c r="T21" s="231"/>
      <c r="U21" s="231"/>
      <c r="V21" s="231"/>
      <c r="W21" s="231"/>
      <c r="X21" s="199"/>
      <c r="Y21" s="199"/>
      <c r="Z21" s="199"/>
      <c r="AA21" s="199"/>
    </row>
    <row r="22" spans="1:28" ht="13.5" thickTop="1" x14ac:dyDescent="0.2">
      <c r="I22" s="253"/>
      <c r="J22" s="253"/>
      <c r="K22" s="253"/>
      <c r="L22" s="253"/>
      <c r="M22" s="253"/>
      <c r="N22" s="253"/>
      <c r="O22" s="253"/>
      <c r="P22" s="253"/>
      <c r="Q22" s="198">
        <v>1</v>
      </c>
      <c r="R22" s="16">
        <v>150</v>
      </c>
      <c r="S22" s="16" t="s">
        <v>58</v>
      </c>
      <c r="T22" s="269">
        <v>4.7000000000000002E-3</v>
      </c>
      <c r="U22" s="269"/>
      <c r="V22" s="235">
        <v>6.0000000000000001E-3</v>
      </c>
      <c r="W22" s="235"/>
      <c r="X22" s="235">
        <f>V22-T22</f>
        <v>1.2999999999999999E-3</v>
      </c>
      <c r="Y22" s="235"/>
      <c r="Z22" s="17">
        <f>T24/T22</f>
        <v>6.3617021276595738</v>
      </c>
      <c r="AA22" s="273">
        <f>V23/V22</f>
        <v>24.333333333333332</v>
      </c>
    </row>
    <row r="23" spans="1:28" x14ac:dyDescent="0.2">
      <c r="A23" s="227"/>
      <c r="B23" s="227"/>
      <c r="C23" s="227"/>
      <c r="I23" s="253"/>
      <c r="J23" s="253"/>
      <c r="K23" s="253"/>
      <c r="L23" s="253"/>
      <c r="M23" s="253"/>
      <c r="N23" s="253"/>
      <c r="O23" s="253"/>
      <c r="P23" s="253"/>
      <c r="Q23" s="198"/>
      <c r="R23" s="16">
        <v>300</v>
      </c>
      <c r="S23" s="16"/>
      <c r="T23" s="198"/>
      <c r="U23" s="198"/>
      <c r="V23" s="235">
        <v>0.14599999999999999</v>
      </c>
      <c r="W23" s="235"/>
      <c r="X23" s="270">
        <f>V23-T22</f>
        <v>0.14129999999999998</v>
      </c>
      <c r="Y23" s="270"/>
      <c r="Z23" s="17"/>
      <c r="AA23" s="273"/>
    </row>
    <row r="24" spans="1:28" x14ac:dyDescent="0.2">
      <c r="A24" s="58" t="s">
        <v>127</v>
      </c>
      <c r="I24" s="253"/>
      <c r="J24" s="253"/>
      <c r="K24" s="253"/>
      <c r="L24" s="253"/>
      <c r="M24" s="253"/>
      <c r="N24" s="253"/>
      <c r="O24" s="253"/>
      <c r="P24" s="253"/>
      <c r="Q24" s="16">
        <v>2</v>
      </c>
      <c r="R24" s="16">
        <v>300</v>
      </c>
      <c r="S24" s="16" t="s">
        <v>59</v>
      </c>
      <c r="T24" s="198">
        <v>2.9899999999999999E-2</v>
      </c>
      <c r="U24" s="198"/>
      <c r="V24" s="235"/>
      <c r="W24" s="235"/>
      <c r="X24" s="271">
        <f>T24-T22</f>
        <v>2.52E-2</v>
      </c>
      <c r="Y24" s="272"/>
      <c r="Z24" s="17"/>
      <c r="AA24" s="273"/>
    </row>
    <row r="25" spans="1:28" ht="13.5" thickBot="1" x14ac:dyDescent="0.25">
      <c r="C25" s="58" t="s">
        <v>26</v>
      </c>
      <c r="I25" s="253"/>
      <c r="J25" s="253"/>
      <c r="K25" s="253"/>
      <c r="L25" s="253"/>
      <c r="M25" s="253"/>
      <c r="N25" s="253"/>
      <c r="O25" s="253"/>
      <c r="P25" s="253"/>
      <c r="Q25" s="198">
        <v>3</v>
      </c>
      <c r="R25" s="16">
        <v>150</v>
      </c>
      <c r="S25" s="16" t="s">
        <v>60</v>
      </c>
      <c r="T25" s="198">
        <v>3.0000000000000001E-3</v>
      </c>
      <c r="U25" s="198"/>
      <c r="V25" s="236">
        <v>6.4000000000000003E-3</v>
      </c>
      <c r="W25" s="236"/>
      <c r="X25" s="235">
        <f>V25-$T$25</f>
        <v>3.4000000000000002E-3</v>
      </c>
      <c r="Y25" s="235"/>
      <c r="Z25" s="17">
        <f>T24/T25</f>
        <v>9.9666666666666668</v>
      </c>
      <c r="AA25" s="273"/>
    </row>
    <row r="26" spans="1:28" ht="14.25" customHeight="1" thickTop="1" thickBot="1" x14ac:dyDescent="0.25">
      <c r="A26" s="97" t="s">
        <v>41</v>
      </c>
      <c r="B26" s="21" t="s">
        <v>23</v>
      </c>
      <c r="C26" s="21" t="s">
        <v>27</v>
      </c>
      <c r="D26" s="21" t="s">
        <v>34</v>
      </c>
      <c r="I26" s="253"/>
      <c r="J26" s="253"/>
      <c r="K26" s="253"/>
      <c r="L26" s="253"/>
      <c r="M26" s="253"/>
      <c r="N26" s="253"/>
      <c r="O26" s="253"/>
      <c r="P26" s="253"/>
      <c r="Q26" s="198"/>
      <c r="R26" s="16">
        <v>200</v>
      </c>
      <c r="S26" s="16"/>
      <c r="T26" s="198"/>
      <c r="U26" s="198"/>
      <c r="V26" s="236">
        <v>4.5699999999999998E-2</v>
      </c>
      <c r="W26" s="236"/>
      <c r="X26" s="235">
        <f t="shared" ref="X26:X30" si="3">V26-$T$25</f>
        <v>4.2699999999999995E-2</v>
      </c>
      <c r="Y26" s="235"/>
      <c r="Z26" s="17"/>
      <c r="AA26" s="273">
        <f>V26/$V$25</f>
        <v>7.1406249999999991</v>
      </c>
      <c r="AB26" s="13">
        <f>V26/V25</f>
        <v>7.1406249999999991</v>
      </c>
    </row>
    <row r="27" spans="1:28" ht="13.5" thickTop="1" x14ac:dyDescent="0.2">
      <c r="A27" s="97"/>
      <c r="B27" s="24">
        <v>0</v>
      </c>
      <c r="C27" s="28">
        <v>2.54</v>
      </c>
      <c r="D27" s="28">
        <f>LN(C27)</f>
        <v>0.93216408103044524</v>
      </c>
      <c r="I27" s="253"/>
      <c r="J27" s="253"/>
      <c r="K27" s="253"/>
      <c r="L27" s="253"/>
      <c r="M27" s="253"/>
      <c r="N27" s="253"/>
      <c r="O27" s="253"/>
      <c r="P27" s="253"/>
      <c r="Q27" s="198"/>
      <c r="R27" s="16">
        <v>250</v>
      </c>
      <c r="S27" s="16"/>
      <c r="T27" s="198"/>
      <c r="U27" s="198"/>
      <c r="V27" s="236">
        <v>7.1300000000000002E-2</v>
      </c>
      <c r="W27" s="236"/>
      <c r="X27" s="235">
        <f t="shared" si="3"/>
        <v>6.83E-2</v>
      </c>
      <c r="Y27" s="235"/>
      <c r="Z27" s="17"/>
      <c r="AA27" s="273">
        <f>V27/$V$25</f>
        <v>11.140625</v>
      </c>
      <c r="AB27" s="13">
        <f t="shared" ref="AB27:AB30" si="4">V27/V26</f>
        <v>1.5601750547045954</v>
      </c>
    </row>
    <row r="28" spans="1:28" x14ac:dyDescent="0.2">
      <c r="A28" s="198" t="s">
        <v>31</v>
      </c>
      <c r="B28" s="25">
        <v>0.25</v>
      </c>
      <c r="C28" s="29">
        <v>2.5339999999999998</v>
      </c>
      <c r="D28" s="29">
        <f t="shared" ref="D28:D35" si="5">LN(C28)</f>
        <v>0.92979908189894722</v>
      </c>
      <c r="Q28" s="198"/>
      <c r="R28" s="16">
        <v>300</v>
      </c>
      <c r="S28" s="16"/>
      <c r="T28" s="198"/>
      <c r="U28" s="198"/>
      <c r="V28" s="236">
        <v>0.14510000000000001</v>
      </c>
      <c r="W28" s="236"/>
      <c r="X28" s="235">
        <f t="shared" si="3"/>
        <v>0.1421</v>
      </c>
      <c r="Y28" s="235"/>
      <c r="Z28" s="17"/>
      <c r="AA28" s="273">
        <f t="shared" ref="AA28:AA30" si="6">V28/$V$25</f>
        <v>22.671875</v>
      </c>
      <c r="AB28" s="13">
        <f t="shared" si="4"/>
        <v>2.0350631136044881</v>
      </c>
    </row>
    <row r="29" spans="1:28" x14ac:dyDescent="0.2">
      <c r="A29" s="198"/>
      <c r="B29" s="25">
        <v>0.5</v>
      </c>
      <c r="C29" s="29">
        <v>2.5270000000000001</v>
      </c>
      <c r="D29" s="29">
        <f t="shared" si="5"/>
        <v>0.92703282840605727</v>
      </c>
      <c r="Q29" s="198"/>
      <c r="R29" s="16">
        <v>400</v>
      </c>
      <c r="S29" s="16"/>
      <c r="T29" s="198"/>
      <c r="U29" s="198"/>
      <c r="V29" s="236">
        <v>0.2</v>
      </c>
      <c r="W29" s="236"/>
      <c r="X29" s="235">
        <f t="shared" si="3"/>
        <v>0.19700000000000001</v>
      </c>
      <c r="Y29" s="235"/>
      <c r="Z29" s="17"/>
      <c r="AA29" s="273">
        <f t="shared" si="6"/>
        <v>31.25</v>
      </c>
      <c r="AB29" s="13">
        <f t="shared" si="4"/>
        <v>1.3783597518952446</v>
      </c>
    </row>
    <row r="30" spans="1:28" ht="13.5" thickBot="1" x14ac:dyDescent="0.25">
      <c r="A30" s="198"/>
      <c r="B30" s="25">
        <v>0.75</v>
      </c>
      <c r="C30" s="29">
        <v>2.5249999999999999</v>
      </c>
      <c r="D30" s="29">
        <f t="shared" si="5"/>
        <v>0.92624106272732309</v>
      </c>
      <c r="Q30" s="199"/>
      <c r="R30" s="18">
        <v>500</v>
      </c>
      <c r="S30" s="18"/>
      <c r="T30" s="199"/>
      <c r="U30" s="199"/>
      <c r="V30" s="228">
        <v>0.81530000000000002</v>
      </c>
      <c r="W30" s="228"/>
      <c r="X30" s="237">
        <f t="shared" si="3"/>
        <v>0.81230000000000002</v>
      </c>
      <c r="Y30" s="237"/>
      <c r="Z30" s="19"/>
      <c r="AA30" s="274">
        <f t="shared" si="6"/>
        <v>127.390625</v>
      </c>
      <c r="AB30" s="13">
        <f t="shared" si="4"/>
        <v>4.0765000000000002</v>
      </c>
    </row>
    <row r="31" spans="1:28" ht="13.5" thickTop="1" x14ac:dyDescent="0.2">
      <c r="A31" s="198"/>
      <c r="B31" s="25">
        <v>1</v>
      </c>
      <c r="C31" s="29">
        <v>2.5219999999999998</v>
      </c>
      <c r="D31" s="29">
        <f t="shared" si="5"/>
        <v>0.9250522375427277</v>
      </c>
      <c r="T31" s="219"/>
      <c r="U31" s="219"/>
      <c r="V31" s="219"/>
      <c r="W31" s="219"/>
      <c r="X31" s="219"/>
      <c r="Y31" s="219"/>
    </row>
    <row r="32" spans="1:28" x14ac:dyDescent="0.2">
      <c r="A32" s="198" t="s">
        <v>30</v>
      </c>
      <c r="B32" s="25">
        <v>1.25</v>
      </c>
      <c r="C32" s="25">
        <v>2.4700000000000002</v>
      </c>
      <c r="D32" s="25">
        <f t="shared" si="5"/>
        <v>0.90421815063988586</v>
      </c>
      <c r="V32" s="219"/>
      <c r="W32" s="219"/>
    </row>
    <row r="33" spans="1:22" x14ac:dyDescent="0.2">
      <c r="A33" s="198"/>
      <c r="B33" s="25">
        <v>1.5</v>
      </c>
      <c r="C33" s="25">
        <v>2.34</v>
      </c>
      <c r="D33" s="25">
        <f t="shared" si="5"/>
        <v>0.85015092936961001</v>
      </c>
      <c r="V33" s="28"/>
    </row>
    <row r="34" spans="1:22" x14ac:dyDescent="0.2">
      <c r="A34" s="198"/>
      <c r="B34" s="25">
        <v>1.75</v>
      </c>
      <c r="C34" s="25">
        <v>2.33</v>
      </c>
      <c r="D34" s="25">
        <f t="shared" si="5"/>
        <v>0.84586826757760925</v>
      </c>
      <c r="V34" s="28"/>
    </row>
    <row r="35" spans="1:22" ht="13.5" thickBot="1" x14ac:dyDescent="0.25">
      <c r="A35" s="199"/>
      <c r="B35" s="25">
        <v>2</v>
      </c>
      <c r="C35" s="25">
        <v>2.19</v>
      </c>
      <c r="D35" s="25">
        <f t="shared" si="5"/>
        <v>0.78390154382840938</v>
      </c>
      <c r="N35" s="69"/>
    </row>
    <row r="36" spans="1:22" ht="13.5" thickTop="1" x14ac:dyDescent="0.2">
      <c r="B36" s="27"/>
      <c r="C36" s="27"/>
      <c r="D36" s="27"/>
    </row>
    <row r="38" spans="1:22" x14ac:dyDescent="0.2">
      <c r="G38" s="69"/>
      <c r="H38" s="69"/>
      <c r="I38" s="69"/>
      <c r="J38" s="69"/>
      <c r="K38" s="69"/>
    </row>
    <row r="39" spans="1:22" x14ac:dyDescent="0.2">
      <c r="A39" s="58" t="s">
        <v>29</v>
      </c>
    </row>
    <row r="40" spans="1:22" ht="13.5" thickBot="1" x14ac:dyDescent="0.25">
      <c r="B40" s="53"/>
      <c r="C40" s="53"/>
      <c r="D40" s="53"/>
      <c r="E40" s="53"/>
    </row>
    <row r="41" spans="1:22" ht="14.25" thickTop="1" thickBot="1" x14ac:dyDescent="0.25">
      <c r="A41" s="21" t="s">
        <v>38</v>
      </c>
      <c r="B41" s="12" t="s">
        <v>42</v>
      </c>
      <c r="C41" s="12" t="s">
        <v>36</v>
      </c>
      <c r="D41" s="12" t="s">
        <v>27</v>
      </c>
      <c r="E41" s="12" t="s">
        <v>37</v>
      </c>
    </row>
    <row r="42" spans="1:22" ht="13.5" thickTop="1" x14ac:dyDescent="0.2">
      <c r="A42" s="12" t="s">
        <v>39</v>
      </c>
      <c r="B42" s="27">
        <v>0</v>
      </c>
      <c r="C42" s="27">
        <f>B42/60</f>
        <v>0</v>
      </c>
      <c r="D42" s="55">
        <v>3.5880000000000001</v>
      </c>
      <c r="E42" s="55">
        <f>LN(D42)</f>
        <v>1.2775949441965497</v>
      </c>
    </row>
    <row r="43" spans="1:22" x14ac:dyDescent="0.2">
      <c r="B43" s="12">
        <v>15</v>
      </c>
      <c r="C43" s="12">
        <f t="shared" ref="C43:C66" si="7">B43/60</f>
        <v>0.25</v>
      </c>
      <c r="D43" s="13">
        <v>3.581</v>
      </c>
      <c r="E43" s="13">
        <f t="shared" ref="E43:E66" si="8">LN(D43)</f>
        <v>1.2756420910162956</v>
      </c>
      <c r="I43" s="253" t="s">
        <v>209</v>
      </c>
      <c r="J43" s="253"/>
      <c r="K43" s="253"/>
      <c r="L43" s="253"/>
      <c r="M43" s="253"/>
      <c r="N43" s="253"/>
      <c r="O43" s="253"/>
      <c r="P43" s="253"/>
      <c r="Q43" s="253"/>
    </row>
    <row r="44" spans="1:22" x14ac:dyDescent="0.2">
      <c r="B44" s="12">
        <v>30</v>
      </c>
      <c r="C44" s="12">
        <f t="shared" si="7"/>
        <v>0.5</v>
      </c>
      <c r="D44" s="13">
        <v>3.5760000000000001</v>
      </c>
      <c r="E44" s="13">
        <f t="shared" si="8"/>
        <v>1.2742448573112677</v>
      </c>
      <c r="I44" s="253"/>
      <c r="J44" s="253"/>
      <c r="K44" s="253"/>
      <c r="L44" s="253"/>
      <c r="M44" s="253"/>
      <c r="N44" s="253"/>
      <c r="O44" s="253"/>
      <c r="P44" s="253"/>
      <c r="Q44" s="253"/>
    </row>
    <row r="45" spans="1:22" x14ac:dyDescent="0.2">
      <c r="B45" s="12">
        <v>45</v>
      </c>
      <c r="C45" s="12">
        <f t="shared" si="7"/>
        <v>0.75</v>
      </c>
      <c r="D45" s="13">
        <v>3.57</v>
      </c>
      <c r="E45" s="13">
        <f t="shared" si="8"/>
        <v>1.2725655957915476</v>
      </c>
      <c r="I45" s="253"/>
      <c r="J45" s="253"/>
      <c r="K45" s="253"/>
      <c r="L45" s="253"/>
      <c r="M45" s="253"/>
      <c r="N45" s="253"/>
      <c r="O45" s="253"/>
      <c r="P45" s="253"/>
      <c r="Q45" s="253"/>
    </row>
    <row r="46" spans="1:22" x14ac:dyDescent="0.2">
      <c r="B46" s="12">
        <v>60</v>
      </c>
      <c r="C46" s="12">
        <f t="shared" si="7"/>
        <v>1</v>
      </c>
      <c r="D46" s="13">
        <v>3.5640000000000001</v>
      </c>
      <c r="E46" s="13">
        <f t="shared" si="8"/>
        <v>1.2708835096085629</v>
      </c>
      <c r="I46" s="253"/>
      <c r="J46" s="253"/>
      <c r="K46" s="253"/>
      <c r="L46" s="253"/>
      <c r="M46" s="253"/>
      <c r="N46" s="253"/>
      <c r="O46" s="253"/>
      <c r="P46" s="253"/>
      <c r="Q46" s="253"/>
    </row>
    <row r="47" spans="1:22" x14ac:dyDescent="0.2">
      <c r="A47" s="12" t="s">
        <v>43</v>
      </c>
      <c r="B47" s="12">
        <v>75</v>
      </c>
      <c r="C47" s="12">
        <f t="shared" si="7"/>
        <v>1.25</v>
      </c>
      <c r="D47" s="13">
        <v>3.5419999999999998</v>
      </c>
      <c r="E47" s="13">
        <f t="shared" si="8"/>
        <v>1.2646915393606417</v>
      </c>
      <c r="I47" s="253"/>
      <c r="J47" s="253"/>
      <c r="K47" s="253"/>
      <c r="L47" s="253"/>
      <c r="M47" s="253"/>
      <c r="N47" s="253"/>
      <c r="O47" s="253"/>
      <c r="P47" s="253"/>
      <c r="Q47" s="253"/>
    </row>
    <row r="48" spans="1:22" x14ac:dyDescent="0.2">
      <c r="B48" s="12">
        <v>90</v>
      </c>
      <c r="C48" s="12">
        <f t="shared" si="7"/>
        <v>1.5</v>
      </c>
      <c r="D48" s="13">
        <v>3.51</v>
      </c>
      <c r="E48" s="13">
        <f t="shared" si="8"/>
        <v>1.2556160374777743</v>
      </c>
      <c r="I48" s="253"/>
      <c r="J48" s="253"/>
      <c r="K48" s="253"/>
      <c r="L48" s="253"/>
      <c r="M48" s="253"/>
      <c r="N48" s="253"/>
      <c r="O48" s="253"/>
      <c r="P48" s="253"/>
      <c r="Q48" s="253"/>
    </row>
    <row r="49" spans="1:14" x14ac:dyDescent="0.2">
      <c r="B49" s="12">
        <v>105</v>
      </c>
      <c r="C49" s="12">
        <f t="shared" si="7"/>
        <v>1.75</v>
      </c>
      <c r="D49" s="13">
        <v>3.4630000000000001</v>
      </c>
      <c r="E49" s="13">
        <f t="shared" si="8"/>
        <v>1.2421352654202849</v>
      </c>
    </row>
    <row r="50" spans="1:14" x14ac:dyDescent="0.2">
      <c r="B50" s="12">
        <v>120</v>
      </c>
      <c r="C50" s="12">
        <f t="shared" si="7"/>
        <v>2</v>
      </c>
      <c r="D50" s="13">
        <v>3.4249999999999998</v>
      </c>
      <c r="E50" s="13">
        <f t="shared" si="8"/>
        <v>1.2311014717141886</v>
      </c>
    </row>
    <row r="51" spans="1:14" x14ac:dyDescent="0.2">
      <c r="A51" s="12" t="s">
        <v>44</v>
      </c>
      <c r="B51" s="12">
        <v>135</v>
      </c>
      <c r="C51" s="12">
        <f t="shared" si="7"/>
        <v>2.25</v>
      </c>
      <c r="D51" s="13">
        <v>3.3130000000000002</v>
      </c>
      <c r="E51" s="13">
        <f t="shared" si="8"/>
        <v>1.1978541233177589</v>
      </c>
    </row>
    <row r="52" spans="1:14" x14ac:dyDescent="0.2">
      <c r="B52" s="12">
        <v>150</v>
      </c>
      <c r="C52" s="12">
        <f t="shared" si="7"/>
        <v>2.5</v>
      </c>
      <c r="D52" s="13">
        <v>3.2629999999999999</v>
      </c>
      <c r="E52" s="13">
        <f t="shared" si="8"/>
        <v>1.1826470176111836</v>
      </c>
    </row>
    <row r="53" spans="1:14" x14ac:dyDescent="0.2">
      <c r="B53" s="12">
        <v>165</v>
      </c>
      <c r="C53" s="12">
        <f t="shared" si="7"/>
        <v>2.75</v>
      </c>
      <c r="D53" s="13">
        <v>3.2130000000000001</v>
      </c>
      <c r="E53" s="13">
        <f t="shared" si="8"/>
        <v>1.1672050801337215</v>
      </c>
      <c r="N53" s="69"/>
    </row>
    <row r="54" spans="1:14" x14ac:dyDescent="0.2">
      <c r="B54" s="12">
        <v>180</v>
      </c>
      <c r="C54" s="12">
        <f t="shared" si="7"/>
        <v>3</v>
      </c>
      <c r="D54" s="13">
        <v>3.1379999999999999</v>
      </c>
      <c r="E54" s="13">
        <f t="shared" si="8"/>
        <v>1.1435856543108409</v>
      </c>
    </row>
    <row r="55" spans="1:14" x14ac:dyDescent="0.2">
      <c r="A55" s="12" t="s">
        <v>40</v>
      </c>
      <c r="B55" s="12">
        <v>195</v>
      </c>
      <c r="C55" s="12">
        <f t="shared" si="7"/>
        <v>3.25</v>
      </c>
      <c r="D55" s="13">
        <v>3.06</v>
      </c>
      <c r="E55" s="13">
        <f t="shared" si="8"/>
        <v>1.1184149159642893</v>
      </c>
    </row>
    <row r="56" spans="1:14" x14ac:dyDescent="0.2">
      <c r="B56" s="12">
        <v>210</v>
      </c>
      <c r="C56" s="12">
        <f t="shared" si="7"/>
        <v>3.5</v>
      </c>
      <c r="D56" s="13">
        <v>2.92</v>
      </c>
      <c r="E56" s="13">
        <f t="shared" si="8"/>
        <v>1.0715836162801904</v>
      </c>
    </row>
    <row r="57" spans="1:14" x14ac:dyDescent="0.2">
      <c r="B57" s="12">
        <v>225</v>
      </c>
      <c r="C57" s="12">
        <f t="shared" si="7"/>
        <v>3.75</v>
      </c>
      <c r="D57" s="13">
        <v>2.83</v>
      </c>
      <c r="E57" s="13">
        <f t="shared" si="8"/>
        <v>1.0402767116551463</v>
      </c>
    </row>
    <row r="58" spans="1:14" x14ac:dyDescent="0.2">
      <c r="B58" s="12">
        <v>240</v>
      </c>
      <c r="C58" s="12">
        <f t="shared" si="7"/>
        <v>4</v>
      </c>
      <c r="D58" s="13">
        <v>2.74</v>
      </c>
      <c r="E58" s="13">
        <f t="shared" si="8"/>
        <v>1.0079579203999789</v>
      </c>
    </row>
    <row r="59" spans="1:14" x14ac:dyDescent="0.2">
      <c r="A59" s="12" t="s">
        <v>45</v>
      </c>
      <c r="B59" s="12">
        <v>255</v>
      </c>
      <c r="C59" s="12">
        <f t="shared" si="7"/>
        <v>4.25</v>
      </c>
      <c r="D59" s="13">
        <v>2.62</v>
      </c>
      <c r="E59" s="13">
        <f t="shared" si="8"/>
        <v>0.96317431777300555</v>
      </c>
    </row>
    <row r="60" spans="1:14" x14ac:dyDescent="0.2">
      <c r="B60" s="12">
        <v>270</v>
      </c>
      <c r="C60" s="12">
        <f t="shared" si="7"/>
        <v>4.5</v>
      </c>
      <c r="D60" s="13">
        <v>2.44</v>
      </c>
      <c r="E60" s="13">
        <f t="shared" si="8"/>
        <v>0.89199803930511046</v>
      </c>
    </row>
    <row r="61" spans="1:14" x14ac:dyDescent="0.2">
      <c r="B61" s="12">
        <v>285</v>
      </c>
      <c r="C61" s="12">
        <f t="shared" si="7"/>
        <v>4.75</v>
      </c>
      <c r="D61" s="13">
        <v>2.34</v>
      </c>
      <c r="E61" s="13">
        <f t="shared" si="8"/>
        <v>0.85015092936961001</v>
      </c>
    </row>
    <row r="62" spans="1:14" x14ac:dyDescent="0.2">
      <c r="B62" s="12">
        <v>300</v>
      </c>
      <c r="C62" s="12">
        <f t="shared" si="7"/>
        <v>5</v>
      </c>
      <c r="D62" s="13">
        <v>2.2490000000000001</v>
      </c>
      <c r="E62" s="13">
        <f t="shared" si="8"/>
        <v>0.81048567297717866</v>
      </c>
    </row>
    <row r="63" spans="1:14" x14ac:dyDescent="0.2">
      <c r="A63" s="12" t="s">
        <v>46</v>
      </c>
      <c r="B63" s="12">
        <v>315</v>
      </c>
      <c r="C63" s="12">
        <f t="shared" si="7"/>
        <v>5.25</v>
      </c>
      <c r="D63" s="13">
        <v>1.95</v>
      </c>
      <c r="E63" s="13">
        <f t="shared" si="8"/>
        <v>0.66782937257565544</v>
      </c>
    </row>
    <row r="64" spans="1:14" x14ac:dyDescent="0.2">
      <c r="B64" s="12">
        <v>330</v>
      </c>
      <c r="C64" s="12">
        <f t="shared" si="7"/>
        <v>5.5</v>
      </c>
      <c r="D64" s="13">
        <v>1.5680000000000001</v>
      </c>
      <c r="E64" s="13">
        <f t="shared" si="8"/>
        <v>0.44980092192821614</v>
      </c>
    </row>
    <row r="65" spans="1:17" x14ac:dyDescent="0.2">
      <c r="B65" s="12">
        <v>345</v>
      </c>
      <c r="C65" s="12">
        <f t="shared" si="7"/>
        <v>5.75</v>
      </c>
      <c r="D65" s="13">
        <v>1.2190000000000001</v>
      </c>
      <c r="E65" s="13">
        <f t="shared" si="8"/>
        <v>0.19803085049913455</v>
      </c>
    </row>
    <row r="66" spans="1:17" ht="13.5" thickBot="1" x14ac:dyDescent="0.25">
      <c r="A66" s="53"/>
      <c r="B66" s="53">
        <v>360</v>
      </c>
      <c r="C66" s="53">
        <f t="shared" si="7"/>
        <v>6</v>
      </c>
      <c r="D66" s="54">
        <v>1.075</v>
      </c>
      <c r="E66" s="54">
        <f t="shared" si="8"/>
        <v>7.2320661579626078E-2</v>
      </c>
    </row>
    <row r="67" spans="1:17" ht="13.5" thickTop="1" x14ac:dyDescent="0.2">
      <c r="I67" s="253" t="s">
        <v>210</v>
      </c>
      <c r="J67" s="253"/>
      <c r="K67" s="253"/>
      <c r="L67" s="253"/>
      <c r="M67" s="253"/>
      <c r="N67" s="253"/>
      <c r="O67" s="253"/>
      <c r="P67" s="253"/>
      <c r="Q67" s="253"/>
    </row>
    <row r="68" spans="1:17" x14ac:dyDescent="0.2">
      <c r="I68" s="253"/>
      <c r="J68" s="253"/>
      <c r="K68" s="253"/>
      <c r="L68" s="253"/>
      <c r="M68" s="253"/>
      <c r="N68" s="253"/>
      <c r="O68" s="253"/>
      <c r="P68" s="253"/>
      <c r="Q68" s="253"/>
    </row>
    <row r="69" spans="1:17" x14ac:dyDescent="0.2">
      <c r="I69" s="253"/>
      <c r="J69" s="253"/>
      <c r="K69" s="253"/>
      <c r="L69" s="253"/>
      <c r="M69" s="253"/>
      <c r="N69" s="253"/>
      <c r="O69" s="253"/>
      <c r="P69" s="253"/>
      <c r="Q69" s="253"/>
    </row>
    <row r="70" spans="1:17" x14ac:dyDescent="0.2">
      <c r="I70" s="253"/>
      <c r="J70" s="253"/>
      <c r="K70" s="253"/>
      <c r="L70" s="253"/>
      <c r="M70" s="253"/>
      <c r="N70" s="253"/>
      <c r="O70" s="253"/>
      <c r="P70" s="253"/>
      <c r="Q70" s="253"/>
    </row>
    <row r="71" spans="1:17" x14ac:dyDescent="0.2">
      <c r="I71" s="253"/>
      <c r="J71" s="253"/>
      <c r="K71" s="253"/>
      <c r="L71" s="253"/>
      <c r="M71" s="253"/>
      <c r="N71" s="253"/>
      <c r="O71" s="253"/>
      <c r="P71" s="253"/>
      <c r="Q71" s="253"/>
    </row>
  </sheetData>
  <mergeCells count="52">
    <mergeCell ref="Q17:Y17"/>
    <mergeCell ref="I43:Q48"/>
    <mergeCell ref="I67:Q71"/>
    <mergeCell ref="X30:Y30"/>
    <mergeCell ref="X31:Y31"/>
    <mergeCell ref="V29:W29"/>
    <mergeCell ref="X22:Y22"/>
    <mergeCell ref="X23:Y23"/>
    <mergeCell ref="X24:Y24"/>
    <mergeCell ref="X25:Y25"/>
    <mergeCell ref="X26:Y26"/>
    <mergeCell ref="X27:Y27"/>
    <mergeCell ref="X28:Y28"/>
    <mergeCell ref="X29:Y29"/>
    <mergeCell ref="V24:W24"/>
    <mergeCell ref="V31:W31"/>
    <mergeCell ref="V32:W32"/>
    <mergeCell ref="T23:U23"/>
    <mergeCell ref="T24:U24"/>
    <mergeCell ref="T25:U25"/>
    <mergeCell ref="T26:U26"/>
    <mergeCell ref="T27:U27"/>
    <mergeCell ref="T28:U28"/>
    <mergeCell ref="T29:U29"/>
    <mergeCell ref="T30:U30"/>
    <mergeCell ref="T31:U31"/>
    <mergeCell ref="V25:W25"/>
    <mergeCell ref="V26:W26"/>
    <mergeCell ref="V27:W27"/>
    <mergeCell ref="V28:W28"/>
    <mergeCell ref="Q25:Q30"/>
    <mergeCell ref="V30:W30"/>
    <mergeCell ref="Q16:AA16"/>
    <mergeCell ref="T19:U21"/>
    <mergeCell ref="V19:W21"/>
    <mergeCell ref="X19:Y21"/>
    <mergeCell ref="Z19:Z21"/>
    <mergeCell ref="AA19:AA21"/>
    <mergeCell ref="T18:Y18"/>
    <mergeCell ref="Q18:Q21"/>
    <mergeCell ref="R18:R21"/>
    <mergeCell ref="S18:S21"/>
    <mergeCell ref="Q22:Q23"/>
    <mergeCell ref="T22:U22"/>
    <mergeCell ref="V22:W22"/>
    <mergeCell ref="V23:W23"/>
    <mergeCell ref="K1:P2"/>
    <mergeCell ref="A28:A31"/>
    <mergeCell ref="A32:A35"/>
    <mergeCell ref="A15:H21"/>
    <mergeCell ref="A23:C23"/>
    <mergeCell ref="I19:P27"/>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F97A58-0A3E-4890-9948-102A94908848}">
  <dimension ref="A1:T46"/>
  <sheetViews>
    <sheetView tabSelected="1" topLeftCell="A7" zoomScale="90" zoomScaleNormal="90" workbookViewId="0">
      <selection activeCell="N17" sqref="N17"/>
    </sheetView>
  </sheetViews>
  <sheetFormatPr defaultRowHeight="12" x14ac:dyDescent="0.2"/>
  <cols>
    <col min="1" max="1" width="18.85546875" style="30" customWidth="1"/>
    <col min="2" max="2" width="10" style="30" customWidth="1"/>
    <col min="3" max="3" width="8.5703125" style="30" customWidth="1"/>
    <col min="4" max="4" width="10.85546875" style="30" customWidth="1"/>
    <col min="5" max="5" width="10" style="30" bestFit="1" customWidth="1"/>
    <col min="6" max="6" width="9.28515625" style="30" bestFit="1" customWidth="1"/>
    <col min="7" max="7" width="11.140625" style="30" customWidth="1"/>
    <col min="8" max="8" width="14.140625" style="30" bestFit="1" customWidth="1"/>
    <col min="9" max="9" width="13.7109375" style="30" bestFit="1" customWidth="1"/>
    <col min="10" max="10" width="7.5703125" style="30" customWidth="1"/>
    <col min="11" max="11" width="12" style="30" customWidth="1"/>
    <col min="12" max="12" width="7.42578125" style="30" customWidth="1"/>
    <col min="13" max="13" width="12.85546875" style="30" customWidth="1"/>
    <col min="14" max="14" width="9.7109375" style="30" bestFit="1" customWidth="1"/>
    <col min="15" max="15" width="9.28515625" style="30" bestFit="1" customWidth="1"/>
    <col min="16" max="16" width="9.28515625" style="30" customWidth="1"/>
    <col min="17" max="16384" width="9.140625" style="30"/>
  </cols>
  <sheetData>
    <row r="1" spans="1:20" ht="12.75" thickBot="1" x14ac:dyDescent="0.25">
      <c r="A1" s="32" t="s">
        <v>177</v>
      </c>
      <c r="B1" s="32"/>
      <c r="C1" s="32"/>
      <c r="D1" s="32"/>
      <c r="E1" s="32"/>
      <c r="F1" s="32"/>
      <c r="G1" s="32"/>
      <c r="H1" s="32"/>
    </row>
    <row r="2" spans="1:20" ht="13.5" thickTop="1" thickBot="1" x14ac:dyDescent="0.25">
      <c r="A2" s="129"/>
      <c r="B2" s="129"/>
      <c r="C2" s="129"/>
      <c r="D2" s="129"/>
      <c r="E2" s="129"/>
      <c r="F2" s="128"/>
      <c r="G2" s="128"/>
      <c r="H2" s="128"/>
      <c r="J2" s="31"/>
      <c r="K2" s="31" t="s">
        <v>78</v>
      </c>
      <c r="L2" s="31"/>
    </row>
    <row r="3" spans="1:20" ht="15.75" thickTop="1" thickBot="1" x14ac:dyDescent="0.3">
      <c r="A3" s="31" t="s">
        <v>178</v>
      </c>
      <c r="B3" s="31" t="s">
        <v>71</v>
      </c>
      <c r="C3" s="31" t="s">
        <v>72</v>
      </c>
      <c r="D3" s="31"/>
      <c r="E3" s="31"/>
      <c r="J3" s="32" t="s">
        <v>80</v>
      </c>
      <c r="K3" s="33">
        <v>5.35</v>
      </c>
      <c r="L3" s="32" t="s">
        <v>81</v>
      </c>
    </row>
    <row r="4" spans="1:20" ht="15.75" thickTop="1" thickBot="1" x14ac:dyDescent="0.3">
      <c r="A4" s="30" t="s">
        <v>73</v>
      </c>
      <c r="B4" s="34">
        <v>0.3</v>
      </c>
      <c r="C4" s="34">
        <v>0.5</v>
      </c>
      <c r="D4" s="240" t="s">
        <v>62</v>
      </c>
      <c r="E4" s="240"/>
      <c r="J4" s="35" t="s">
        <v>82</v>
      </c>
      <c r="K4" s="36">
        <f>MAX([1]Scilab!E2:E41)</f>
        <v>15.971493315117002</v>
      </c>
      <c r="L4" s="35" t="s">
        <v>81</v>
      </c>
    </row>
    <row r="5" spans="1:20" ht="15" customHeight="1" thickTop="1" x14ac:dyDescent="0.2">
      <c r="A5" s="30" t="s">
        <v>74</v>
      </c>
      <c r="B5" s="37">
        <f>0.5*1000000</f>
        <v>500000</v>
      </c>
      <c r="C5" s="37">
        <v>10000000</v>
      </c>
      <c r="D5" s="30" t="s">
        <v>154</v>
      </c>
    </row>
    <row r="6" spans="1:20" ht="14.25" x14ac:dyDescent="0.25">
      <c r="A6" s="30" t="s">
        <v>63</v>
      </c>
      <c r="B6" s="37">
        <v>5.2999999999999998E-17</v>
      </c>
      <c r="C6" s="37">
        <v>8.9999999999999996E-17</v>
      </c>
      <c r="D6" s="30" t="s">
        <v>83</v>
      </c>
      <c r="I6" s="30" t="s">
        <v>79</v>
      </c>
      <c r="J6" s="30" t="s">
        <v>64</v>
      </c>
      <c r="K6" s="37">
        <f>0.23/1000000</f>
        <v>2.3000000000000002E-7</v>
      </c>
      <c r="L6" s="30" t="s">
        <v>155</v>
      </c>
      <c r="M6" s="30" t="s">
        <v>85</v>
      </c>
      <c r="O6" s="30" t="s">
        <v>86</v>
      </c>
    </row>
    <row r="7" spans="1:20" ht="14.25" thickBot="1" x14ac:dyDescent="0.25">
      <c r="A7" s="35" t="s">
        <v>64</v>
      </c>
      <c r="B7" s="116">
        <f>K7</f>
        <v>1.61E-7</v>
      </c>
      <c r="C7" s="116">
        <f>K8</f>
        <v>1.1500000000000001E-7</v>
      </c>
      <c r="D7" s="35" t="s">
        <v>84</v>
      </c>
      <c r="E7" s="35"/>
      <c r="I7" s="39">
        <v>0.3</v>
      </c>
      <c r="J7" s="30" t="s">
        <v>65</v>
      </c>
      <c r="K7" s="37">
        <f>(1-B4)*K6</f>
        <v>1.61E-7</v>
      </c>
      <c r="L7" s="30" t="s">
        <v>65</v>
      </c>
      <c r="M7" s="37">
        <f>K7*K3</f>
        <v>8.6134999999999991E-7</v>
      </c>
      <c r="N7" s="30" t="s">
        <v>156</v>
      </c>
      <c r="O7" s="37">
        <f>K7*K4</f>
        <v>2.5714104237338374E-6</v>
      </c>
      <c r="P7" s="30" t="s">
        <v>156</v>
      </c>
      <c r="S7" s="40"/>
      <c r="T7" s="40"/>
    </row>
    <row r="8" spans="1:20" ht="15" thickTop="1" thickBot="1" x14ac:dyDescent="0.25">
      <c r="B8" s="41"/>
      <c r="C8" s="41"/>
      <c r="F8" s="41"/>
      <c r="G8" s="41"/>
      <c r="I8" s="39">
        <v>0.5</v>
      </c>
      <c r="J8" s="30" t="s">
        <v>66</v>
      </c>
      <c r="K8" s="37">
        <f>(1-C4)*K6</f>
        <v>1.1500000000000001E-7</v>
      </c>
      <c r="L8" s="30" t="s">
        <v>66</v>
      </c>
      <c r="M8" s="37">
        <f>K8*K3</f>
        <v>6.1525000000000006E-7</v>
      </c>
      <c r="N8" s="30" t="s">
        <v>156</v>
      </c>
      <c r="O8" s="37">
        <f>K8*K4</f>
        <v>1.8367217312384553E-6</v>
      </c>
      <c r="P8" s="30" t="s">
        <v>156</v>
      </c>
      <c r="S8" s="40"/>
      <c r="T8" s="40"/>
    </row>
    <row r="9" spans="1:20" ht="15" thickTop="1" thickBot="1" x14ac:dyDescent="0.3">
      <c r="A9" s="241" t="s">
        <v>99</v>
      </c>
      <c r="B9" s="241"/>
      <c r="C9" s="241"/>
      <c r="D9" s="241"/>
      <c r="E9" s="241"/>
      <c r="G9" s="242" t="s">
        <v>91</v>
      </c>
      <c r="H9" s="242"/>
      <c r="I9" s="242"/>
      <c r="J9" s="242"/>
      <c r="K9" s="242"/>
      <c r="L9" s="242"/>
      <c r="S9" s="40"/>
      <c r="T9" s="40"/>
    </row>
    <row r="10" spans="1:20" ht="15" thickTop="1" thickBot="1" x14ac:dyDescent="0.25">
      <c r="A10" s="31" t="s">
        <v>77</v>
      </c>
      <c r="B10" s="31" t="s">
        <v>75</v>
      </c>
      <c r="C10" s="31" t="s">
        <v>75</v>
      </c>
      <c r="D10" s="31" t="s">
        <v>76</v>
      </c>
      <c r="E10" s="31" t="s">
        <v>76</v>
      </c>
      <c r="G10" s="32" t="s">
        <v>92</v>
      </c>
      <c r="H10" s="130">
        <v>1.2999999999999999E-5</v>
      </c>
      <c r="I10" s="32" t="s">
        <v>100</v>
      </c>
      <c r="J10" s="32"/>
      <c r="K10" s="32"/>
      <c r="L10" s="32"/>
    </row>
    <row r="11" spans="1:20" ht="13.5" thickTop="1" thickBot="1" x14ac:dyDescent="0.25">
      <c r="A11" s="31" t="s">
        <v>63</v>
      </c>
      <c r="B11" s="31" t="s">
        <v>75</v>
      </c>
      <c r="C11" s="31" t="s">
        <v>76</v>
      </c>
      <c r="D11" s="31" t="s">
        <v>75</v>
      </c>
      <c r="E11" s="31" t="s">
        <v>76</v>
      </c>
      <c r="G11" s="32" t="s">
        <v>93</v>
      </c>
      <c r="H11" s="33">
        <f>LN(H10)</f>
        <v>-11.250561200502737</v>
      </c>
      <c r="I11" s="32"/>
      <c r="J11" s="32" t="s">
        <v>94</v>
      </c>
      <c r="K11" s="32">
        <v>298.14999999999998</v>
      </c>
      <c r="L11" s="32" t="s">
        <v>67</v>
      </c>
    </row>
    <row r="12" spans="1:20" ht="14.25" thickTop="1" x14ac:dyDescent="0.2">
      <c r="A12" s="32" t="s">
        <v>158</v>
      </c>
      <c r="B12" s="42">
        <f>B5</f>
        <v>500000</v>
      </c>
      <c r="C12" s="42">
        <f>B5</f>
        <v>500000</v>
      </c>
      <c r="D12" s="42">
        <f>C5</f>
        <v>10000000</v>
      </c>
      <c r="E12" s="42">
        <f>C5</f>
        <v>10000000</v>
      </c>
      <c r="G12" s="32" t="s">
        <v>95</v>
      </c>
      <c r="H12" s="32">
        <v>1500</v>
      </c>
      <c r="I12" s="32"/>
      <c r="J12" s="32"/>
      <c r="K12" s="131">
        <f>1/K11</f>
        <v>3.3540164346805303E-3</v>
      </c>
      <c r="L12" s="32" t="s">
        <v>96</v>
      </c>
    </row>
    <row r="13" spans="1:20" ht="14.25" x14ac:dyDescent="0.25">
      <c r="A13" s="32" t="s">
        <v>179</v>
      </c>
      <c r="B13" s="42">
        <f>B5*B6</f>
        <v>2.6499999999999999E-11</v>
      </c>
      <c r="C13" s="42">
        <f>B5*C6</f>
        <v>4.5E-11</v>
      </c>
      <c r="D13" s="42">
        <f>C5*B6</f>
        <v>5.3000000000000003E-10</v>
      </c>
      <c r="E13" s="42">
        <f>C5*C6</f>
        <v>8.9999999999999999E-10</v>
      </c>
      <c r="G13" s="32" t="s">
        <v>92</v>
      </c>
      <c r="H13" s="132">
        <f>EXP(H14)</f>
        <v>1.0700539963471434E-5</v>
      </c>
      <c r="I13" s="32" t="s">
        <v>100</v>
      </c>
      <c r="J13" s="32" t="s">
        <v>94</v>
      </c>
      <c r="K13" s="32">
        <f>K15+273.15</f>
        <v>310.14999999999998</v>
      </c>
      <c r="L13" s="32" t="s">
        <v>67</v>
      </c>
    </row>
    <row r="14" spans="1:20" ht="14.25" x14ac:dyDescent="0.25">
      <c r="A14" s="32" t="s">
        <v>87</v>
      </c>
      <c r="B14" s="33">
        <f>(B13/B7)*3600</f>
        <v>0.59254658385093162</v>
      </c>
      <c r="C14" s="33">
        <f>(C13/B7)*3600</f>
        <v>1.0062111801242235</v>
      </c>
      <c r="D14" s="45">
        <f>(D13/B7)*3600</f>
        <v>11.850931677018634</v>
      </c>
      <c r="E14" s="45">
        <f>(E13/B7)*3600</f>
        <v>20.124223602484474</v>
      </c>
      <c r="G14" s="32" t="s">
        <v>93</v>
      </c>
      <c r="H14" s="33">
        <f>H11+(H12*(K16-K12))</f>
        <v>-11.445216353893837</v>
      </c>
      <c r="I14" s="32"/>
      <c r="J14" s="32"/>
      <c r="K14" s="32"/>
      <c r="L14" s="32"/>
    </row>
    <row r="15" spans="1:20" ht="15" thickBot="1" x14ac:dyDescent="0.3">
      <c r="A15" s="35" t="s">
        <v>88</v>
      </c>
      <c r="B15" s="36">
        <f>(B13/C7)*3600</f>
        <v>0.82956521739130429</v>
      </c>
      <c r="C15" s="36">
        <f>(C13/C7)*3600</f>
        <v>1.4086956521739129</v>
      </c>
      <c r="D15" s="46">
        <f>(D13/C7)*3600</f>
        <v>16.591304347826089</v>
      </c>
      <c r="E15" s="46">
        <f>(E13/C7)*3600</f>
        <v>28.173913043478258</v>
      </c>
      <c r="G15" s="32" t="s">
        <v>97</v>
      </c>
      <c r="H15" s="133">
        <f>H13*0.21*(101325)/1000000</f>
        <v>2.2768876447773604E-7</v>
      </c>
      <c r="I15" s="32" t="s">
        <v>155</v>
      </c>
      <c r="J15" s="51" t="s">
        <v>94</v>
      </c>
      <c r="K15" s="52">
        <v>37</v>
      </c>
      <c r="L15" s="32" t="s">
        <v>98</v>
      </c>
    </row>
    <row r="16" spans="1:20" ht="15" thickTop="1" thickBot="1" x14ac:dyDescent="0.25">
      <c r="B16" s="38"/>
      <c r="C16" s="43"/>
      <c r="G16" s="35"/>
      <c r="H16" s="134">
        <f>H15*32</f>
        <v>7.2860404632875534E-6</v>
      </c>
      <c r="I16" s="35" t="s">
        <v>157</v>
      </c>
      <c r="J16" s="35"/>
      <c r="K16" s="135">
        <f>1/K13</f>
        <v>3.224246332419797E-3</v>
      </c>
      <c r="L16" s="35" t="s">
        <v>96</v>
      </c>
    </row>
    <row r="17" spans="1:11" ht="12.75" thickTop="1" x14ac:dyDescent="0.2"/>
    <row r="18" spans="1:11" ht="14.25" thickBot="1" x14ac:dyDescent="0.3">
      <c r="A18" s="30" t="s">
        <v>89</v>
      </c>
    </row>
    <row r="19" spans="1:11" ht="13.5" thickTop="1" thickBot="1" x14ac:dyDescent="0.25">
      <c r="B19" s="243" t="s">
        <v>56</v>
      </c>
      <c r="C19" s="239" t="s">
        <v>69</v>
      </c>
      <c r="D19" s="239"/>
      <c r="E19" s="239"/>
      <c r="F19" s="239"/>
      <c r="G19" s="246" t="s">
        <v>56</v>
      </c>
      <c r="H19" s="239" t="s">
        <v>70</v>
      </c>
      <c r="I19" s="239"/>
      <c r="J19" s="239"/>
      <c r="K19" s="239"/>
    </row>
    <row r="20" spans="1:11" ht="13.5" thickTop="1" thickBot="1" x14ac:dyDescent="0.25">
      <c r="B20" s="244"/>
      <c r="C20" s="239" t="s">
        <v>90</v>
      </c>
      <c r="D20" s="239"/>
      <c r="E20" s="239"/>
      <c r="F20" s="239"/>
      <c r="G20" s="247"/>
      <c r="H20" s="239" t="s">
        <v>90</v>
      </c>
      <c r="I20" s="239"/>
      <c r="J20" s="239"/>
      <c r="K20" s="239"/>
    </row>
    <row r="21" spans="1:11" ht="13.5" thickTop="1" thickBot="1" x14ac:dyDescent="0.25">
      <c r="B21" s="245"/>
      <c r="C21" s="31">
        <v>0.2</v>
      </c>
      <c r="D21" s="31">
        <v>0.3</v>
      </c>
      <c r="E21" s="31">
        <v>0.4</v>
      </c>
      <c r="F21" s="31">
        <v>0.5</v>
      </c>
      <c r="G21" s="248"/>
      <c r="H21" s="31">
        <v>0.2</v>
      </c>
      <c r="I21" s="31">
        <v>0.3</v>
      </c>
      <c r="J21" s="31">
        <v>0.4</v>
      </c>
      <c r="K21" s="31">
        <v>0.5</v>
      </c>
    </row>
    <row r="22" spans="1:11" ht="12.75" thickTop="1" x14ac:dyDescent="0.2">
      <c r="A22" s="48"/>
      <c r="B22" s="44">
        <v>100</v>
      </c>
      <c r="C22" s="33">
        <f>[1]Scilab!M2</f>
        <v>4.7457498374849036</v>
      </c>
      <c r="D22" s="33">
        <f>[1]Scilab!M7</f>
        <v>6.0381976059788585</v>
      </c>
      <c r="E22" s="33">
        <f>[1]Scilab!M12</f>
        <v>6.492125606379874</v>
      </c>
      <c r="F22" s="33">
        <f>[1]Scilab!M17</f>
        <v>6.492125606379874</v>
      </c>
      <c r="G22" s="49">
        <v>100</v>
      </c>
      <c r="H22" s="33">
        <f>[1]Scilab!M22</f>
        <v>5.4021013641014441</v>
      </c>
      <c r="I22" s="33">
        <f>[1]Scilab!M27</f>
        <v>4.8391856394628858</v>
      </c>
      <c r="J22" s="33">
        <f>[1]Scilab!M32</f>
        <v>4.2437914641877823</v>
      </c>
      <c r="K22" s="33">
        <f>[1]Scilab!M37</f>
        <v>5.9956925180705856</v>
      </c>
    </row>
    <row r="23" spans="1:11" x14ac:dyDescent="0.2">
      <c r="A23" s="48"/>
      <c r="B23" s="44">
        <v>200</v>
      </c>
      <c r="C23" s="33">
        <f>[1]Scilab!M3</f>
        <v>6.3953683691867882</v>
      </c>
      <c r="D23" s="33">
        <f>[1]Scilab!M8</f>
        <v>7.9986544915467137</v>
      </c>
      <c r="E23" s="33">
        <f>[1]Scilab!M13</f>
        <v>9.3700224158333025</v>
      </c>
      <c r="F23" s="33">
        <f>[1]Scilab!M18</f>
        <v>9.3700224158333025</v>
      </c>
      <c r="G23" s="49">
        <v>200</v>
      </c>
      <c r="H23" s="33">
        <f>[1]Scilab!M23</f>
        <v>7.0342397922343665</v>
      </c>
      <c r="I23" s="33">
        <f>[1]Scilab!M28</f>
        <v>7.4384008940009156</v>
      </c>
      <c r="J23" s="33">
        <f>[1]Scilab!M33</f>
        <v>7.2659123058405024</v>
      </c>
      <c r="K23" s="33">
        <f>[1]Scilab!M38</f>
        <v>10.37270308486632</v>
      </c>
    </row>
    <row r="24" spans="1:11" x14ac:dyDescent="0.2">
      <c r="A24" s="48"/>
      <c r="B24" s="44">
        <v>300</v>
      </c>
      <c r="C24" s="33">
        <f>[1]Scilab!M4</f>
        <v>6.9351453921683746</v>
      </c>
      <c r="D24" s="33">
        <f>[1]Scilab!M9</f>
        <v>9.6448484452670158</v>
      </c>
      <c r="E24" s="33">
        <f>[1]Scilab!M14</f>
        <v>10.687460679131698</v>
      </c>
      <c r="F24" s="33">
        <f>[1]Scilab!M19</f>
        <v>10.687460679131698</v>
      </c>
      <c r="G24" s="49">
        <v>300</v>
      </c>
      <c r="H24" s="33">
        <f>[1]Scilab!M24</f>
        <v>7.8193960690727273</v>
      </c>
      <c r="I24" s="33">
        <f>[1]Scilab!M29</f>
        <v>9.8700448993568131</v>
      </c>
      <c r="J24" s="33">
        <f>[1]Scilab!M34</f>
        <v>11.368285941141329</v>
      </c>
      <c r="K24" s="33">
        <f>[1]Scilab!M39</f>
        <v>7.6253752540732691</v>
      </c>
    </row>
    <row r="25" spans="1:11" x14ac:dyDescent="0.2">
      <c r="A25" s="48"/>
      <c r="B25" s="44">
        <v>400</v>
      </c>
      <c r="C25" s="33">
        <f>[1]Scilab!M5</f>
        <v>6.8736324449926389</v>
      </c>
      <c r="D25" s="33">
        <f>[1]Scilab!M10</f>
        <v>10.354312530334079</v>
      </c>
      <c r="E25" s="33">
        <f>[1]Scilab!M15</f>
        <v>12.934107341703552</v>
      </c>
      <c r="F25" s="33">
        <f>[1]Scilab!M20</f>
        <v>12.934107341703552</v>
      </c>
      <c r="G25" s="49">
        <v>400</v>
      </c>
      <c r="H25" s="33">
        <f>[1]Scilab!M25</f>
        <v>8.1886582569802808</v>
      </c>
      <c r="I25" s="33">
        <f>[1]Scilab!M30</f>
        <v>12.962765104977588</v>
      </c>
      <c r="J25" s="33">
        <f>[1]Scilab!M35</f>
        <v>11.625085341753639</v>
      </c>
      <c r="K25" s="33">
        <f>[1]Scilab!M40</f>
        <v>10.389144954951368</v>
      </c>
    </row>
    <row r="26" spans="1:11" ht="12.75" thickBot="1" x14ac:dyDescent="0.25">
      <c r="A26" s="48"/>
      <c r="B26" s="47">
        <v>500</v>
      </c>
      <c r="C26" s="36">
        <f>[1]Scilab!M6</f>
        <v>8.0101793839041928</v>
      </c>
      <c r="D26" s="36">
        <f>[1]Scilab!M11</f>
        <v>11.100337094262185</v>
      </c>
      <c r="E26" s="36">
        <f>[1]Scilab!M16</f>
        <v>13.299329582594753</v>
      </c>
      <c r="F26" s="36">
        <f>[1]Scilab!M21</f>
        <v>13.299329582594753</v>
      </c>
      <c r="G26" s="50">
        <v>500</v>
      </c>
      <c r="H26" s="36">
        <f>[1]Scilab!M26</f>
        <v>8.4648935068554856</v>
      </c>
      <c r="I26" s="36">
        <f>[1]Scilab!M31</f>
        <v>12.81649499356662</v>
      </c>
      <c r="J26" s="36">
        <f>[1]Scilab!M36</f>
        <v>12.233725438855775</v>
      </c>
      <c r="K26" s="36">
        <f>[1]Scilab!M41</f>
        <v>12.244806426526219</v>
      </c>
    </row>
    <row r="27" spans="1:11" ht="12.75" thickTop="1" x14ac:dyDescent="0.2"/>
    <row r="29" spans="1:11" x14ac:dyDescent="0.2">
      <c r="A29" s="30" t="s">
        <v>180</v>
      </c>
    </row>
    <row r="44" spans="1:6" x14ac:dyDescent="0.2">
      <c r="A44" s="238" t="s">
        <v>220</v>
      </c>
      <c r="B44" s="238"/>
      <c r="C44" s="238"/>
      <c r="D44" s="238"/>
      <c r="E44" s="238"/>
      <c r="F44" s="238"/>
    </row>
    <row r="45" spans="1:6" x14ac:dyDescent="0.2">
      <c r="A45" s="238"/>
      <c r="B45" s="238"/>
      <c r="C45" s="238"/>
      <c r="D45" s="238"/>
      <c r="E45" s="238"/>
      <c r="F45" s="238"/>
    </row>
    <row r="46" spans="1:6" x14ac:dyDescent="0.2">
      <c r="A46" s="238"/>
      <c r="B46" s="238"/>
      <c r="C46" s="238"/>
      <c r="D46" s="238"/>
      <c r="E46" s="238"/>
      <c r="F46" s="238"/>
    </row>
  </sheetData>
  <mergeCells count="10">
    <mergeCell ref="H20:K20"/>
    <mergeCell ref="D4:E4"/>
    <mergeCell ref="A9:E9"/>
    <mergeCell ref="G9:L9"/>
    <mergeCell ref="B19:B21"/>
    <mergeCell ref="C19:F19"/>
    <mergeCell ref="G19:G21"/>
    <mergeCell ref="H19:K19"/>
    <mergeCell ref="C20:F20"/>
    <mergeCell ref="A44:F46"/>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J70"/>
  <sheetViews>
    <sheetView topLeftCell="G40" zoomScale="85" zoomScaleNormal="85" workbookViewId="0">
      <selection activeCell="Y78" sqref="Y78"/>
    </sheetView>
  </sheetViews>
  <sheetFormatPr defaultRowHeight="12.75" x14ac:dyDescent="0.2"/>
  <cols>
    <col min="1" max="1" width="11.140625" style="22" bestFit="1" customWidth="1"/>
    <col min="2" max="2" width="11.42578125" style="22" customWidth="1"/>
    <col min="3" max="3" width="10" style="22" bestFit="1" customWidth="1"/>
    <col min="4" max="6" width="9.140625" style="22"/>
    <col min="7" max="8" width="10" style="22" bestFit="1" customWidth="1"/>
    <col min="9" max="16384" width="9.140625" style="22"/>
  </cols>
  <sheetData>
    <row r="1" spans="1:15" x14ac:dyDescent="0.2">
      <c r="A1" s="190" t="s">
        <v>47</v>
      </c>
      <c r="B1" s="190"/>
      <c r="C1" s="190"/>
      <c r="D1" s="190"/>
      <c r="E1" s="190"/>
      <c r="F1" s="190"/>
      <c r="G1" s="190"/>
      <c r="H1" s="190"/>
      <c r="I1" s="190"/>
      <c r="J1" s="190"/>
      <c r="K1" s="190"/>
      <c r="L1" s="190"/>
      <c r="M1" s="190"/>
      <c r="N1" s="190"/>
    </row>
    <row r="2" spans="1:15" x14ac:dyDescent="0.2">
      <c r="A2" s="190" t="s">
        <v>48</v>
      </c>
      <c r="B2" s="190"/>
      <c r="C2" s="190"/>
      <c r="M2" s="22" t="s">
        <v>138</v>
      </c>
    </row>
    <row r="3" spans="1:15" x14ac:dyDescent="0.2">
      <c r="A3" s="90" t="s">
        <v>51</v>
      </c>
      <c r="B3" s="90" t="s">
        <v>49</v>
      </c>
      <c r="C3" s="90" t="s">
        <v>102</v>
      </c>
      <c r="D3" s="22" t="s">
        <v>52</v>
      </c>
      <c r="L3" s="94" t="s">
        <v>51</v>
      </c>
      <c r="M3" s="94" t="s">
        <v>49</v>
      </c>
      <c r="N3" s="94" t="s">
        <v>102</v>
      </c>
      <c r="O3" s="84" t="s">
        <v>52</v>
      </c>
    </row>
    <row r="4" spans="1:15" ht="14.25" x14ac:dyDescent="0.2">
      <c r="A4" s="89" t="s">
        <v>53</v>
      </c>
      <c r="B4" s="89" t="s">
        <v>50</v>
      </c>
      <c r="C4" s="89"/>
      <c r="D4" s="71">
        <v>2.0287999999999999</v>
      </c>
      <c r="L4" s="80" t="s">
        <v>53</v>
      </c>
      <c r="M4" s="89" t="s">
        <v>50</v>
      </c>
      <c r="N4" s="80"/>
      <c r="O4" s="92">
        <v>1.2976000000000001</v>
      </c>
    </row>
    <row r="5" spans="1:15" x14ac:dyDescent="0.2">
      <c r="A5" s="70">
        <v>0</v>
      </c>
      <c r="B5" s="70">
        <v>0</v>
      </c>
      <c r="C5" s="70">
        <v>0</v>
      </c>
      <c r="L5" s="88">
        <v>0</v>
      </c>
      <c r="M5" s="88">
        <v>0</v>
      </c>
      <c r="N5" s="88">
        <v>0</v>
      </c>
      <c r="O5" s="84"/>
    </row>
    <row r="6" spans="1:15" x14ac:dyDescent="0.2">
      <c r="A6" s="70">
        <v>2</v>
      </c>
      <c r="B6" s="73">
        <v>4.0366666666666662</v>
      </c>
      <c r="C6" s="73">
        <v>0.16672232404010387</v>
      </c>
      <c r="L6" s="88">
        <v>0.2</v>
      </c>
      <c r="M6" s="93">
        <v>0.21</v>
      </c>
      <c r="N6" s="93">
        <v>0.01</v>
      </c>
      <c r="O6" s="84"/>
    </row>
    <row r="7" spans="1:15" x14ac:dyDescent="0.2">
      <c r="A7" s="70">
        <v>4</v>
      </c>
      <c r="B7" s="73">
        <v>8.1289999999999996</v>
      </c>
      <c r="C7" s="73">
        <v>0.6014490834642614</v>
      </c>
      <c r="L7" s="88">
        <v>0.4</v>
      </c>
      <c r="M7" s="93">
        <v>0.46</v>
      </c>
      <c r="N7" s="93">
        <v>0.01</v>
      </c>
      <c r="O7" s="84"/>
    </row>
    <row r="8" spans="1:15" x14ac:dyDescent="0.2">
      <c r="A8" s="70">
        <v>6</v>
      </c>
      <c r="B8" s="73">
        <v>11.994666666666667</v>
      </c>
      <c r="C8" s="73">
        <v>0.16283836566771795</v>
      </c>
      <c r="L8" s="88">
        <v>0.6</v>
      </c>
      <c r="M8" s="93">
        <v>0.73</v>
      </c>
      <c r="N8" s="93">
        <v>0.01</v>
      </c>
      <c r="O8" s="84"/>
    </row>
    <row r="9" spans="1:15" x14ac:dyDescent="0.2">
      <c r="A9" s="70">
        <v>8</v>
      </c>
      <c r="B9" s="73">
        <v>17.434000000000001</v>
      </c>
      <c r="C9" s="73">
        <v>6.2225396744416864E-2</v>
      </c>
      <c r="L9" s="88">
        <v>0.8</v>
      </c>
      <c r="M9" s="93">
        <v>0.99</v>
      </c>
      <c r="N9" s="93">
        <v>0.02</v>
      </c>
      <c r="O9" s="84"/>
    </row>
    <row r="10" spans="1:15" x14ac:dyDescent="0.2">
      <c r="A10" s="89">
        <v>10</v>
      </c>
      <c r="B10" s="91">
        <v>19.590999999999998</v>
      </c>
      <c r="C10" s="91">
        <v>2.7457299575887157</v>
      </c>
      <c r="L10" s="89">
        <v>1</v>
      </c>
      <c r="M10" s="91">
        <v>1.29</v>
      </c>
      <c r="N10" s="91">
        <v>0.04</v>
      </c>
      <c r="O10" s="84"/>
    </row>
    <row r="11" spans="1:15" x14ac:dyDescent="0.2">
      <c r="A11" s="70"/>
      <c r="B11" s="23"/>
      <c r="C11" s="23"/>
      <c r="F11" s="70"/>
      <c r="G11" s="73"/>
      <c r="H11" s="73"/>
    </row>
    <row r="12" spans="1:15" x14ac:dyDescent="0.2">
      <c r="A12" s="70"/>
      <c r="B12" s="23"/>
      <c r="C12" s="23"/>
      <c r="F12" s="70"/>
      <c r="G12" s="73"/>
      <c r="H12" s="73"/>
    </row>
    <row r="13" spans="1:15" x14ac:dyDescent="0.2">
      <c r="A13" s="70"/>
      <c r="B13" s="23"/>
      <c r="C13" s="23"/>
      <c r="F13" s="70"/>
      <c r="G13" s="73"/>
      <c r="H13" s="73"/>
    </row>
    <row r="14" spans="1:15" x14ac:dyDescent="0.2">
      <c r="A14" s="70"/>
      <c r="B14" s="23"/>
      <c r="C14" s="23"/>
      <c r="F14" s="70"/>
      <c r="G14" s="73"/>
      <c r="H14" s="73"/>
    </row>
    <row r="15" spans="1:15" x14ac:dyDescent="0.2">
      <c r="A15" s="70"/>
      <c r="B15" s="23"/>
      <c r="C15" s="23"/>
      <c r="F15" s="70"/>
      <c r="G15" s="73"/>
      <c r="H15" s="73"/>
    </row>
    <row r="16" spans="1:15" x14ac:dyDescent="0.2">
      <c r="A16" s="70"/>
      <c r="B16" s="23"/>
      <c r="C16" s="23"/>
      <c r="F16" s="70"/>
      <c r="G16" s="73"/>
      <c r="H16" s="73"/>
    </row>
    <row r="17" spans="1:21" x14ac:dyDescent="0.2">
      <c r="A17" s="70"/>
      <c r="B17" s="23"/>
      <c r="C17" s="23"/>
      <c r="F17" s="70"/>
      <c r="G17" s="73"/>
      <c r="H17" s="73"/>
    </row>
    <row r="18" spans="1:21" x14ac:dyDescent="0.2">
      <c r="A18" s="250" t="s">
        <v>28</v>
      </c>
      <c r="B18" s="250"/>
      <c r="C18" s="250"/>
      <c r="D18" s="250"/>
      <c r="E18" s="250"/>
      <c r="F18" s="250"/>
      <c r="G18" s="250"/>
      <c r="H18" s="251" t="s">
        <v>26</v>
      </c>
      <c r="I18" s="251"/>
      <c r="J18" s="251"/>
      <c r="K18" s="251"/>
      <c r="L18" s="251"/>
      <c r="M18" s="251"/>
      <c r="N18" s="251"/>
      <c r="O18" s="252" t="s">
        <v>29</v>
      </c>
      <c r="P18" s="252"/>
      <c r="Q18" s="252"/>
      <c r="R18" s="252"/>
      <c r="S18" s="252"/>
      <c r="T18" s="252"/>
      <c r="U18" s="252"/>
    </row>
    <row r="19" spans="1:21" x14ac:dyDescent="0.2">
      <c r="A19" s="82" t="s">
        <v>23</v>
      </c>
      <c r="B19" s="82" t="s">
        <v>135</v>
      </c>
      <c r="C19" s="82" t="s">
        <v>102</v>
      </c>
      <c r="D19" s="82" t="s">
        <v>136</v>
      </c>
      <c r="E19" s="82" t="s">
        <v>102</v>
      </c>
      <c r="F19" s="82" t="s">
        <v>137</v>
      </c>
      <c r="G19" s="82" t="s">
        <v>102</v>
      </c>
      <c r="H19" s="82" t="s">
        <v>23</v>
      </c>
      <c r="I19" s="82" t="s">
        <v>135</v>
      </c>
      <c r="J19" s="82" t="s">
        <v>102</v>
      </c>
      <c r="K19" s="82" t="s">
        <v>136</v>
      </c>
      <c r="L19" s="82" t="s">
        <v>102</v>
      </c>
      <c r="M19" s="82" t="s">
        <v>137</v>
      </c>
      <c r="N19" s="82" t="s">
        <v>102</v>
      </c>
      <c r="O19" s="82" t="s">
        <v>23</v>
      </c>
      <c r="P19" s="82" t="s">
        <v>135</v>
      </c>
      <c r="Q19" s="82" t="s">
        <v>102</v>
      </c>
      <c r="R19" s="82" t="s">
        <v>136</v>
      </c>
      <c r="S19" s="82" t="s">
        <v>102</v>
      </c>
      <c r="T19" s="82" t="s">
        <v>137</v>
      </c>
      <c r="U19" s="82" t="s">
        <v>102</v>
      </c>
    </row>
    <row r="20" spans="1:21" x14ac:dyDescent="0.2">
      <c r="A20" s="84">
        <v>1</v>
      </c>
      <c r="B20" s="85">
        <v>0.378</v>
      </c>
      <c r="C20" s="85">
        <v>1.273E-2</v>
      </c>
      <c r="D20" s="85">
        <v>6.7990000000000004</v>
      </c>
      <c r="E20" s="85">
        <v>0.52100000000000002</v>
      </c>
      <c r="F20" s="85">
        <v>0.59499999999999997</v>
      </c>
      <c r="G20" s="85">
        <v>3.2000000000000001E-2</v>
      </c>
      <c r="H20" s="84">
        <v>1</v>
      </c>
      <c r="I20" s="85">
        <v>0.51</v>
      </c>
      <c r="J20" s="85">
        <v>1.6969999999999999E-2</v>
      </c>
      <c r="K20" s="85">
        <v>7.52</v>
      </c>
      <c r="L20" s="85">
        <v>0.65400000000000003</v>
      </c>
      <c r="M20" s="85">
        <v>0.28599999999999998</v>
      </c>
      <c r="N20" s="85">
        <v>1.43E-2</v>
      </c>
      <c r="O20" s="84">
        <v>1</v>
      </c>
      <c r="P20" s="85">
        <v>0.34050000000000002</v>
      </c>
      <c r="Q20" s="85">
        <v>2.1199999999999999E-3</v>
      </c>
      <c r="R20" s="85">
        <v>7.12</v>
      </c>
      <c r="S20" s="85">
        <v>0.64</v>
      </c>
      <c r="T20" s="85">
        <v>0.434</v>
      </c>
      <c r="U20" s="85">
        <v>2.5999999999999999E-2</v>
      </c>
    </row>
    <row r="21" spans="1:21" x14ac:dyDescent="0.2">
      <c r="A21" s="84">
        <v>2</v>
      </c>
      <c r="B21" s="85">
        <v>0.76749999999999996</v>
      </c>
      <c r="C21" s="85">
        <v>3.1820000000000001E-2</v>
      </c>
      <c r="D21" s="85">
        <v>5.5460000000000003</v>
      </c>
      <c r="E21" s="85">
        <v>0.34</v>
      </c>
      <c r="F21" s="85">
        <v>1.21</v>
      </c>
      <c r="G21" s="85">
        <v>0.14000000000000001</v>
      </c>
      <c r="H21" s="84">
        <v>2</v>
      </c>
      <c r="I21" s="85">
        <v>0.61050000000000004</v>
      </c>
      <c r="J21" s="85">
        <v>0.17607</v>
      </c>
      <c r="K21" s="85">
        <v>7.4429999999999996</v>
      </c>
      <c r="L21" s="85">
        <v>0.58699999999999997</v>
      </c>
      <c r="M21" s="85">
        <v>0.495</v>
      </c>
      <c r="N21" s="85">
        <v>2.8899999999999999E-2</v>
      </c>
      <c r="O21" s="84">
        <v>2</v>
      </c>
      <c r="P21" s="85">
        <v>0.70799999999999996</v>
      </c>
      <c r="Q21" s="85">
        <v>2.121E-2</v>
      </c>
      <c r="R21" s="85">
        <v>6.98</v>
      </c>
      <c r="S21" s="85">
        <v>0.74</v>
      </c>
      <c r="T21" s="85">
        <v>0.72199999999999998</v>
      </c>
      <c r="U21" s="85">
        <v>5.7799999999999997E-2</v>
      </c>
    </row>
    <row r="22" spans="1:21" x14ac:dyDescent="0.2">
      <c r="A22" s="84">
        <v>3</v>
      </c>
      <c r="B22" s="85">
        <v>1.6775</v>
      </c>
      <c r="C22" s="85">
        <v>1.061E-2</v>
      </c>
      <c r="D22" s="85">
        <v>4.6740000000000004</v>
      </c>
      <c r="E22" s="85">
        <v>0.28000000000000003</v>
      </c>
      <c r="F22" s="85">
        <v>2.1949999999999998</v>
      </c>
      <c r="G22" s="85">
        <v>0.19400000000000001</v>
      </c>
      <c r="H22" s="84">
        <v>3</v>
      </c>
      <c r="I22" s="85">
        <v>1.1577500000000001</v>
      </c>
      <c r="J22" s="85">
        <v>3.8890000000000001E-2</v>
      </c>
      <c r="K22" s="85">
        <v>6.9829999999999997</v>
      </c>
      <c r="L22" s="85">
        <v>0.56200000000000006</v>
      </c>
      <c r="M22" s="85">
        <v>0.70299999999999996</v>
      </c>
      <c r="N22" s="85">
        <v>4.8899999999999999E-2</v>
      </c>
      <c r="O22" s="84">
        <v>3</v>
      </c>
      <c r="P22" s="85">
        <v>1.5720000000000001</v>
      </c>
      <c r="Q22" s="85">
        <v>2.121E-2</v>
      </c>
      <c r="R22" s="85">
        <v>6.43</v>
      </c>
      <c r="S22" s="85">
        <v>0.58699999999999997</v>
      </c>
      <c r="T22" s="85">
        <v>1</v>
      </c>
      <c r="U22" s="85">
        <v>8.5999999999999993E-2</v>
      </c>
    </row>
    <row r="23" spans="1:21" x14ac:dyDescent="0.2">
      <c r="A23" s="84">
        <v>4</v>
      </c>
      <c r="B23" s="85">
        <v>3.6</v>
      </c>
      <c r="C23" s="85">
        <v>0.21213000000000001</v>
      </c>
      <c r="D23" s="85">
        <v>2.6549999999999998</v>
      </c>
      <c r="E23" s="85">
        <v>0.21</v>
      </c>
      <c r="F23" s="85">
        <v>2.8959999999999999</v>
      </c>
      <c r="G23" s="85">
        <v>0.214</v>
      </c>
      <c r="H23" s="84">
        <v>4</v>
      </c>
      <c r="I23" s="85">
        <v>1.855</v>
      </c>
      <c r="J23" s="85">
        <v>5.6570000000000002E-2</v>
      </c>
      <c r="K23" s="85">
        <v>6.4690000000000003</v>
      </c>
      <c r="L23" s="85">
        <v>0.53200000000000003</v>
      </c>
      <c r="M23" s="85">
        <v>0.84299999999999997</v>
      </c>
      <c r="N23" s="85">
        <v>4.7500000000000001E-2</v>
      </c>
      <c r="O23" s="84">
        <v>4</v>
      </c>
      <c r="P23" s="85">
        <v>2.8250000000000002</v>
      </c>
      <c r="Q23" s="85">
        <v>5.3030000000000001E-2</v>
      </c>
      <c r="R23" s="85">
        <v>5.48</v>
      </c>
      <c r="S23" s="85">
        <v>0.41</v>
      </c>
      <c r="T23" s="85">
        <v>1.81</v>
      </c>
      <c r="U23" s="85">
        <v>0.12</v>
      </c>
    </row>
    <row r="24" spans="1:21" x14ac:dyDescent="0.2">
      <c r="A24" s="84">
        <v>5</v>
      </c>
      <c r="B24" s="85">
        <v>4.0549999999999997</v>
      </c>
      <c r="C24" s="85">
        <v>0.20505999999999999</v>
      </c>
      <c r="D24" s="85">
        <v>2.3809999999999998</v>
      </c>
      <c r="E24" s="85">
        <v>0.24</v>
      </c>
      <c r="F24" s="85">
        <v>3.2850000000000001</v>
      </c>
      <c r="G24" s="85">
        <v>0.28699999999999998</v>
      </c>
      <c r="H24" s="84">
        <v>5</v>
      </c>
      <c r="I24" s="85">
        <v>2.0474999999999999</v>
      </c>
      <c r="J24" s="85">
        <v>0.22980999999999999</v>
      </c>
      <c r="K24" s="85">
        <v>5.2119999999999997</v>
      </c>
      <c r="L24" s="85">
        <v>0.45200000000000001</v>
      </c>
      <c r="M24" s="85">
        <v>0.88500000000000001</v>
      </c>
      <c r="N24" s="85">
        <v>5.9799999999999999E-2</v>
      </c>
      <c r="O24" s="84">
        <v>5</v>
      </c>
      <c r="P24" s="85">
        <v>4.1375000000000002</v>
      </c>
      <c r="Q24" s="85">
        <v>5.3030000000000001E-2</v>
      </c>
      <c r="R24" s="85">
        <v>3.84</v>
      </c>
      <c r="S24" s="85">
        <v>0.32</v>
      </c>
      <c r="T24" s="85">
        <v>2.3650000000000002</v>
      </c>
      <c r="U24" s="85">
        <v>0.16400000000000001</v>
      </c>
    </row>
    <row r="25" spans="1:21" x14ac:dyDescent="0.2">
      <c r="A25" s="84">
        <v>6</v>
      </c>
      <c r="B25" s="85">
        <v>3.8624999999999998</v>
      </c>
      <c r="C25" s="85">
        <v>0.44194</v>
      </c>
      <c r="D25" s="85">
        <v>1.532</v>
      </c>
      <c r="E25" s="85">
        <v>0.19</v>
      </c>
      <c r="F25" s="85">
        <v>2.6440000000000001</v>
      </c>
      <c r="G25" s="85">
        <v>0.24299999999999999</v>
      </c>
      <c r="H25" s="84">
        <v>6</v>
      </c>
      <c r="I25" s="85">
        <v>3.55</v>
      </c>
      <c r="J25" s="85">
        <v>0.12374</v>
      </c>
      <c r="K25" s="85">
        <v>4.5679999999999996</v>
      </c>
      <c r="L25" s="85">
        <v>0.39100000000000001</v>
      </c>
      <c r="M25" s="85">
        <v>1.165</v>
      </c>
      <c r="N25" s="85">
        <v>8.7900000000000006E-2</v>
      </c>
      <c r="O25" s="84">
        <v>6</v>
      </c>
      <c r="P25" s="85">
        <v>3.7124999999999999</v>
      </c>
      <c r="Q25" s="85">
        <v>5.3030000000000001E-2</v>
      </c>
      <c r="R25" s="85">
        <v>3.12</v>
      </c>
      <c r="S25" s="85">
        <v>0.24</v>
      </c>
      <c r="T25" s="85">
        <v>2.3460000000000001</v>
      </c>
      <c r="U25" s="85">
        <v>0.187</v>
      </c>
    </row>
    <row r="26" spans="1:21" x14ac:dyDescent="0.2">
      <c r="A26" s="84">
        <v>7</v>
      </c>
      <c r="B26" s="85">
        <v>3.31</v>
      </c>
      <c r="C26" s="85">
        <v>0.18385000000000001</v>
      </c>
      <c r="D26" s="85">
        <v>1.1200000000000001</v>
      </c>
      <c r="E26" s="85">
        <v>0.16</v>
      </c>
      <c r="F26" s="85">
        <v>2.75</v>
      </c>
      <c r="G26" s="85">
        <v>0.23400000000000001</v>
      </c>
      <c r="H26" s="84">
        <v>7</v>
      </c>
      <c r="I26" s="85">
        <v>4.8375000000000004</v>
      </c>
      <c r="J26" s="85">
        <v>0.21213000000000001</v>
      </c>
      <c r="K26" s="85">
        <v>3.3780000000000001</v>
      </c>
      <c r="L26" s="85">
        <v>0.247</v>
      </c>
      <c r="M26" s="85">
        <v>1.571</v>
      </c>
      <c r="N26" s="85">
        <v>9.8199999999999996E-2</v>
      </c>
      <c r="O26" s="80">
        <v>7</v>
      </c>
      <c r="P26" s="81">
        <v>3.5874999999999999</v>
      </c>
      <c r="Q26" s="81">
        <v>1.7680000000000001E-2</v>
      </c>
      <c r="R26" s="81">
        <v>2.68</v>
      </c>
      <c r="S26" s="81">
        <v>0.24</v>
      </c>
      <c r="T26" s="81">
        <v>2.5179999999999998</v>
      </c>
      <c r="U26" s="81">
        <v>0.21</v>
      </c>
    </row>
    <row r="27" spans="1:21" x14ac:dyDescent="0.2">
      <c r="A27" s="84">
        <v>8</v>
      </c>
      <c r="B27" s="85">
        <v>3.1850000000000001</v>
      </c>
      <c r="C27" s="85">
        <v>0.10607</v>
      </c>
      <c r="D27" s="85">
        <v>0.9</v>
      </c>
      <c r="E27" s="85">
        <v>0.11</v>
      </c>
      <c r="F27" s="85">
        <v>2.82</v>
      </c>
      <c r="G27" s="85">
        <v>0.254</v>
      </c>
      <c r="H27" s="84">
        <v>8</v>
      </c>
      <c r="I27" s="85">
        <v>5.4812500000000002</v>
      </c>
      <c r="J27" s="85">
        <v>0.16794000000000001</v>
      </c>
      <c r="K27" s="85">
        <v>2.46</v>
      </c>
      <c r="L27" s="85">
        <v>0.157</v>
      </c>
      <c r="M27" s="85">
        <v>1.86</v>
      </c>
      <c r="N27" s="85">
        <v>8.6400000000000005E-2</v>
      </c>
    </row>
    <row r="28" spans="1:21" x14ac:dyDescent="0.2">
      <c r="A28" s="80">
        <v>9</v>
      </c>
      <c r="B28" s="81">
        <v>2.54</v>
      </c>
      <c r="C28" s="81">
        <v>2.828E-2</v>
      </c>
      <c r="D28" s="81">
        <v>0.6</v>
      </c>
      <c r="E28" s="81">
        <v>0.23</v>
      </c>
      <c r="F28" s="81">
        <v>3.02</v>
      </c>
      <c r="G28" s="81">
        <v>0.26</v>
      </c>
      <c r="H28" s="84">
        <v>9</v>
      </c>
      <c r="I28" s="85">
        <v>2.95</v>
      </c>
      <c r="J28" s="85">
        <v>0.14141999999999999</v>
      </c>
      <c r="K28" s="85">
        <v>1.1859999999999999</v>
      </c>
      <c r="L28" s="85">
        <v>9.8699999999999996E-2</v>
      </c>
      <c r="M28" s="85">
        <v>2.4670000000000001</v>
      </c>
      <c r="N28" s="85">
        <v>0.10199999999999999</v>
      </c>
    </row>
    <row r="29" spans="1:21" x14ac:dyDescent="0.2">
      <c r="H29" s="80">
        <v>10</v>
      </c>
      <c r="I29" s="81">
        <v>1.3049999999999999</v>
      </c>
      <c r="J29" s="81">
        <v>1.061E-2</v>
      </c>
      <c r="K29" s="81">
        <v>1.147</v>
      </c>
      <c r="L29" s="81">
        <v>7.5800000000000006E-2</v>
      </c>
      <c r="M29" s="81">
        <v>2.2400000000000002</v>
      </c>
      <c r="N29" s="81">
        <v>8.8999999999999996E-2</v>
      </c>
    </row>
    <row r="30" spans="1:21" ht="14.25" x14ac:dyDescent="0.2">
      <c r="A30" s="74" t="s">
        <v>139</v>
      </c>
      <c r="B30" s="74"/>
      <c r="C30" s="74" t="s">
        <v>140</v>
      </c>
    </row>
    <row r="31" spans="1:21" x14ac:dyDescent="0.2">
      <c r="A31" s="82" t="s">
        <v>23</v>
      </c>
      <c r="B31" s="82" t="s">
        <v>28</v>
      </c>
      <c r="C31" s="82" t="s">
        <v>102</v>
      </c>
      <c r="D31" s="82" t="s">
        <v>26</v>
      </c>
      <c r="E31" s="82" t="s">
        <v>102</v>
      </c>
      <c r="F31" s="82" t="s">
        <v>29</v>
      </c>
      <c r="G31" s="83" t="s">
        <v>102</v>
      </c>
      <c r="H31" s="23"/>
    </row>
    <row r="32" spans="1:21" x14ac:dyDescent="0.2">
      <c r="A32" s="84">
        <v>1</v>
      </c>
      <c r="B32" s="85">
        <v>0.37833</v>
      </c>
      <c r="C32" s="85">
        <v>3.8550000000000001E-2</v>
      </c>
      <c r="D32" s="85">
        <v>0.32</v>
      </c>
      <c r="E32" s="86">
        <v>2.6460000000000001E-2</v>
      </c>
      <c r="F32" s="85">
        <v>0.22</v>
      </c>
      <c r="G32" s="85">
        <v>2.5999999999999999E-2</v>
      </c>
      <c r="H32" s="23"/>
      <c r="L32" s="23"/>
      <c r="M32" s="23"/>
    </row>
    <row r="33" spans="1:15" x14ac:dyDescent="0.2">
      <c r="A33" s="84">
        <v>2</v>
      </c>
      <c r="B33" s="85">
        <v>0.41766999999999999</v>
      </c>
      <c r="C33" s="85">
        <v>4.027E-2</v>
      </c>
      <c r="D33" s="85">
        <v>0.35666999999999999</v>
      </c>
      <c r="E33" s="86">
        <v>2.5170000000000001E-2</v>
      </c>
      <c r="F33" s="85">
        <v>0.30767</v>
      </c>
      <c r="G33" s="85">
        <v>2.8920000000000001E-2</v>
      </c>
      <c r="H33" s="23"/>
      <c r="L33" s="23"/>
      <c r="M33" s="23"/>
    </row>
    <row r="34" spans="1:15" x14ac:dyDescent="0.2">
      <c r="A34" s="84">
        <v>3</v>
      </c>
      <c r="B34" s="85">
        <v>0.65500000000000003</v>
      </c>
      <c r="C34" s="85">
        <v>5.6309999999999999E-2</v>
      </c>
      <c r="D34" s="85">
        <v>0.52</v>
      </c>
      <c r="E34" s="86">
        <v>3.6060000000000002E-2</v>
      </c>
      <c r="F34" s="85">
        <v>0.42399999999999999</v>
      </c>
      <c r="G34" s="85">
        <v>4.4229999999999998E-2</v>
      </c>
      <c r="H34" s="72"/>
      <c r="I34" s="72"/>
      <c r="J34" s="72"/>
      <c r="K34" s="72"/>
      <c r="L34" s="72"/>
      <c r="M34" s="72"/>
      <c r="N34" s="72"/>
      <c r="O34" s="72"/>
    </row>
    <row r="35" spans="1:15" x14ac:dyDescent="0.2">
      <c r="A35" s="84">
        <v>4</v>
      </c>
      <c r="B35" s="85">
        <v>0.86633000000000004</v>
      </c>
      <c r="C35" s="85">
        <v>6.4439999999999997E-2</v>
      </c>
      <c r="D35" s="85">
        <v>0.78766999999999998</v>
      </c>
      <c r="E35" s="86">
        <v>3.066E-2</v>
      </c>
      <c r="F35" s="85">
        <v>0.77900000000000003</v>
      </c>
      <c r="G35" s="85">
        <v>3.9690000000000003E-2</v>
      </c>
      <c r="H35" s="72"/>
      <c r="I35" s="72"/>
      <c r="J35" s="72"/>
      <c r="K35" s="72"/>
      <c r="L35" s="72"/>
      <c r="M35" s="72"/>
      <c r="N35" s="72"/>
      <c r="O35" s="72"/>
    </row>
    <row r="36" spans="1:15" x14ac:dyDescent="0.2">
      <c r="A36" s="84">
        <v>5</v>
      </c>
      <c r="B36" s="85">
        <v>1.22</v>
      </c>
      <c r="C36" s="85">
        <v>4.5830000000000003E-2</v>
      </c>
      <c r="D36" s="85">
        <v>0.92132999999999998</v>
      </c>
      <c r="E36" s="86">
        <v>4.4999999999999998E-2</v>
      </c>
      <c r="F36" s="85">
        <v>1.23567</v>
      </c>
      <c r="G36" s="85">
        <v>5.8110000000000002E-2</v>
      </c>
      <c r="H36" s="72"/>
      <c r="I36" s="72"/>
      <c r="J36" s="72"/>
      <c r="K36" s="72"/>
      <c r="L36" s="72"/>
      <c r="M36" s="72"/>
      <c r="N36" s="72"/>
      <c r="O36" s="72"/>
    </row>
    <row r="37" spans="1:15" x14ac:dyDescent="0.2">
      <c r="A37" s="84">
        <v>6</v>
      </c>
      <c r="B37" s="85">
        <v>1.46</v>
      </c>
      <c r="C37" s="85">
        <v>6.2449999999999999E-2</v>
      </c>
      <c r="D37" s="85">
        <v>1.34667</v>
      </c>
      <c r="E37" s="86">
        <v>9.4520000000000007E-2</v>
      </c>
      <c r="F37" s="85">
        <v>1.73</v>
      </c>
      <c r="G37" s="85">
        <v>9.5390000000000003E-2</v>
      </c>
      <c r="H37" s="72"/>
      <c r="I37" s="72"/>
      <c r="J37" s="72"/>
      <c r="K37" s="72"/>
      <c r="L37" s="72"/>
      <c r="M37" s="72"/>
      <c r="N37" s="72"/>
      <c r="O37" s="72"/>
    </row>
    <row r="38" spans="1:15" x14ac:dyDescent="0.2">
      <c r="A38" s="84">
        <v>7</v>
      </c>
      <c r="B38" s="85">
        <v>1.72333</v>
      </c>
      <c r="C38" s="85">
        <v>5.8590000000000003E-2</v>
      </c>
      <c r="D38" s="85">
        <v>1.64333</v>
      </c>
      <c r="E38" s="86">
        <v>6.8070000000000006E-2</v>
      </c>
      <c r="F38" s="85">
        <v>2.11</v>
      </c>
      <c r="G38" s="85">
        <v>0.13228999999999999</v>
      </c>
      <c r="H38" s="72"/>
      <c r="I38" s="72"/>
      <c r="J38" s="72"/>
      <c r="K38" s="72"/>
      <c r="L38" s="72"/>
      <c r="M38" s="72"/>
      <c r="N38" s="72"/>
      <c r="O38" s="72"/>
    </row>
    <row r="39" spans="1:15" x14ac:dyDescent="0.2">
      <c r="A39" s="84">
        <v>8</v>
      </c>
      <c r="B39" s="85">
        <v>1.9766699999999999</v>
      </c>
      <c r="C39" s="85">
        <v>0.12342</v>
      </c>
      <c r="D39" s="85">
        <v>2.3433299999999999</v>
      </c>
      <c r="E39" s="86">
        <v>9.0740000000000001E-2</v>
      </c>
      <c r="F39" s="85"/>
      <c r="G39" s="85"/>
      <c r="H39" s="72"/>
      <c r="I39" s="72"/>
      <c r="J39" s="72"/>
      <c r="K39" s="72"/>
      <c r="L39" s="72"/>
      <c r="M39" s="72"/>
      <c r="N39" s="72"/>
      <c r="O39" s="72"/>
    </row>
    <row r="40" spans="1:15" x14ac:dyDescent="0.2">
      <c r="A40" s="84">
        <v>9</v>
      </c>
      <c r="B40" s="85">
        <v>2.2400000000000002</v>
      </c>
      <c r="C40" s="85">
        <v>6.2449999999999999E-2</v>
      </c>
      <c r="D40" s="85">
        <v>2.67</v>
      </c>
      <c r="E40" s="86">
        <v>5.2920000000000002E-2</v>
      </c>
      <c r="F40" s="85"/>
      <c r="G40" s="85"/>
      <c r="H40" s="72"/>
      <c r="I40" s="72"/>
      <c r="J40" s="72"/>
      <c r="K40" s="72"/>
      <c r="L40" s="72"/>
      <c r="M40" s="72"/>
      <c r="N40" s="72"/>
      <c r="O40" s="72"/>
    </row>
    <row r="41" spans="1:15" x14ac:dyDescent="0.2">
      <c r="A41" s="80">
        <v>10</v>
      </c>
      <c r="B41" s="81"/>
      <c r="C41" s="81"/>
      <c r="D41" s="81">
        <v>3.3366699999999998</v>
      </c>
      <c r="E41" s="87">
        <v>0.1115</v>
      </c>
      <c r="F41" s="81"/>
      <c r="G41" s="81"/>
      <c r="H41" s="72"/>
      <c r="I41" s="72"/>
      <c r="J41" s="72"/>
      <c r="K41" s="72"/>
      <c r="L41" s="72"/>
      <c r="M41" s="72"/>
      <c r="N41" s="72"/>
      <c r="O41" s="72"/>
    </row>
    <row r="42" spans="1:15" ht="15" x14ac:dyDescent="0.25">
      <c r="E42"/>
      <c r="G42" s="23"/>
      <c r="H42" s="72"/>
      <c r="I42" s="72"/>
      <c r="J42" s="72"/>
      <c r="K42" s="72"/>
      <c r="L42" s="72"/>
      <c r="M42" s="72"/>
      <c r="N42" s="72"/>
      <c r="O42" s="72"/>
    </row>
    <row r="43" spans="1:15" ht="15" x14ac:dyDescent="0.25">
      <c r="E43"/>
      <c r="G43" s="23"/>
      <c r="H43" s="72"/>
      <c r="I43" s="72"/>
      <c r="J43" s="72"/>
      <c r="K43" s="72"/>
      <c r="L43" s="72"/>
      <c r="M43" s="72"/>
      <c r="N43" s="72"/>
      <c r="O43" s="72"/>
    </row>
    <row r="44" spans="1:15" ht="15" x14ac:dyDescent="0.25">
      <c r="E44"/>
      <c r="H44" s="72"/>
      <c r="I44" s="72"/>
      <c r="J44" s="72"/>
      <c r="K44" s="72"/>
      <c r="L44" s="72"/>
      <c r="M44" s="72"/>
      <c r="N44" s="72"/>
      <c r="O44" s="72"/>
    </row>
    <row r="45" spans="1:15" ht="15" customHeight="1" x14ac:dyDescent="0.25">
      <c r="E45"/>
      <c r="H45" s="249" t="s">
        <v>222</v>
      </c>
      <c r="I45" s="249"/>
      <c r="J45" s="249"/>
      <c r="K45" s="249"/>
      <c r="L45" s="249"/>
      <c r="M45" s="249"/>
      <c r="N45" s="249"/>
      <c r="O45" s="249"/>
    </row>
    <row r="46" spans="1:15" ht="12.75" customHeight="1" x14ac:dyDescent="0.2">
      <c r="H46" s="249"/>
      <c r="I46" s="249"/>
      <c r="J46" s="249"/>
      <c r="K46" s="249"/>
      <c r="L46" s="249"/>
      <c r="M46" s="249"/>
      <c r="N46" s="249"/>
      <c r="O46" s="249"/>
    </row>
    <row r="47" spans="1:15" x14ac:dyDescent="0.2">
      <c r="A47" s="74" t="s">
        <v>141</v>
      </c>
      <c r="H47" s="249"/>
      <c r="I47" s="249"/>
      <c r="J47" s="249"/>
      <c r="K47" s="249"/>
      <c r="L47" s="249"/>
      <c r="M47" s="249"/>
      <c r="N47" s="249"/>
      <c r="O47" s="249"/>
    </row>
    <row r="49" spans="1:21" x14ac:dyDescent="0.2">
      <c r="A49" s="82" t="s">
        <v>23</v>
      </c>
      <c r="B49" s="82" t="s">
        <v>141</v>
      </c>
      <c r="C49" s="82" t="s">
        <v>102</v>
      </c>
      <c r="D49" s="82" t="s">
        <v>135</v>
      </c>
      <c r="E49" s="82" t="s">
        <v>102</v>
      </c>
      <c r="F49" s="82" t="s">
        <v>137</v>
      </c>
      <c r="G49" s="82" t="s">
        <v>102</v>
      </c>
      <c r="H49" s="82" t="s">
        <v>23</v>
      </c>
      <c r="I49" s="82" t="s">
        <v>141</v>
      </c>
      <c r="J49" s="82" t="s">
        <v>102</v>
      </c>
      <c r="K49" s="82" t="s">
        <v>135</v>
      </c>
      <c r="L49" s="82" t="s">
        <v>102</v>
      </c>
      <c r="M49" s="82" t="s">
        <v>137</v>
      </c>
      <c r="N49" s="82" t="s">
        <v>102</v>
      </c>
      <c r="O49" s="82" t="s">
        <v>23</v>
      </c>
      <c r="P49" s="82" t="s">
        <v>141</v>
      </c>
      <c r="Q49" s="82" t="s">
        <v>102</v>
      </c>
      <c r="R49" s="82" t="s">
        <v>135</v>
      </c>
      <c r="S49" s="82" t="s">
        <v>102</v>
      </c>
      <c r="T49" s="82" t="s">
        <v>137</v>
      </c>
      <c r="U49" s="82" t="s">
        <v>102</v>
      </c>
    </row>
    <row r="50" spans="1:21" x14ac:dyDescent="0.2">
      <c r="A50" s="84">
        <v>1</v>
      </c>
      <c r="B50" s="95">
        <v>300</v>
      </c>
      <c r="C50" s="85">
        <v>4.5825800000000001</v>
      </c>
      <c r="D50" s="85">
        <v>0.378</v>
      </c>
      <c r="E50" s="85">
        <v>1.273E-2</v>
      </c>
      <c r="F50" s="85">
        <v>0.59499999999999997</v>
      </c>
      <c r="G50" s="85">
        <v>3.2000000000000001E-2</v>
      </c>
      <c r="H50" s="22">
        <v>1</v>
      </c>
      <c r="I50" s="75">
        <v>302.66667000000001</v>
      </c>
      <c r="J50" s="23">
        <v>3.21455</v>
      </c>
      <c r="K50" s="23">
        <v>0.51</v>
      </c>
      <c r="L50" s="23">
        <v>1.6969999999999999E-2</v>
      </c>
      <c r="M50" s="23">
        <v>0.28599999999999998</v>
      </c>
      <c r="N50" s="23">
        <v>1.43E-2</v>
      </c>
      <c r="O50" s="22">
        <v>1</v>
      </c>
      <c r="P50" s="75">
        <v>302.33332999999999</v>
      </c>
      <c r="Q50" s="23">
        <v>3.5118800000000001</v>
      </c>
      <c r="R50" s="23">
        <v>0.34050000000000002</v>
      </c>
      <c r="S50" s="23">
        <v>2.1199999999999999E-3</v>
      </c>
      <c r="T50" s="23">
        <v>0.434</v>
      </c>
      <c r="U50" s="23">
        <v>2.5999999999999999E-2</v>
      </c>
    </row>
    <row r="51" spans="1:21" x14ac:dyDescent="0.2">
      <c r="A51" s="84">
        <v>2</v>
      </c>
      <c r="B51" s="95">
        <v>311</v>
      </c>
      <c r="C51" s="85">
        <v>2</v>
      </c>
      <c r="D51" s="85">
        <v>0.76749999999999996</v>
      </c>
      <c r="E51" s="85">
        <v>3.1820000000000001E-2</v>
      </c>
      <c r="F51" s="85">
        <v>1.21</v>
      </c>
      <c r="G51" s="85">
        <v>0.14000000000000001</v>
      </c>
      <c r="H51" s="22">
        <v>2</v>
      </c>
      <c r="I51" s="75">
        <v>312</v>
      </c>
      <c r="J51" s="23">
        <v>3</v>
      </c>
      <c r="K51" s="23">
        <v>0.61050000000000004</v>
      </c>
      <c r="L51" s="23">
        <v>0.17607</v>
      </c>
      <c r="M51" s="23">
        <v>0.495</v>
      </c>
      <c r="N51" s="23">
        <v>2.8899999999999999E-2</v>
      </c>
      <c r="O51" s="22">
        <v>2</v>
      </c>
      <c r="P51" s="75">
        <v>313</v>
      </c>
      <c r="Q51" s="23">
        <v>1</v>
      </c>
      <c r="R51" s="23">
        <v>0.70799999999999996</v>
      </c>
      <c r="S51" s="23">
        <v>2.121E-2</v>
      </c>
      <c r="T51" s="23">
        <v>0.72199999999999998</v>
      </c>
      <c r="U51" s="23">
        <v>5.7799999999999997E-2</v>
      </c>
    </row>
    <row r="52" spans="1:21" x14ac:dyDescent="0.2">
      <c r="A52" s="84">
        <v>3</v>
      </c>
      <c r="B52" s="95">
        <v>323</v>
      </c>
      <c r="C52" s="85">
        <v>3.60555</v>
      </c>
      <c r="D52" s="85">
        <v>1.6775</v>
      </c>
      <c r="E52" s="85">
        <v>1.061E-2</v>
      </c>
      <c r="F52" s="85">
        <v>2.1949999999999998</v>
      </c>
      <c r="G52" s="85">
        <v>0.19400000000000001</v>
      </c>
      <c r="H52" s="22">
        <v>3</v>
      </c>
      <c r="I52" s="75">
        <v>329.33332999999999</v>
      </c>
      <c r="J52" s="23">
        <v>3.5118800000000001</v>
      </c>
      <c r="K52" s="23">
        <v>1.1577500000000001</v>
      </c>
      <c r="L52" s="23">
        <v>3.8890000000000001E-2</v>
      </c>
      <c r="M52" s="23">
        <v>0.70299999999999996</v>
      </c>
      <c r="N52" s="23">
        <v>4.8899999999999999E-2</v>
      </c>
      <c r="O52" s="22">
        <v>3</v>
      </c>
      <c r="P52" s="75">
        <v>337.66667000000001</v>
      </c>
      <c r="Q52" s="23">
        <v>2.0816699999999999</v>
      </c>
      <c r="R52" s="23">
        <v>1.5720000000000001</v>
      </c>
      <c r="S52" s="23">
        <v>2.121E-2</v>
      </c>
      <c r="T52" s="23">
        <v>1</v>
      </c>
      <c r="U52" s="23">
        <v>8.5999999999999993E-2</v>
      </c>
    </row>
    <row r="53" spans="1:21" x14ac:dyDescent="0.2">
      <c r="A53" s="84">
        <v>4</v>
      </c>
      <c r="B53" s="95">
        <v>334</v>
      </c>
      <c r="C53" s="85">
        <v>2</v>
      </c>
      <c r="D53" s="85">
        <v>3.6</v>
      </c>
      <c r="E53" s="85">
        <v>0.21213000000000001</v>
      </c>
      <c r="F53" s="85">
        <v>2.8959999999999999</v>
      </c>
      <c r="G53" s="85">
        <v>0.214</v>
      </c>
      <c r="H53" s="22">
        <v>4</v>
      </c>
      <c r="I53" s="75">
        <v>344.33332999999999</v>
      </c>
      <c r="J53" s="23">
        <v>2.0816699999999999</v>
      </c>
      <c r="K53" s="23">
        <v>1.855</v>
      </c>
      <c r="L53" s="23">
        <v>5.6570000000000002E-2</v>
      </c>
      <c r="M53" s="23">
        <v>0.84299999999999997</v>
      </c>
      <c r="N53" s="23">
        <v>4.7500000000000001E-2</v>
      </c>
      <c r="O53" s="22">
        <v>4</v>
      </c>
      <c r="P53" s="75">
        <v>368.33332999999999</v>
      </c>
      <c r="Q53" s="23">
        <v>4.0414500000000002</v>
      </c>
      <c r="R53" s="23">
        <v>2.8250000000000002</v>
      </c>
      <c r="S53" s="23">
        <v>5.3030000000000001E-2</v>
      </c>
      <c r="T53" s="23">
        <v>1.81</v>
      </c>
      <c r="U53" s="23">
        <v>0.12</v>
      </c>
    </row>
    <row r="54" spans="1:21" x14ac:dyDescent="0.2">
      <c r="A54" s="84">
        <v>5</v>
      </c>
      <c r="B54" s="95">
        <v>388</v>
      </c>
      <c r="C54" s="85">
        <v>3.60555</v>
      </c>
      <c r="D54" s="85">
        <v>4.0549999999999997</v>
      </c>
      <c r="E54" s="85">
        <v>0.20505999999999999</v>
      </c>
      <c r="F54" s="85">
        <v>3.2850000000000001</v>
      </c>
      <c r="G54" s="85">
        <v>0.28699999999999998</v>
      </c>
      <c r="H54" s="22">
        <v>5</v>
      </c>
      <c r="I54" s="75">
        <v>362.33332999999999</v>
      </c>
      <c r="J54" s="23">
        <v>3.05505</v>
      </c>
      <c r="K54" s="23">
        <v>2.0474999999999999</v>
      </c>
      <c r="L54" s="23">
        <v>0.22980999999999999</v>
      </c>
      <c r="M54" s="23">
        <v>0.88500000000000001</v>
      </c>
      <c r="N54" s="23">
        <v>5.9799999999999999E-2</v>
      </c>
      <c r="O54" s="22">
        <v>5</v>
      </c>
      <c r="P54" s="75">
        <v>410.33332999999999</v>
      </c>
      <c r="Q54" s="23">
        <v>1.5275300000000001</v>
      </c>
      <c r="R54" s="23">
        <v>4.1375000000000002</v>
      </c>
      <c r="S54" s="23">
        <v>5.3030000000000001E-2</v>
      </c>
      <c r="T54" s="23">
        <v>2.3650000000000002</v>
      </c>
      <c r="U54" s="23">
        <v>0.16400000000000001</v>
      </c>
    </row>
    <row r="55" spans="1:21" x14ac:dyDescent="0.2">
      <c r="A55" s="84">
        <v>6</v>
      </c>
      <c r="B55" s="95">
        <v>409.33332999999999</v>
      </c>
      <c r="C55" s="85">
        <v>2.51661</v>
      </c>
      <c r="D55" s="85">
        <v>3.8624999999999998</v>
      </c>
      <c r="E55" s="85">
        <v>0.44194</v>
      </c>
      <c r="F55" s="85">
        <v>2.6440000000000001</v>
      </c>
      <c r="G55" s="85">
        <v>0.24299999999999999</v>
      </c>
      <c r="H55" s="22">
        <v>6</v>
      </c>
      <c r="I55" s="75">
        <v>384.33332999999999</v>
      </c>
      <c r="J55" s="23">
        <v>2.51661</v>
      </c>
      <c r="K55" s="23">
        <v>3.55</v>
      </c>
      <c r="L55" s="23">
        <v>0.12374</v>
      </c>
      <c r="M55" s="23">
        <v>1.165</v>
      </c>
      <c r="N55" s="23">
        <v>8.7900000000000006E-2</v>
      </c>
      <c r="O55" s="22">
        <v>6</v>
      </c>
      <c r="P55" s="75">
        <v>430.66667000000001</v>
      </c>
      <c r="Q55" s="23">
        <v>5.03322</v>
      </c>
      <c r="R55" s="23">
        <v>3.7124999999999999</v>
      </c>
      <c r="S55" s="23">
        <v>5.3030000000000001E-2</v>
      </c>
      <c r="T55" s="23">
        <v>2.3460000000000001</v>
      </c>
      <c r="U55" s="23">
        <v>0.187</v>
      </c>
    </row>
    <row r="56" spans="1:21" x14ac:dyDescent="0.2">
      <c r="A56" s="84">
        <v>7</v>
      </c>
      <c r="B56" s="95">
        <v>421.33332999999999</v>
      </c>
      <c r="C56" s="85">
        <v>3.05505</v>
      </c>
      <c r="D56" s="85">
        <v>3.31</v>
      </c>
      <c r="E56" s="85">
        <v>0.18385000000000001</v>
      </c>
      <c r="F56" s="85">
        <v>2.75</v>
      </c>
      <c r="G56" s="85">
        <v>0.23400000000000001</v>
      </c>
      <c r="H56" s="22">
        <v>7</v>
      </c>
      <c r="I56" s="75">
        <v>416</v>
      </c>
      <c r="J56" s="23">
        <v>3</v>
      </c>
      <c r="K56" s="23">
        <v>4.8375000000000004</v>
      </c>
      <c r="L56" s="23">
        <v>0.21213000000000001</v>
      </c>
      <c r="M56" s="23">
        <v>1.571</v>
      </c>
      <c r="N56" s="23">
        <v>9.8199999999999996E-2</v>
      </c>
      <c r="O56" s="80">
        <v>7</v>
      </c>
      <c r="P56" s="96">
        <v>445</v>
      </c>
      <c r="Q56" s="81">
        <v>2</v>
      </c>
      <c r="R56" s="81">
        <v>3.5874999999999999</v>
      </c>
      <c r="S56" s="81">
        <v>1.7680000000000001E-2</v>
      </c>
      <c r="T56" s="81">
        <v>2.5179999999999998</v>
      </c>
      <c r="U56" s="81">
        <v>0.21</v>
      </c>
    </row>
    <row r="57" spans="1:21" x14ac:dyDescent="0.2">
      <c r="A57" s="84">
        <v>8</v>
      </c>
      <c r="B57" s="95">
        <v>440.33332999999999</v>
      </c>
      <c r="C57" s="85">
        <v>3.21455</v>
      </c>
      <c r="D57" s="85">
        <v>3.1850000000000001</v>
      </c>
      <c r="E57" s="85">
        <v>0.10607</v>
      </c>
      <c r="F57" s="85">
        <v>2.82</v>
      </c>
      <c r="G57" s="85">
        <v>0.254</v>
      </c>
      <c r="H57" s="22">
        <v>8</v>
      </c>
      <c r="I57" s="75">
        <v>438.66667000000001</v>
      </c>
      <c r="J57" s="23">
        <v>3.05505</v>
      </c>
      <c r="K57" s="23">
        <v>5.4812500000000002</v>
      </c>
      <c r="L57" s="23">
        <v>0.16794000000000001</v>
      </c>
      <c r="M57" s="23">
        <v>1.86</v>
      </c>
      <c r="N57" s="23">
        <v>8.6400000000000005E-2</v>
      </c>
    </row>
    <row r="58" spans="1:21" x14ac:dyDescent="0.2">
      <c r="A58" s="80">
        <v>9</v>
      </c>
      <c r="B58" s="96">
        <v>464.66667000000001</v>
      </c>
      <c r="C58" s="81">
        <v>3.7859400000000001</v>
      </c>
      <c r="D58" s="81">
        <v>2.54</v>
      </c>
      <c r="E58" s="81">
        <v>2.828E-2</v>
      </c>
      <c r="F58" s="81">
        <v>3.02</v>
      </c>
      <c r="G58" s="81">
        <v>0.26200000000000001</v>
      </c>
      <c r="H58" s="22">
        <v>9</v>
      </c>
      <c r="I58" s="75">
        <v>458.66667000000001</v>
      </c>
      <c r="J58" s="23">
        <v>3.05505</v>
      </c>
      <c r="K58" s="23">
        <v>2.95</v>
      </c>
      <c r="L58" s="23">
        <v>0.14141999999999999</v>
      </c>
      <c r="M58" s="23">
        <v>2.4670000000000001</v>
      </c>
      <c r="N58" s="23">
        <v>0.10199999999999999</v>
      </c>
    </row>
    <row r="59" spans="1:21" x14ac:dyDescent="0.2">
      <c r="H59" s="80">
        <v>10</v>
      </c>
      <c r="I59" s="96">
        <v>483</v>
      </c>
      <c r="J59" s="81">
        <v>6.56</v>
      </c>
      <c r="K59" s="81">
        <v>1.3049999999999999</v>
      </c>
      <c r="L59" s="81">
        <v>1.061E-2</v>
      </c>
      <c r="M59" s="81">
        <v>2.2400000000000002</v>
      </c>
      <c r="N59" s="81">
        <v>8.8999999999999996E-2</v>
      </c>
    </row>
    <row r="65" spans="21:36" x14ac:dyDescent="0.2">
      <c r="U65" s="249" t="s">
        <v>223</v>
      </c>
      <c r="V65" s="249"/>
      <c r="W65" s="249"/>
      <c r="X65" s="249"/>
      <c r="Y65" s="249"/>
      <c r="Z65" s="249"/>
      <c r="AA65" s="249"/>
      <c r="AB65" s="289"/>
      <c r="AD65" s="289"/>
      <c r="AE65" s="289"/>
      <c r="AF65" s="289"/>
      <c r="AG65" s="289"/>
      <c r="AH65" s="289"/>
      <c r="AI65" s="289"/>
    </row>
    <row r="66" spans="21:36" x14ac:dyDescent="0.2">
      <c r="U66" s="249"/>
      <c r="V66" s="249"/>
      <c r="W66" s="249"/>
      <c r="X66" s="249"/>
      <c r="Y66" s="249"/>
      <c r="Z66" s="249"/>
      <c r="AA66" s="249"/>
      <c r="AC66" s="290" t="s">
        <v>221</v>
      </c>
      <c r="AD66" s="290"/>
      <c r="AE66" s="290"/>
      <c r="AF66" s="290"/>
      <c r="AG66" s="290"/>
      <c r="AH66" s="290"/>
      <c r="AI66" s="290"/>
      <c r="AJ66" s="290"/>
    </row>
    <row r="67" spans="21:36" x14ac:dyDescent="0.2">
      <c r="U67" s="249"/>
      <c r="V67" s="249"/>
      <c r="W67" s="249"/>
      <c r="X67" s="249"/>
      <c r="Y67" s="249"/>
      <c r="Z67" s="249"/>
      <c r="AA67" s="249"/>
      <c r="AC67" s="290"/>
      <c r="AD67" s="290"/>
      <c r="AE67" s="290"/>
      <c r="AF67" s="290"/>
      <c r="AG67" s="290"/>
      <c r="AH67" s="290"/>
      <c r="AI67" s="290"/>
      <c r="AJ67" s="290"/>
    </row>
    <row r="68" spans="21:36" x14ac:dyDescent="0.2">
      <c r="U68" s="249"/>
      <c r="V68" s="249"/>
      <c r="W68" s="249"/>
      <c r="X68" s="249"/>
      <c r="Y68" s="249"/>
      <c r="Z68" s="249"/>
      <c r="AA68" s="249"/>
      <c r="AC68" s="290"/>
      <c r="AD68" s="290"/>
      <c r="AE68" s="290"/>
      <c r="AF68" s="290"/>
      <c r="AG68" s="290"/>
      <c r="AH68" s="290"/>
      <c r="AI68" s="290"/>
      <c r="AJ68" s="290"/>
    </row>
    <row r="69" spans="21:36" x14ac:dyDescent="0.2">
      <c r="U69" s="249"/>
      <c r="V69" s="249"/>
      <c r="W69" s="249"/>
      <c r="X69" s="249"/>
      <c r="Y69" s="249"/>
      <c r="Z69" s="249"/>
      <c r="AA69" s="249"/>
      <c r="AC69" s="290"/>
      <c r="AD69" s="290"/>
      <c r="AE69" s="290"/>
      <c r="AF69" s="290"/>
      <c r="AG69" s="290"/>
      <c r="AH69" s="290"/>
      <c r="AI69" s="290"/>
      <c r="AJ69" s="290"/>
    </row>
    <row r="70" spans="21:36" x14ac:dyDescent="0.2">
      <c r="U70" s="249"/>
      <c r="V70" s="249"/>
      <c r="W70" s="249"/>
      <c r="X70" s="249"/>
      <c r="Y70" s="249"/>
      <c r="Z70" s="249"/>
      <c r="AA70" s="249"/>
      <c r="AC70" s="290"/>
      <c r="AD70" s="290"/>
      <c r="AE70" s="290"/>
      <c r="AF70" s="290"/>
      <c r="AG70" s="290"/>
      <c r="AH70" s="290"/>
      <c r="AI70" s="290"/>
      <c r="AJ70" s="290"/>
    </row>
  </sheetData>
  <mergeCells count="8">
    <mergeCell ref="AC66:AJ70"/>
    <mergeCell ref="H45:O47"/>
    <mergeCell ref="U65:AA70"/>
    <mergeCell ref="A1:N1"/>
    <mergeCell ref="A2:C2"/>
    <mergeCell ref="A18:G18"/>
    <mergeCell ref="H18:N18"/>
    <mergeCell ref="O18:U1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Index</vt:lpstr>
      <vt:lpstr>1</vt:lpstr>
      <vt:lpstr>2</vt:lpstr>
      <vt:lpstr>3</vt:lpstr>
      <vt:lpstr>4</vt:lpstr>
      <vt:lpstr>5</vt:lpstr>
      <vt:lpstr>6</vt:lpstr>
      <vt:lpstr>'4'!_Ref45183564</vt:lpstr>
      <vt:lpstr>'1'!_Ref56849010</vt:lpstr>
      <vt:lpstr>'3'!_Ref62052085</vt:lpstr>
      <vt:lpstr>'1'!_Toc62066806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2021-01-31T16:54:43Z</dcterms:modified>
</cp:coreProperties>
</file>