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tcloud-my.sharepoint.com/personal/kmnkan003_myuct_ac_za/Documents/PhD Thesis files CK/Chapter templates/Final datasets/"/>
    </mc:Choice>
  </mc:AlternateContent>
  <xr:revisionPtr revIDLastSave="232" documentId="8_{D8574FA3-EB68-4356-9817-A2F3CB9AACD9}" xr6:coauthVersionLast="47" xr6:coauthVersionMax="47" xr10:uidLastSave="{FD3E76D6-4F98-4919-9812-F24A7D2AFA76}"/>
  <bookViews>
    <workbookView xWindow="-120" yWindow="-13620" windowWidth="24240" windowHeight="13140" activeTab="2" xr2:uid="{077FACDE-80B0-4519-BA39-1E67900E652E}"/>
  </bookViews>
  <sheets>
    <sheet name="XRD amporphus addition" sheetId="2" r:id="rId1"/>
    <sheet name="Mineral to element calculation" sheetId="3" r:id="rId2"/>
    <sheet name="XRD to QEMSCAN format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1" l="1"/>
  <c r="M39" i="1"/>
  <c r="K39" i="1"/>
  <c r="J39" i="1"/>
  <c r="I39" i="1"/>
  <c r="G39" i="1"/>
  <c r="F39" i="1"/>
  <c r="E39" i="1"/>
  <c r="D39" i="1"/>
  <c r="C39" i="1"/>
  <c r="B39" i="1"/>
  <c r="N38" i="1"/>
  <c r="M38" i="1"/>
  <c r="K38" i="1"/>
  <c r="J38" i="1"/>
  <c r="I38" i="1"/>
  <c r="G38" i="1"/>
  <c r="F38" i="1"/>
  <c r="E38" i="1"/>
  <c r="D38" i="1"/>
  <c r="C38" i="1"/>
  <c r="B38" i="1"/>
  <c r="N37" i="1"/>
  <c r="M37" i="1"/>
  <c r="K37" i="1"/>
  <c r="J37" i="1"/>
  <c r="I37" i="1"/>
  <c r="G37" i="1"/>
  <c r="F37" i="1"/>
  <c r="E37" i="1"/>
  <c r="D37" i="1"/>
  <c r="C37" i="1"/>
  <c r="B37" i="1"/>
  <c r="N36" i="1"/>
  <c r="M36" i="1"/>
  <c r="K36" i="1"/>
  <c r="J36" i="1"/>
  <c r="I36" i="1"/>
  <c r="G36" i="1"/>
  <c r="F36" i="1"/>
  <c r="E36" i="1"/>
  <c r="D36" i="1"/>
  <c r="C36" i="1"/>
  <c r="B36" i="1"/>
  <c r="P36" i="1" s="1"/>
  <c r="N35" i="1"/>
  <c r="M35" i="1"/>
  <c r="K35" i="1"/>
  <c r="J35" i="1"/>
  <c r="I35" i="1"/>
  <c r="G35" i="1"/>
  <c r="F35" i="1"/>
  <c r="E35" i="1"/>
  <c r="D35" i="1"/>
  <c r="C35" i="1"/>
  <c r="B35" i="1"/>
  <c r="N34" i="1"/>
  <c r="M34" i="1"/>
  <c r="K34" i="1"/>
  <c r="J34" i="1"/>
  <c r="I34" i="1"/>
  <c r="G34" i="1"/>
  <c r="F34" i="1"/>
  <c r="E34" i="1"/>
  <c r="D34" i="1"/>
  <c r="C34" i="1"/>
  <c r="B34" i="1"/>
  <c r="N33" i="1"/>
  <c r="M33" i="1"/>
  <c r="K33" i="1"/>
  <c r="J33" i="1"/>
  <c r="I33" i="1"/>
  <c r="G33" i="1"/>
  <c r="F33" i="1"/>
  <c r="E33" i="1"/>
  <c r="D33" i="1"/>
  <c r="C33" i="1"/>
  <c r="B33" i="1"/>
  <c r="N32" i="1"/>
  <c r="M32" i="1"/>
  <c r="K32" i="1"/>
  <c r="J32" i="1"/>
  <c r="I32" i="1"/>
  <c r="G32" i="1"/>
  <c r="F32" i="1"/>
  <c r="E32" i="1"/>
  <c r="D32" i="1"/>
  <c r="C32" i="1"/>
  <c r="B32" i="1"/>
  <c r="P32" i="1" s="1"/>
  <c r="N31" i="1"/>
  <c r="M31" i="1"/>
  <c r="K31" i="1"/>
  <c r="J31" i="1"/>
  <c r="I31" i="1"/>
  <c r="G31" i="1"/>
  <c r="F31" i="1"/>
  <c r="E31" i="1"/>
  <c r="D31" i="1"/>
  <c r="C31" i="1"/>
  <c r="B31" i="1"/>
  <c r="N30" i="1"/>
  <c r="M30" i="1"/>
  <c r="K30" i="1"/>
  <c r="J30" i="1"/>
  <c r="I30" i="1"/>
  <c r="G30" i="1"/>
  <c r="F30" i="1"/>
  <c r="E30" i="1"/>
  <c r="D30" i="1"/>
  <c r="C30" i="1"/>
  <c r="B30" i="1"/>
  <c r="N29" i="1"/>
  <c r="M29" i="1"/>
  <c r="K29" i="1"/>
  <c r="J29" i="1"/>
  <c r="I29" i="1"/>
  <c r="G29" i="1"/>
  <c r="F29" i="1"/>
  <c r="E29" i="1"/>
  <c r="D29" i="1"/>
  <c r="C29" i="1"/>
  <c r="B29" i="1"/>
  <c r="N28" i="1"/>
  <c r="M28" i="1"/>
  <c r="K28" i="1"/>
  <c r="J28" i="1"/>
  <c r="I28" i="1"/>
  <c r="G28" i="1"/>
  <c r="F28" i="1"/>
  <c r="E28" i="1"/>
  <c r="D28" i="1"/>
  <c r="C28" i="1"/>
  <c r="B28" i="1"/>
  <c r="P28" i="1" s="1"/>
  <c r="N27" i="1"/>
  <c r="M27" i="1"/>
  <c r="K27" i="1"/>
  <c r="J27" i="1"/>
  <c r="I27" i="1"/>
  <c r="G27" i="1"/>
  <c r="F27" i="1"/>
  <c r="E27" i="1"/>
  <c r="D27" i="1"/>
  <c r="C27" i="1"/>
  <c r="B27" i="1"/>
  <c r="N26" i="1"/>
  <c r="M26" i="1"/>
  <c r="K26" i="1"/>
  <c r="J26" i="1"/>
  <c r="I26" i="1"/>
  <c r="G26" i="1"/>
  <c r="F26" i="1"/>
  <c r="E26" i="1"/>
  <c r="D26" i="1"/>
  <c r="C26" i="1"/>
  <c r="B26" i="1"/>
  <c r="N25" i="1"/>
  <c r="M25" i="1"/>
  <c r="K25" i="1"/>
  <c r="J25" i="1"/>
  <c r="I25" i="1"/>
  <c r="G25" i="1"/>
  <c r="F25" i="1"/>
  <c r="E25" i="1"/>
  <c r="D25" i="1"/>
  <c r="C25" i="1"/>
  <c r="B25" i="1"/>
  <c r="N24" i="1"/>
  <c r="M24" i="1"/>
  <c r="K24" i="1"/>
  <c r="J24" i="1"/>
  <c r="I24" i="1"/>
  <c r="G24" i="1"/>
  <c r="F24" i="1"/>
  <c r="E24" i="1"/>
  <c r="D24" i="1"/>
  <c r="C24" i="1"/>
  <c r="B24" i="1"/>
  <c r="P24" i="1" s="1"/>
  <c r="N23" i="1"/>
  <c r="M23" i="1"/>
  <c r="K23" i="1"/>
  <c r="J23" i="1"/>
  <c r="I23" i="1"/>
  <c r="G23" i="1"/>
  <c r="F23" i="1"/>
  <c r="E23" i="1"/>
  <c r="D23" i="1"/>
  <c r="C23" i="1"/>
  <c r="B23" i="1"/>
  <c r="C3" i="3"/>
  <c r="C48" i="3" s="1"/>
  <c r="D3" i="3"/>
  <c r="E3" i="3"/>
  <c r="H3" i="3"/>
  <c r="N3" i="3"/>
  <c r="N33" i="3" s="1"/>
  <c r="Q3" i="3"/>
  <c r="AO3" i="3"/>
  <c r="E4" i="3"/>
  <c r="F4" i="3"/>
  <c r="F34" i="3" s="1"/>
  <c r="I4" i="3"/>
  <c r="J4" i="3"/>
  <c r="K4" i="3"/>
  <c r="K244" i="3" s="1"/>
  <c r="AO4" i="3"/>
  <c r="AO5" i="3"/>
  <c r="D6" i="3"/>
  <c r="G6" i="3"/>
  <c r="G261" i="3" s="1"/>
  <c r="L6" i="3"/>
  <c r="L51" i="3" s="1"/>
  <c r="M6" i="3"/>
  <c r="P6" i="3"/>
  <c r="Q6" i="3"/>
  <c r="AO6" i="3"/>
  <c r="D7" i="3"/>
  <c r="L7" i="3"/>
  <c r="Q7" i="3"/>
  <c r="Q247" i="3" s="1"/>
  <c r="AO7" i="3"/>
  <c r="D8" i="3"/>
  <c r="F8" i="3"/>
  <c r="J8" i="3"/>
  <c r="J233" i="3" s="1"/>
  <c r="AO8" i="3"/>
  <c r="AO9" i="3"/>
  <c r="E10" i="3"/>
  <c r="AO10" i="3"/>
  <c r="AO11" i="3"/>
  <c r="B12" i="3"/>
  <c r="C12" i="3"/>
  <c r="D12" i="3"/>
  <c r="E12" i="3"/>
  <c r="E57" i="3" s="1"/>
  <c r="F12" i="3"/>
  <c r="O13" i="3"/>
  <c r="G14" i="3"/>
  <c r="G254" i="3" s="1"/>
  <c r="K14" i="3"/>
  <c r="K44" i="3" s="1"/>
  <c r="L14" i="3"/>
  <c r="M14" i="3"/>
  <c r="N14" i="3"/>
  <c r="P14" i="3"/>
  <c r="P44" i="3" s="1"/>
  <c r="Q14" i="3"/>
  <c r="R14" i="3"/>
  <c r="B18" i="3"/>
  <c r="C18" i="3"/>
  <c r="D18" i="3"/>
  <c r="E18" i="3"/>
  <c r="F18" i="3"/>
  <c r="G18" i="3"/>
  <c r="I18" i="3"/>
  <c r="J18" i="3"/>
  <c r="K18" i="3"/>
  <c r="L18" i="3"/>
  <c r="M18" i="3"/>
  <c r="O18" i="3"/>
  <c r="P18" i="3"/>
  <c r="Q18" i="3"/>
  <c r="R18" i="3"/>
  <c r="B19" i="3"/>
  <c r="C19" i="3"/>
  <c r="D19" i="3"/>
  <c r="G19" i="3"/>
  <c r="H19" i="3"/>
  <c r="I19" i="3"/>
  <c r="J19" i="3"/>
  <c r="L19" i="3"/>
  <c r="M19" i="3"/>
  <c r="N19" i="3"/>
  <c r="O19" i="3"/>
  <c r="P19" i="3"/>
  <c r="Q19" i="3"/>
  <c r="R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B21" i="3"/>
  <c r="C21" i="3"/>
  <c r="D21" i="3"/>
  <c r="E21" i="3"/>
  <c r="F21" i="3"/>
  <c r="H21" i="3"/>
  <c r="I21" i="3"/>
  <c r="J21" i="3"/>
  <c r="K21" i="3"/>
  <c r="L21" i="3"/>
  <c r="M21" i="3"/>
  <c r="N21" i="3"/>
  <c r="O21" i="3"/>
  <c r="P21" i="3"/>
  <c r="R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R22" i="3"/>
  <c r="B23" i="3"/>
  <c r="C23" i="3"/>
  <c r="D23" i="3"/>
  <c r="E23" i="3"/>
  <c r="F23" i="3"/>
  <c r="G23" i="3"/>
  <c r="H23" i="3"/>
  <c r="I23" i="3"/>
  <c r="K23" i="3"/>
  <c r="L23" i="3"/>
  <c r="M23" i="3"/>
  <c r="N23" i="3"/>
  <c r="O23" i="3"/>
  <c r="P23" i="3"/>
  <c r="Q23" i="3"/>
  <c r="R23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B27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B29" i="3"/>
  <c r="C29" i="3"/>
  <c r="D29" i="3"/>
  <c r="E29" i="3"/>
  <c r="F29" i="3"/>
  <c r="H29" i="3"/>
  <c r="I29" i="3"/>
  <c r="J29" i="3"/>
  <c r="K29" i="3"/>
  <c r="L29" i="3"/>
  <c r="M29" i="3"/>
  <c r="O29" i="3"/>
  <c r="P29" i="3"/>
  <c r="Q29" i="3"/>
  <c r="R29" i="3"/>
  <c r="B33" i="3"/>
  <c r="C33" i="3"/>
  <c r="D33" i="3"/>
  <c r="E33" i="3"/>
  <c r="F33" i="3"/>
  <c r="G33" i="3"/>
  <c r="I33" i="3"/>
  <c r="J33" i="3"/>
  <c r="K33" i="3"/>
  <c r="L33" i="3"/>
  <c r="M33" i="3"/>
  <c r="O33" i="3"/>
  <c r="P33" i="3"/>
  <c r="Q33" i="3"/>
  <c r="R33" i="3"/>
  <c r="B34" i="3"/>
  <c r="C34" i="3"/>
  <c r="D34" i="3"/>
  <c r="G34" i="3"/>
  <c r="H34" i="3"/>
  <c r="I34" i="3"/>
  <c r="J34" i="3"/>
  <c r="L34" i="3"/>
  <c r="M34" i="3"/>
  <c r="N34" i="3"/>
  <c r="O34" i="3"/>
  <c r="P34" i="3"/>
  <c r="Q34" i="3"/>
  <c r="R34" i="3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B36" i="3"/>
  <c r="C36" i="3"/>
  <c r="D36" i="3"/>
  <c r="E36" i="3"/>
  <c r="F36" i="3"/>
  <c r="H36" i="3"/>
  <c r="I36" i="3"/>
  <c r="J36" i="3"/>
  <c r="K36" i="3"/>
  <c r="L36" i="3"/>
  <c r="M36" i="3"/>
  <c r="N36" i="3"/>
  <c r="O36" i="3"/>
  <c r="P36" i="3"/>
  <c r="R36" i="3"/>
  <c r="B37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R37" i="3"/>
  <c r="B38" i="3"/>
  <c r="C38" i="3"/>
  <c r="D38" i="3"/>
  <c r="E38" i="3"/>
  <c r="F38" i="3"/>
  <c r="G38" i="3"/>
  <c r="H38" i="3"/>
  <c r="I38" i="3"/>
  <c r="K38" i="3"/>
  <c r="L38" i="3"/>
  <c r="M38" i="3"/>
  <c r="N38" i="3"/>
  <c r="O38" i="3"/>
  <c r="P38" i="3"/>
  <c r="Q38" i="3"/>
  <c r="R38" i="3"/>
  <c r="B39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B40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B41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B42" i="3"/>
  <c r="C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B43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B44" i="3"/>
  <c r="C44" i="3"/>
  <c r="D44" i="3"/>
  <c r="E44" i="3"/>
  <c r="F44" i="3"/>
  <c r="H44" i="3"/>
  <c r="I44" i="3"/>
  <c r="J44" i="3"/>
  <c r="L44" i="3"/>
  <c r="M44" i="3"/>
  <c r="O44" i="3"/>
  <c r="Q44" i="3"/>
  <c r="R44" i="3"/>
  <c r="B48" i="3"/>
  <c r="D48" i="3"/>
  <c r="E48" i="3"/>
  <c r="F48" i="3"/>
  <c r="G48" i="3"/>
  <c r="I48" i="3"/>
  <c r="J48" i="3"/>
  <c r="K48" i="3"/>
  <c r="L48" i="3"/>
  <c r="M48" i="3"/>
  <c r="N48" i="3"/>
  <c r="O48" i="3"/>
  <c r="P48" i="3"/>
  <c r="Q48" i="3"/>
  <c r="R48" i="3"/>
  <c r="B49" i="3"/>
  <c r="C49" i="3"/>
  <c r="D49" i="3"/>
  <c r="F49" i="3"/>
  <c r="G49" i="3"/>
  <c r="H49" i="3"/>
  <c r="I49" i="3"/>
  <c r="J49" i="3"/>
  <c r="L49" i="3"/>
  <c r="M49" i="3"/>
  <c r="N49" i="3"/>
  <c r="O49" i="3"/>
  <c r="P49" i="3"/>
  <c r="Q49" i="3"/>
  <c r="R49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B51" i="3"/>
  <c r="C51" i="3"/>
  <c r="D51" i="3"/>
  <c r="E51" i="3"/>
  <c r="F51" i="3"/>
  <c r="H51" i="3"/>
  <c r="I51" i="3"/>
  <c r="J51" i="3"/>
  <c r="K51" i="3"/>
  <c r="M51" i="3"/>
  <c r="N51" i="3"/>
  <c r="O51" i="3"/>
  <c r="P51" i="3"/>
  <c r="R51" i="3"/>
  <c r="B52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R52" i="3"/>
  <c r="B53" i="3"/>
  <c r="C53" i="3"/>
  <c r="D53" i="3"/>
  <c r="E53" i="3"/>
  <c r="F53" i="3"/>
  <c r="G53" i="3"/>
  <c r="H53" i="3"/>
  <c r="I53" i="3"/>
  <c r="K53" i="3"/>
  <c r="L53" i="3"/>
  <c r="M53" i="3"/>
  <c r="N53" i="3"/>
  <c r="O53" i="3"/>
  <c r="P53" i="3"/>
  <c r="Q53" i="3"/>
  <c r="R53" i="3"/>
  <c r="B54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B55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B56" i="3"/>
  <c r="C56" i="3"/>
  <c r="D56" i="3"/>
  <c r="S56" i="3" s="1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B57" i="3"/>
  <c r="C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B58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B59" i="3"/>
  <c r="C59" i="3"/>
  <c r="D59" i="3"/>
  <c r="E59" i="3"/>
  <c r="F59" i="3"/>
  <c r="H59" i="3"/>
  <c r="I59" i="3"/>
  <c r="J59" i="3"/>
  <c r="K59" i="3"/>
  <c r="L59" i="3"/>
  <c r="M59" i="3"/>
  <c r="O59" i="3"/>
  <c r="P59" i="3"/>
  <c r="Q59" i="3"/>
  <c r="R59" i="3"/>
  <c r="B63" i="3"/>
  <c r="C63" i="3"/>
  <c r="D63" i="3"/>
  <c r="E63" i="3"/>
  <c r="F63" i="3"/>
  <c r="G63" i="3"/>
  <c r="I63" i="3"/>
  <c r="J63" i="3"/>
  <c r="K63" i="3"/>
  <c r="L63" i="3"/>
  <c r="M63" i="3"/>
  <c r="O63" i="3"/>
  <c r="P63" i="3"/>
  <c r="Q63" i="3"/>
  <c r="R63" i="3"/>
  <c r="B64" i="3"/>
  <c r="C64" i="3"/>
  <c r="D64" i="3"/>
  <c r="G64" i="3"/>
  <c r="H64" i="3"/>
  <c r="I64" i="3"/>
  <c r="J64" i="3"/>
  <c r="L64" i="3"/>
  <c r="M64" i="3"/>
  <c r="N64" i="3"/>
  <c r="O64" i="3"/>
  <c r="P64" i="3"/>
  <c r="Q64" i="3"/>
  <c r="R64" i="3"/>
  <c r="B65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B66" i="3"/>
  <c r="C66" i="3"/>
  <c r="D66" i="3"/>
  <c r="E66" i="3"/>
  <c r="F66" i="3"/>
  <c r="H66" i="3"/>
  <c r="I66" i="3"/>
  <c r="J66" i="3"/>
  <c r="K66" i="3"/>
  <c r="L66" i="3"/>
  <c r="M66" i="3"/>
  <c r="N66" i="3"/>
  <c r="O66" i="3"/>
  <c r="P66" i="3"/>
  <c r="R66" i="3"/>
  <c r="B67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R67" i="3"/>
  <c r="B68" i="3"/>
  <c r="C68" i="3"/>
  <c r="D68" i="3"/>
  <c r="E68" i="3"/>
  <c r="F68" i="3"/>
  <c r="G68" i="3"/>
  <c r="H68" i="3"/>
  <c r="I68" i="3"/>
  <c r="K68" i="3"/>
  <c r="L68" i="3"/>
  <c r="M68" i="3"/>
  <c r="N68" i="3"/>
  <c r="O68" i="3"/>
  <c r="P68" i="3"/>
  <c r="Q68" i="3"/>
  <c r="R68" i="3"/>
  <c r="B69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B70" i="3"/>
  <c r="S70" i="3" s="1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B71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B72" i="3"/>
  <c r="C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B73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B74" i="3"/>
  <c r="C74" i="3"/>
  <c r="D74" i="3"/>
  <c r="E74" i="3"/>
  <c r="F74" i="3"/>
  <c r="H74" i="3"/>
  <c r="I74" i="3"/>
  <c r="J74" i="3"/>
  <c r="K74" i="3"/>
  <c r="L74" i="3"/>
  <c r="M74" i="3"/>
  <c r="O74" i="3"/>
  <c r="P74" i="3"/>
  <c r="Q74" i="3"/>
  <c r="R74" i="3"/>
  <c r="B78" i="3"/>
  <c r="C78" i="3"/>
  <c r="D78" i="3"/>
  <c r="E78" i="3"/>
  <c r="F78" i="3"/>
  <c r="G78" i="3"/>
  <c r="I78" i="3"/>
  <c r="J78" i="3"/>
  <c r="K78" i="3"/>
  <c r="L78" i="3"/>
  <c r="M78" i="3"/>
  <c r="O78" i="3"/>
  <c r="P78" i="3"/>
  <c r="Q78" i="3"/>
  <c r="R78" i="3"/>
  <c r="B79" i="3"/>
  <c r="C79" i="3"/>
  <c r="D79" i="3"/>
  <c r="G79" i="3"/>
  <c r="H79" i="3"/>
  <c r="I79" i="3"/>
  <c r="J79" i="3"/>
  <c r="L79" i="3"/>
  <c r="M79" i="3"/>
  <c r="N79" i="3"/>
  <c r="O79" i="3"/>
  <c r="P79" i="3"/>
  <c r="Q79" i="3"/>
  <c r="R79" i="3"/>
  <c r="B80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B81" i="3"/>
  <c r="C81" i="3"/>
  <c r="D81" i="3"/>
  <c r="E81" i="3"/>
  <c r="F81" i="3"/>
  <c r="H81" i="3"/>
  <c r="I81" i="3"/>
  <c r="J81" i="3"/>
  <c r="K81" i="3"/>
  <c r="L81" i="3"/>
  <c r="M81" i="3"/>
  <c r="N81" i="3"/>
  <c r="O81" i="3"/>
  <c r="P81" i="3"/>
  <c r="R81" i="3"/>
  <c r="B82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R82" i="3"/>
  <c r="B83" i="3"/>
  <c r="C83" i="3"/>
  <c r="D83" i="3"/>
  <c r="E83" i="3"/>
  <c r="F83" i="3"/>
  <c r="G83" i="3"/>
  <c r="H83" i="3"/>
  <c r="I83" i="3"/>
  <c r="K83" i="3"/>
  <c r="L83" i="3"/>
  <c r="M83" i="3"/>
  <c r="N83" i="3"/>
  <c r="O83" i="3"/>
  <c r="P83" i="3"/>
  <c r="Q83" i="3"/>
  <c r="R83" i="3"/>
  <c r="B84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B85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B86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B87" i="3"/>
  <c r="C87" i="3"/>
  <c r="E87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B88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B89" i="3"/>
  <c r="C89" i="3"/>
  <c r="D89" i="3"/>
  <c r="E89" i="3"/>
  <c r="F89" i="3"/>
  <c r="H89" i="3"/>
  <c r="I89" i="3"/>
  <c r="J89" i="3"/>
  <c r="L89" i="3"/>
  <c r="M89" i="3"/>
  <c r="O89" i="3"/>
  <c r="Q89" i="3"/>
  <c r="R89" i="3"/>
  <c r="B93" i="3"/>
  <c r="D93" i="3"/>
  <c r="E93" i="3"/>
  <c r="F93" i="3"/>
  <c r="G93" i="3"/>
  <c r="I93" i="3"/>
  <c r="J93" i="3"/>
  <c r="K93" i="3"/>
  <c r="L93" i="3"/>
  <c r="M93" i="3"/>
  <c r="N93" i="3"/>
  <c r="O93" i="3"/>
  <c r="P93" i="3"/>
  <c r="Q93" i="3"/>
  <c r="R93" i="3"/>
  <c r="B94" i="3"/>
  <c r="C94" i="3"/>
  <c r="D94" i="3"/>
  <c r="F94" i="3"/>
  <c r="G94" i="3"/>
  <c r="H94" i="3"/>
  <c r="I94" i="3"/>
  <c r="J94" i="3"/>
  <c r="L94" i="3"/>
  <c r="M94" i="3"/>
  <c r="N94" i="3"/>
  <c r="O94" i="3"/>
  <c r="P94" i="3"/>
  <c r="Q94" i="3"/>
  <c r="R94" i="3"/>
  <c r="B95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B96" i="3"/>
  <c r="C96" i="3"/>
  <c r="D96" i="3"/>
  <c r="E96" i="3"/>
  <c r="F96" i="3"/>
  <c r="H96" i="3"/>
  <c r="I96" i="3"/>
  <c r="J96" i="3"/>
  <c r="K96" i="3"/>
  <c r="M96" i="3"/>
  <c r="N96" i="3"/>
  <c r="O96" i="3"/>
  <c r="P96" i="3"/>
  <c r="R96" i="3"/>
  <c r="B97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R97" i="3"/>
  <c r="B98" i="3"/>
  <c r="C98" i="3"/>
  <c r="D98" i="3"/>
  <c r="E98" i="3"/>
  <c r="F98" i="3"/>
  <c r="G98" i="3"/>
  <c r="H98" i="3"/>
  <c r="I98" i="3"/>
  <c r="K98" i="3"/>
  <c r="L98" i="3"/>
  <c r="M98" i="3"/>
  <c r="N98" i="3"/>
  <c r="O98" i="3"/>
  <c r="P98" i="3"/>
  <c r="Q98" i="3"/>
  <c r="R98" i="3"/>
  <c r="B99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B100" i="3"/>
  <c r="S100" i="3" s="1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B102" i="3"/>
  <c r="C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B103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B104" i="3"/>
  <c r="C104" i="3"/>
  <c r="D104" i="3"/>
  <c r="E104" i="3"/>
  <c r="F104" i="3"/>
  <c r="H104" i="3"/>
  <c r="I104" i="3"/>
  <c r="J104" i="3"/>
  <c r="L104" i="3"/>
  <c r="M104" i="3"/>
  <c r="O104" i="3"/>
  <c r="Q104" i="3"/>
  <c r="R104" i="3"/>
  <c r="B108" i="3"/>
  <c r="D108" i="3"/>
  <c r="E108" i="3"/>
  <c r="F108" i="3"/>
  <c r="G108" i="3"/>
  <c r="I108" i="3"/>
  <c r="J108" i="3"/>
  <c r="K108" i="3"/>
  <c r="L108" i="3"/>
  <c r="M108" i="3"/>
  <c r="N108" i="3"/>
  <c r="O108" i="3"/>
  <c r="P108" i="3"/>
  <c r="Q108" i="3"/>
  <c r="R108" i="3"/>
  <c r="B109" i="3"/>
  <c r="C109" i="3"/>
  <c r="D109" i="3"/>
  <c r="F109" i="3"/>
  <c r="G109" i="3"/>
  <c r="H109" i="3"/>
  <c r="I109" i="3"/>
  <c r="J109" i="3"/>
  <c r="L109" i="3"/>
  <c r="M109" i="3"/>
  <c r="N109" i="3"/>
  <c r="O109" i="3"/>
  <c r="P109" i="3"/>
  <c r="Q109" i="3"/>
  <c r="R109" i="3"/>
  <c r="B110" i="3"/>
  <c r="C110" i="3"/>
  <c r="D110" i="3"/>
  <c r="E110" i="3"/>
  <c r="F110" i="3"/>
  <c r="G110" i="3"/>
  <c r="H110" i="3"/>
  <c r="I110" i="3"/>
  <c r="J110" i="3"/>
  <c r="K110" i="3"/>
  <c r="L110" i="3"/>
  <c r="M110" i="3"/>
  <c r="N110" i="3"/>
  <c r="O110" i="3"/>
  <c r="P110" i="3"/>
  <c r="Q110" i="3"/>
  <c r="R110" i="3"/>
  <c r="B111" i="3"/>
  <c r="C111" i="3"/>
  <c r="D111" i="3"/>
  <c r="E111" i="3"/>
  <c r="F111" i="3"/>
  <c r="H111" i="3"/>
  <c r="I111" i="3"/>
  <c r="J111" i="3"/>
  <c r="K111" i="3"/>
  <c r="M111" i="3"/>
  <c r="N111" i="3"/>
  <c r="O111" i="3"/>
  <c r="P111" i="3"/>
  <c r="R111" i="3"/>
  <c r="B112" i="3"/>
  <c r="C112" i="3"/>
  <c r="D112" i="3"/>
  <c r="E112" i="3"/>
  <c r="F112" i="3"/>
  <c r="G112" i="3"/>
  <c r="H112" i="3"/>
  <c r="I112" i="3"/>
  <c r="J112" i="3"/>
  <c r="K112" i="3"/>
  <c r="L112" i="3"/>
  <c r="M112" i="3"/>
  <c r="N112" i="3"/>
  <c r="O112" i="3"/>
  <c r="P112" i="3"/>
  <c r="R112" i="3"/>
  <c r="B113" i="3"/>
  <c r="C113" i="3"/>
  <c r="D113" i="3"/>
  <c r="E113" i="3"/>
  <c r="F113" i="3"/>
  <c r="G113" i="3"/>
  <c r="H113" i="3"/>
  <c r="I113" i="3"/>
  <c r="K113" i="3"/>
  <c r="L113" i="3"/>
  <c r="M113" i="3"/>
  <c r="N113" i="3"/>
  <c r="O113" i="3"/>
  <c r="P113" i="3"/>
  <c r="Q113" i="3"/>
  <c r="R113" i="3"/>
  <c r="B114" i="3"/>
  <c r="C114" i="3"/>
  <c r="D114" i="3"/>
  <c r="E114" i="3"/>
  <c r="F114" i="3"/>
  <c r="G114" i="3"/>
  <c r="H114" i="3"/>
  <c r="I114" i="3"/>
  <c r="J114" i="3"/>
  <c r="K114" i="3"/>
  <c r="L114" i="3"/>
  <c r="M114" i="3"/>
  <c r="N114" i="3"/>
  <c r="O114" i="3"/>
  <c r="P114" i="3"/>
  <c r="Q114" i="3"/>
  <c r="R114" i="3"/>
  <c r="B115" i="3"/>
  <c r="S115" i="3" s="1"/>
  <c r="C115" i="3"/>
  <c r="D115" i="3"/>
  <c r="E115" i="3"/>
  <c r="F115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B116" i="3"/>
  <c r="C116" i="3"/>
  <c r="D116" i="3"/>
  <c r="E116" i="3"/>
  <c r="F116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B117" i="3"/>
  <c r="C117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B118" i="3"/>
  <c r="C118" i="3"/>
  <c r="D118" i="3"/>
  <c r="E118" i="3"/>
  <c r="F118" i="3"/>
  <c r="G118" i="3"/>
  <c r="H118" i="3"/>
  <c r="I118" i="3"/>
  <c r="J118" i="3"/>
  <c r="K118" i="3"/>
  <c r="L118" i="3"/>
  <c r="M118" i="3"/>
  <c r="N118" i="3"/>
  <c r="O118" i="3"/>
  <c r="P118" i="3"/>
  <c r="Q118" i="3"/>
  <c r="R118" i="3"/>
  <c r="B119" i="3"/>
  <c r="C119" i="3"/>
  <c r="D119" i="3"/>
  <c r="E119" i="3"/>
  <c r="F119" i="3"/>
  <c r="H119" i="3"/>
  <c r="I119" i="3"/>
  <c r="J119" i="3"/>
  <c r="K119" i="3"/>
  <c r="L119" i="3"/>
  <c r="M119" i="3"/>
  <c r="O119" i="3"/>
  <c r="P119" i="3"/>
  <c r="Q119" i="3"/>
  <c r="R119" i="3"/>
  <c r="B123" i="3"/>
  <c r="C123" i="3"/>
  <c r="D123" i="3"/>
  <c r="E123" i="3"/>
  <c r="F123" i="3"/>
  <c r="G123" i="3"/>
  <c r="I123" i="3"/>
  <c r="J123" i="3"/>
  <c r="K123" i="3"/>
  <c r="L123" i="3"/>
  <c r="M123" i="3"/>
  <c r="N123" i="3"/>
  <c r="O123" i="3"/>
  <c r="P123" i="3"/>
  <c r="Q123" i="3"/>
  <c r="R123" i="3"/>
  <c r="B124" i="3"/>
  <c r="C124" i="3"/>
  <c r="D124" i="3"/>
  <c r="F124" i="3"/>
  <c r="G124" i="3"/>
  <c r="H124" i="3"/>
  <c r="I124" i="3"/>
  <c r="J124" i="3"/>
  <c r="L124" i="3"/>
  <c r="M124" i="3"/>
  <c r="N124" i="3"/>
  <c r="O124" i="3"/>
  <c r="P124" i="3"/>
  <c r="Q124" i="3"/>
  <c r="R124" i="3"/>
  <c r="B125" i="3"/>
  <c r="C125" i="3"/>
  <c r="D125" i="3"/>
  <c r="E125" i="3"/>
  <c r="F125" i="3"/>
  <c r="G125" i="3"/>
  <c r="H125" i="3"/>
  <c r="I125" i="3"/>
  <c r="J125" i="3"/>
  <c r="K125" i="3"/>
  <c r="L125" i="3"/>
  <c r="M125" i="3"/>
  <c r="N125" i="3"/>
  <c r="O125" i="3"/>
  <c r="P125" i="3"/>
  <c r="Q125" i="3"/>
  <c r="R125" i="3"/>
  <c r="B126" i="3"/>
  <c r="C126" i="3"/>
  <c r="D126" i="3"/>
  <c r="E126" i="3"/>
  <c r="F126" i="3"/>
  <c r="H126" i="3"/>
  <c r="I126" i="3"/>
  <c r="J126" i="3"/>
  <c r="K126" i="3"/>
  <c r="L126" i="3"/>
  <c r="M126" i="3"/>
  <c r="N126" i="3"/>
  <c r="O126" i="3"/>
  <c r="P126" i="3"/>
  <c r="R126" i="3"/>
  <c r="B127" i="3"/>
  <c r="C127" i="3"/>
  <c r="D127" i="3"/>
  <c r="E127" i="3"/>
  <c r="F127" i="3"/>
  <c r="G127" i="3"/>
  <c r="H127" i="3"/>
  <c r="I127" i="3"/>
  <c r="J127" i="3"/>
  <c r="K127" i="3"/>
  <c r="L127" i="3"/>
  <c r="M127" i="3"/>
  <c r="N127" i="3"/>
  <c r="O127" i="3"/>
  <c r="P127" i="3"/>
  <c r="R127" i="3"/>
  <c r="B128" i="3"/>
  <c r="C128" i="3"/>
  <c r="D128" i="3"/>
  <c r="E128" i="3"/>
  <c r="F128" i="3"/>
  <c r="G128" i="3"/>
  <c r="H128" i="3"/>
  <c r="I128" i="3"/>
  <c r="K128" i="3"/>
  <c r="L128" i="3"/>
  <c r="M128" i="3"/>
  <c r="N128" i="3"/>
  <c r="O128" i="3"/>
  <c r="P128" i="3"/>
  <c r="Q128" i="3"/>
  <c r="R128" i="3"/>
  <c r="B129" i="3"/>
  <c r="C129" i="3"/>
  <c r="D129" i="3"/>
  <c r="E129" i="3"/>
  <c r="F129" i="3"/>
  <c r="G129" i="3"/>
  <c r="H129" i="3"/>
  <c r="I129" i="3"/>
  <c r="J129" i="3"/>
  <c r="K129" i="3"/>
  <c r="L129" i="3"/>
  <c r="M129" i="3"/>
  <c r="N129" i="3"/>
  <c r="O129" i="3"/>
  <c r="P129" i="3"/>
  <c r="Q129" i="3"/>
  <c r="R129" i="3"/>
  <c r="B130" i="3"/>
  <c r="S130" i="3" s="1"/>
  <c r="C130" i="3"/>
  <c r="D130" i="3"/>
  <c r="E130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B131" i="3"/>
  <c r="C131" i="3"/>
  <c r="D131" i="3"/>
  <c r="E131" i="3"/>
  <c r="F131" i="3"/>
  <c r="G131" i="3"/>
  <c r="H131" i="3"/>
  <c r="I131" i="3"/>
  <c r="J131" i="3"/>
  <c r="K131" i="3"/>
  <c r="L131" i="3"/>
  <c r="M131" i="3"/>
  <c r="N131" i="3"/>
  <c r="O131" i="3"/>
  <c r="P131" i="3"/>
  <c r="Q131" i="3"/>
  <c r="R131" i="3"/>
  <c r="B132" i="3"/>
  <c r="C132" i="3"/>
  <c r="E132" i="3"/>
  <c r="F132" i="3"/>
  <c r="G132" i="3"/>
  <c r="H132" i="3"/>
  <c r="I132" i="3"/>
  <c r="J132" i="3"/>
  <c r="K132" i="3"/>
  <c r="L132" i="3"/>
  <c r="M132" i="3"/>
  <c r="N132" i="3"/>
  <c r="O132" i="3"/>
  <c r="P132" i="3"/>
  <c r="Q132" i="3"/>
  <c r="R132" i="3"/>
  <c r="B133" i="3"/>
  <c r="C133" i="3"/>
  <c r="D133" i="3"/>
  <c r="E133" i="3"/>
  <c r="F133" i="3"/>
  <c r="G133" i="3"/>
  <c r="H133" i="3"/>
  <c r="I133" i="3"/>
  <c r="J133" i="3"/>
  <c r="K133" i="3"/>
  <c r="L133" i="3"/>
  <c r="M133" i="3"/>
  <c r="N133" i="3"/>
  <c r="O133" i="3"/>
  <c r="P133" i="3"/>
  <c r="Q133" i="3"/>
  <c r="R133" i="3"/>
  <c r="B134" i="3"/>
  <c r="C134" i="3"/>
  <c r="D134" i="3"/>
  <c r="E134" i="3"/>
  <c r="F134" i="3"/>
  <c r="H134" i="3"/>
  <c r="I134" i="3"/>
  <c r="J134" i="3"/>
  <c r="K134" i="3"/>
  <c r="L134" i="3"/>
  <c r="M134" i="3"/>
  <c r="O134" i="3"/>
  <c r="P134" i="3"/>
  <c r="Q134" i="3"/>
  <c r="R134" i="3"/>
  <c r="B138" i="3"/>
  <c r="C138" i="3"/>
  <c r="D138" i="3"/>
  <c r="E138" i="3"/>
  <c r="F138" i="3"/>
  <c r="G138" i="3"/>
  <c r="I138" i="3"/>
  <c r="J138" i="3"/>
  <c r="K138" i="3"/>
  <c r="L138" i="3"/>
  <c r="M138" i="3"/>
  <c r="N138" i="3"/>
  <c r="O138" i="3"/>
  <c r="P138" i="3"/>
  <c r="Q138" i="3"/>
  <c r="R138" i="3"/>
  <c r="B139" i="3"/>
  <c r="C139" i="3"/>
  <c r="D139" i="3"/>
  <c r="F139" i="3"/>
  <c r="G139" i="3"/>
  <c r="H139" i="3"/>
  <c r="I139" i="3"/>
  <c r="J139" i="3"/>
  <c r="L139" i="3"/>
  <c r="M139" i="3"/>
  <c r="N139" i="3"/>
  <c r="O139" i="3"/>
  <c r="P139" i="3"/>
  <c r="Q139" i="3"/>
  <c r="R139" i="3"/>
  <c r="B140" i="3"/>
  <c r="C140" i="3"/>
  <c r="D140" i="3"/>
  <c r="S140" i="3" s="1"/>
  <c r="E140" i="3"/>
  <c r="F140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B141" i="3"/>
  <c r="C141" i="3"/>
  <c r="D141" i="3"/>
  <c r="E141" i="3"/>
  <c r="F141" i="3"/>
  <c r="H141" i="3"/>
  <c r="I141" i="3"/>
  <c r="J141" i="3"/>
  <c r="K141" i="3"/>
  <c r="L141" i="3"/>
  <c r="M141" i="3"/>
  <c r="N141" i="3"/>
  <c r="O141" i="3"/>
  <c r="P141" i="3"/>
  <c r="R141" i="3"/>
  <c r="B142" i="3"/>
  <c r="C142" i="3"/>
  <c r="D142" i="3"/>
  <c r="E142" i="3"/>
  <c r="F142" i="3"/>
  <c r="G142" i="3"/>
  <c r="H142" i="3"/>
  <c r="I142" i="3"/>
  <c r="J142" i="3"/>
  <c r="K142" i="3"/>
  <c r="L142" i="3"/>
  <c r="M142" i="3"/>
  <c r="N142" i="3"/>
  <c r="O142" i="3"/>
  <c r="P142" i="3"/>
  <c r="R142" i="3"/>
  <c r="B143" i="3"/>
  <c r="C143" i="3"/>
  <c r="D143" i="3"/>
  <c r="E143" i="3"/>
  <c r="F143" i="3"/>
  <c r="G143" i="3"/>
  <c r="H143" i="3"/>
  <c r="I143" i="3"/>
  <c r="K143" i="3"/>
  <c r="L143" i="3"/>
  <c r="M143" i="3"/>
  <c r="N143" i="3"/>
  <c r="O143" i="3"/>
  <c r="P143" i="3"/>
  <c r="Q143" i="3"/>
  <c r="R143" i="3"/>
  <c r="B144" i="3"/>
  <c r="C144" i="3"/>
  <c r="D144" i="3"/>
  <c r="S144" i="3" s="1"/>
  <c r="E144" i="3"/>
  <c r="F144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B145" i="3"/>
  <c r="C145" i="3"/>
  <c r="D145" i="3"/>
  <c r="E145" i="3"/>
  <c r="F145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B146" i="3"/>
  <c r="C146" i="3"/>
  <c r="D146" i="3"/>
  <c r="E146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B147" i="3"/>
  <c r="C147" i="3"/>
  <c r="E147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B148" i="3"/>
  <c r="C148" i="3"/>
  <c r="D148" i="3"/>
  <c r="E148" i="3"/>
  <c r="F148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B149" i="3"/>
  <c r="C149" i="3"/>
  <c r="D149" i="3"/>
  <c r="E149" i="3"/>
  <c r="F149" i="3"/>
  <c r="H149" i="3"/>
  <c r="I149" i="3"/>
  <c r="J149" i="3"/>
  <c r="K149" i="3"/>
  <c r="L149" i="3"/>
  <c r="M149" i="3"/>
  <c r="O149" i="3"/>
  <c r="P149" i="3"/>
  <c r="Q149" i="3"/>
  <c r="R149" i="3"/>
  <c r="B153" i="3"/>
  <c r="C153" i="3"/>
  <c r="D153" i="3"/>
  <c r="E153" i="3"/>
  <c r="F153" i="3"/>
  <c r="G153" i="3"/>
  <c r="I153" i="3"/>
  <c r="J153" i="3"/>
  <c r="K153" i="3"/>
  <c r="L153" i="3"/>
  <c r="M153" i="3"/>
  <c r="N153" i="3"/>
  <c r="O153" i="3"/>
  <c r="P153" i="3"/>
  <c r="Q153" i="3"/>
  <c r="R153" i="3"/>
  <c r="B154" i="3"/>
  <c r="C154" i="3"/>
  <c r="D154" i="3"/>
  <c r="F154" i="3"/>
  <c r="G154" i="3"/>
  <c r="H154" i="3"/>
  <c r="I154" i="3"/>
  <c r="J154" i="3"/>
  <c r="L154" i="3"/>
  <c r="M154" i="3"/>
  <c r="N154" i="3"/>
  <c r="O154" i="3"/>
  <c r="P154" i="3"/>
  <c r="Q154" i="3"/>
  <c r="R154" i="3"/>
  <c r="B155" i="3"/>
  <c r="C155" i="3"/>
  <c r="D155" i="3"/>
  <c r="E155" i="3"/>
  <c r="F155" i="3"/>
  <c r="G155" i="3"/>
  <c r="H155" i="3"/>
  <c r="I155" i="3"/>
  <c r="J155" i="3"/>
  <c r="K155" i="3"/>
  <c r="L155" i="3"/>
  <c r="M155" i="3"/>
  <c r="N155" i="3"/>
  <c r="O155" i="3"/>
  <c r="P155" i="3"/>
  <c r="Q155" i="3"/>
  <c r="R155" i="3"/>
  <c r="B156" i="3"/>
  <c r="C156" i="3"/>
  <c r="D156" i="3"/>
  <c r="E156" i="3"/>
  <c r="F156" i="3"/>
  <c r="H156" i="3"/>
  <c r="I156" i="3"/>
  <c r="J156" i="3"/>
  <c r="K156" i="3"/>
  <c r="L156" i="3"/>
  <c r="M156" i="3"/>
  <c r="N156" i="3"/>
  <c r="O156" i="3"/>
  <c r="P156" i="3"/>
  <c r="R156" i="3"/>
  <c r="B157" i="3"/>
  <c r="C157" i="3"/>
  <c r="D157" i="3"/>
  <c r="E157" i="3"/>
  <c r="F157" i="3"/>
  <c r="G157" i="3"/>
  <c r="H157" i="3"/>
  <c r="I157" i="3"/>
  <c r="J157" i="3"/>
  <c r="K157" i="3"/>
  <c r="L157" i="3"/>
  <c r="M157" i="3"/>
  <c r="N157" i="3"/>
  <c r="O157" i="3"/>
  <c r="P157" i="3"/>
  <c r="R157" i="3"/>
  <c r="B158" i="3"/>
  <c r="C158" i="3"/>
  <c r="D158" i="3"/>
  <c r="E158" i="3"/>
  <c r="F158" i="3"/>
  <c r="G158" i="3"/>
  <c r="H158" i="3"/>
  <c r="I158" i="3"/>
  <c r="K158" i="3"/>
  <c r="L158" i="3"/>
  <c r="M158" i="3"/>
  <c r="N158" i="3"/>
  <c r="O158" i="3"/>
  <c r="P158" i="3"/>
  <c r="Q158" i="3"/>
  <c r="R158" i="3"/>
  <c r="B159" i="3"/>
  <c r="C159" i="3"/>
  <c r="D159" i="3"/>
  <c r="E159" i="3"/>
  <c r="F159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B160" i="3"/>
  <c r="C160" i="3"/>
  <c r="D160" i="3"/>
  <c r="S160" i="3" s="1"/>
  <c r="E160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B161" i="3"/>
  <c r="C161" i="3"/>
  <c r="D161" i="3"/>
  <c r="E161" i="3"/>
  <c r="F161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B162" i="3"/>
  <c r="C162" i="3"/>
  <c r="E162" i="3"/>
  <c r="F162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B163" i="3"/>
  <c r="C163" i="3"/>
  <c r="D163" i="3"/>
  <c r="E163" i="3"/>
  <c r="F163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B164" i="3"/>
  <c r="C164" i="3"/>
  <c r="D164" i="3"/>
  <c r="E164" i="3"/>
  <c r="F164" i="3"/>
  <c r="H164" i="3"/>
  <c r="I164" i="3"/>
  <c r="J164" i="3"/>
  <c r="K164" i="3"/>
  <c r="L164" i="3"/>
  <c r="M164" i="3"/>
  <c r="O164" i="3"/>
  <c r="P164" i="3"/>
  <c r="Q164" i="3"/>
  <c r="R164" i="3"/>
  <c r="B168" i="3"/>
  <c r="C168" i="3"/>
  <c r="D168" i="3"/>
  <c r="E168" i="3"/>
  <c r="F168" i="3"/>
  <c r="G168" i="3"/>
  <c r="I168" i="3"/>
  <c r="J168" i="3"/>
  <c r="K168" i="3"/>
  <c r="L168" i="3"/>
  <c r="M168" i="3"/>
  <c r="N168" i="3"/>
  <c r="O168" i="3"/>
  <c r="P168" i="3"/>
  <c r="Q168" i="3"/>
  <c r="R168" i="3"/>
  <c r="B169" i="3"/>
  <c r="C169" i="3"/>
  <c r="D169" i="3"/>
  <c r="F169" i="3"/>
  <c r="G169" i="3"/>
  <c r="H169" i="3"/>
  <c r="I169" i="3"/>
  <c r="J169" i="3"/>
  <c r="L169" i="3"/>
  <c r="M169" i="3"/>
  <c r="N169" i="3"/>
  <c r="O169" i="3"/>
  <c r="P169" i="3"/>
  <c r="Q169" i="3"/>
  <c r="R169" i="3"/>
  <c r="B170" i="3"/>
  <c r="C170" i="3"/>
  <c r="D170" i="3"/>
  <c r="E170" i="3"/>
  <c r="F170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B171" i="3"/>
  <c r="C171" i="3"/>
  <c r="D171" i="3"/>
  <c r="E171" i="3"/>
  <c r="F171" i="3"/>
  <c r="H171" i="3"/>
  <c r="I171" i="3"/>
  <c r="J171" i="3"/>
  <c r="K171" i="3"/>
  <c r="L171" i="3"/>
  <c r="M171" i="3"/>
  <c r="N171" i="3"/>
  <c r="O171" i="3"/>
  <c r="P171" i="3"/>
  <c r="R171" i="3"/>
  <c r="B172" i="3"/>
  <c r="C172" i="3"/>
  <c r="D172" i="3"/>
  <c r="E172" i="3"/>
  <c r="F172" i="3"/>
  <c r="G172" i="3"/>
  <c r="H172" i="3"/>
  <c r="I172" i="3"/>
  <c r="J172" i="3"/>
  <c r="K172" i="3"/>
  <c r="L172" i="3"/>
  <c r="M172" i="3"/>
  <c r="N172" i="3"/>
  <c r="O172" i="3"/>
  <c r="P172" i="3"/>
  <c r="R172" i="3"/>
  <c r="B173" i="3"/>
  <c r="C173" i="3"/>
  <c r="D173" i="3"/>
  <c r="E173" i="3"/>
  <c r="F173" i="3"/>
  <c r="G173" i="3"/>
  <c r="H173" i="3"/>
  <c r="I173" i="3"/>
  <c r="K173" i="3"/>
  <c r="L173" i="3"/>
  <c r="M173" i="3"/>
  <c r="N173" i="3"/>
  <c r="O173" i="3"/>
  <c r="P173" i="3"/>
  <c r="Q173" i="3"/>
  <c r="R173" i="3"/>
  <c r="B174" i="3"/>
  <c r="C174" i="3"/>
  <c r="D174" i="3"/>
  <c r="E174" i="3"/>
  <c r="F174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B175" i="3"/>
  <c r="S175" i="3" s="1"/>
  <c r="C175" i="3"/>
  <c r="D175" i="3"/>
  <c r="E175" i="3"/>
  <c r="F175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B176" i="3"/>
  <c r="C176" i="3"/>
  <c r="D176" i="3"/>
  <c r="E176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B177" i="3"/>
  <c r="C177" i="3"/>
  <c r="E177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B178" i="3"/>
  <c r="C178" i="3"/>
  <c r="D178" i="3"/>
  <c r="E178" i="3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B179" i="3"/>
  <c r="C179" i="3"/>
  <c r="D179" i="3"/>
  <c r="E179" i="3"/>
  <c r="F179" i="3"/>
  <c r="H179" i="3"/>
  <c r="I179" i="3"/>
  <c r="J179" i="3"/>
  <c r="K179" i="3"/>
  <c r="L179" i="3"/>
  <c r="M179" i="3"/>
  <c r="O179" i="3"/>
  <c r="P179" i="3"/>
  <c r="Q179" i="3"/>
  <c r="R179" i="3"/>
  <c r="B183" i="3"/>
  <c r="C183" i="3"/>
  <c r="D183" i="3"/>
  <c r="E183" i="3"/>
  <c r="F183" i="3"/>
  <c r="G183" i="3"/>
  <c r="I183" i="3"/>
  <c r="J183" i="3"/>
  <c r="K183" i="3"/>
  <c r="L183" i="3"/>
  <c r="M183" i="3"/>
  <c r="N183" i="3"/>
  <c r="O183" i="3"/>
  <c r="P183" i="3"/>
  <c r="Q183" i="3"/>
  <c r="R183" i="3"/>
  <c r="B184" i="3"/>
  <c r="C184" i="3"/>
  <c r="D184" i="3"/>
  <c r="F184" i="3"/>
  <c r="G184" i="3"/>
  <c r="H184" i="3"/>
  <c r="I184" i="3"/>
  <c r="J184" i="3"/>
  <c r="L184" i="3"/>
  <c r="M184" i="3"/>
  <c r="N184" i="3"/>
  <c r="O184" i="3"/>
  <c r="P184" i="3"/>
  <c r="Q184" i="3"/>
  <c r="R184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N185" i="3"/>
  <c r="O185" i="3"/>
  <c r="P185" i="3"/>
  <c r="Q185" i="3"/>
  <c r="R185" i="3"/>
  <c r="B186" i="3"/>
  <c r="C186" i="3"/>
  <c r="D186" i="3"/>
  <c r="E186" i="3"/>
  <c r="F186" i="3"/>
  <c r="H186" i="3"/>
  <c r="I186" i="3"/>
  <c r="J186" i="3"/>
  <c r="K186" i="3"/>
  <c r="L186" i="3"/>
  <c r="M186" i="3"/>
  <c r="N186" i="3"/>
  <c r="O186" i="3"/>
  <c r="P186" i="3"/>
  <c r="R186" i="3"/>
  <c r="B187" i="3"/>
  <c r="C187" i="3"/>
  <c r="D187" i="3"/>
  <c r="E187" i="3"/>
  <c r="F187" i="3"/>
  <c r="G187" i="3"/>
  <c r="H187" i="3"/>
  <c r="I187" i="3"/>
  <c r="J187" i="3"/>
  <c r="K187" i="3"/>
  <c r="L187" i="3"/>
  <c r="M187" i="3"/>
  <c r="N187" i="3"/>
  <c r="O187" i="3"/>
  <c r="P187" i="3"/>
  <c r="R187" i="3"/>
  <c r="B188" i="3"/>
  <c r="C188" i="3"/>
  <c r="D188" i="3"/>
  <c r="E188" i="3"/>
  <c r="F188" i="3"/>
  <c r="G188" i="3"/>
  <c r="H188" i="3"/>
  <c r="I188" i="3"/>
  <c r="K188" i="3"/>
  <c r="L188" i="3"/>
  <c r="M188" i="3"/>
  <c r="N188" i="3"/>
  <c r="O188" i="3"/>
  <c r="P188" i="3"/>
  <c r="Q188" i="3"/>
  <c r="R188" i="3"/>
  <c r="B189" i="3"/>
  <c r="C189" i="3"/>
  <c r="D189" i="3"/>
  <c r="E189" i="3"/>
  <c r="F189" i="3"/>
  <c r="G189" i="3"/>
  <c r="H189" i="3"/>
  <c r="I189" i="3"/>
  <c r="J189" i="3"/>
  <c r="K189" i="3"/>
  <c r="L189" i="3"/>
  <c r="M189" i="3"/>
  <c r="N189" i="3"/>
  <c r="O189" i="3"/>
  <c r="P189" i="3"/>
  <c r="Q189" i="3"/>
  <c r="R189" i="3"/>
  <c r="B190" i="3"/>
  <c r="S190" i="3" s="1"/>
  <c r="C190" i="3"/>
  <c r="D190" i="3"/>
  <c r="E190" i="3"/>
  <c r="F190" i="3"/>
  <c r="G190" i="3"/>
  <c r="H190" i="3"/>
  <c r="I190" i="3"/>
  <c r="J190" i="3"/>
  <c r="K190" i="3"/>
  <c r="L190" i="3"/>
  <c r="M190" i="3"/>
  <c r="N190" i="3"/>
  <c r="O190" i="3"/>
  <c r="P190" i="3"/>
  <c r="Q190" i="3"/>
  <c r="R190" i="3"/>
  <c r="B191" i="3"/>
  <c r="C191" i="3"/>
  <c r="D191" i="3"/>
  <c r="E191" i="3"/>
  <c r="F191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B192" i="3"/>
  <c r="C192" i="3"/>
  <c r="E192" i="3"/>
  <c r="F192" i="3"/>
  <c r="G192" i="3"/>
  <c r="H192" i="3"/>
  <c r="I192" i="3"/>
  <c r="J192" i="3"/>
  <c r="K192" i="3"/>
  <c r="L192" i="3"/>
  <c r="M192" i="3"/>
  <c r="N192" i="3"/>
  <c r="O192" i="3"/>
  <c r="P192" i="3"/>
  <c r="Q192" i="3"/>
  <c r="R192" i="3"/>
  <c r="B193" i="3"/>
  <c r="C193" i="3"/>
  <c r="D193" i="3"/>
  <c r="E193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B194" i="3"/>
  <c r="C194" i="3"/>
  <c r="D194" i="3"/>
  <c r="E194" i="3"/>
  <c r="F194" i="3"/>
  <c r="H194" i="3"/>
  <c r="I194" i="3"/>
  <c r="J194" i="3"/>
  <c r="K194" i="3"/>
  <c r="L194" i="3"/>
  <c r="M194" i="3"/>
  <c r="O194" i="3"/>
  <c r="P194" i="3"/>
  <c r="Q194" i="3"/>
  <c r="R194" i="3"/>
  <c r="B198" i="3"/>
  <c r="C198" i="3"/>
  <c r="D198" i="3"/>
  <c r="E198" i="3"/>
  <c r="F198" i="3"/>
  <c r="G198" i="3"/>
  <c r="I198" i="3"/>
  <c r="J198" i="3"/>
  <c r="K198" i="3"/>
  <c r="L198" i="3"/>
  <c r="M198" i="3"/>
  <c r="N198" i="3"/>
  <c r="O198" i="3"/>
  <c r="P198" i="3"/>
  <c r="Q198" i="3"/>
  <c r="R198" i="3"/>
  <c r="B199" i="3"/>
  <c r="C199" i="3"/>
  <c r="D199" i="3"/>
  <c r="F199" i="3"/>
  <c r="G199" i="3"/>
  <c r="H199" i="3"/>
  <c r="I199" i="3"/>
  <c r="J199" i="3"/>
  <c r="L199" i="3"/>
  <c r="M199" i="3"/>
  <c r="N199" i="3"/>
  <c r="O199" i="3"/>
  <c r="P199" i="3"/>
  <c r="Q199" i="3"/>
  <c r="R199" i="3"/>
  <c r="B200" i="3"/>
  <c r="C200" i="3"/>
  <c r="D200" i="3"/>
  <c r="E200" i="3"/>
  <c r="F200" i="3"/>
  <c r="G200" i="3"/>
  <c r="H200" i="3"/>
  <c r="I200" i="3"/>
  <c r="J200" i="3"/>
  <c r="K200" i="3"/>
  <c r="L200" i="3"/>
  <c r="M200" i="3"/>
  <c r="N200" i="3"/>
  <c r="O200" i="3"/>
  <c r="P200" i="3"/>
  <c r="Q200" i="3"/>
  <c r="R200" i="3"/>
  <c r="B201" i="3"/>
  <c r="C201" i="3"/>
  <c r="D201" i="3"/>
  <c r="E201" i="3"/>
  <c r="F201" i="3"/>
  <c r="H201" i="3"/>
  <c r="I201" i="3"/>
  <c r="J201" i="3"/>
  <c r="K201" i="3"/>
  <c r="L201" i="3"/>
  <c r="M201" i="3"/>
  <c r="N201" i="3"/>
  <c r="O201" i="3"/>
  <c r="P201" i="3"/>
  <c r="R201" i="3"/>
  <c r="B202" i="3"/>
  <c r="C202" i="3"/>
  <c r="D202" i="3"/>
  <c r="E202" i="3"/>
  <c r="F202" i="3"/>
  <c r="G202" i="3"/>
  <c r="H202" i="3"/>
  <c r="I202" i="3"/>
  <c r="J202" i="3"/>
  <c r="K202" i="3"/>
  <c r="L202" i="3"/>
  <c r="M202" i="3"/>
  <c r="N202" i="3"/>
  <c r="O202" i="3"/>
  <c r="P202" i="3"/>
  <c r="R202" i="3"/>
  <c r="B203" i="3"/>
  <c r="C203" i="3"/>
  <c r="D203" i="3"/>
  <c r="E203" i="3"/>
  <c r="F203" i="3"/>
  <c r="G203" i="3"/>
  <c r="H203" i="3"/>
  <c r="I203" i="3"/>
  <c r="K203" i="3"/>
  <c r="L203" i="3"/>
  <c r="M203" i="3"/>
  <c r="N203" i="3"/>
  <c r="O203" i="3"/>
  <c r="P203" i="3"/>
  <c r="Q203" i="3"/>
  <c r="R203" i="3"/>
  <c r="B204" i="3"/>
  <c r="C204" i="3"/>
  <c r="D204" i="3"/>
  <c r="E204" i="3"/>
  <c r="F204" i="3"/>
  <c r="G204" i="3"/>
  <c r="H204" i="3"/>
  <c r="I204" i="3"/>
  <c r="J204" i="3"/>
  <c r="K204" i="3"/>
  <c r="L204" i="3"/>
  <c r="M204" i="3"/>
  <c r="N204" i="3"/>
  <c r="O204" i="3"/>
  <c r="P204" i="3"/>
  <c r="Q204" i="3"/>
  <c r="R204" i="3"/>
  <c r="B205" i="3"/>
  <c r="C205" i="3"/>
  <c r="D205" i="3"/>
  <c r="E205" i="3"/>
  <c r="F205" i="3"/>
  <c r="G205" i="3"/>
  <c r="H205" i="3"/>
  <c r="I205" i="3"/>
  <c r="J205" i="3"/>
  <c r="K205" i="3"/>
  <c r="L205" i="3"/>
  <c r="M205" i="3"/>
  <c r="N205" i="3"/>
  <c r="O205" i="3"/>
  <c r="P205" i="3"/>
  <c r="Q205" i="3"/>
  <c r="R205" i="3"/>
  <c r="B206" i="3"/>
  <c r="C206" i="3"/>
  <c r="D206" i="3"/>
  <c r="E206" i="3"/>
  <c r="F206" i="3"/>
  <c r="G206" i="3"/>
  <c r="H206" i="3"/>
  <c r="I206" i="3"/>
  <c r="J206" i="3"/>
  <c r="K206" i="3"/>
  <c r="L206" i="3"/>
  <c r="M206" i="3"/>
  <c r="N206" i="3"/>
  <c r="O206" i="3"/>
  <c r="P206" i="3"/>
  <c r="Q206" i="3"/>
  <c r="R206" i="3"/>
  <c r="B207" i="3"/>
  <c r="C207" i="3"/>
  <c r="E207" i="3"/>
  <c r="F207" i="3"/>
  <c r="G207" i="3"/>
  <c r="H207" i="3"/>
  <c r="I207" i="3"/>
  <c r="J207" i="3"/>
  <c r="K207" i="3"/>
  <c r="L207" i="3"/>
  <c r="M207" i="3"/>
  <c r="N207" i="3"/>
  <c r="O207" i="3"/>
  <c r="P207" i="3"/>
  <c r="Q207" i="3"/>
  <c r="R207" i="3"/>
  <c r="B208" i="3"/>
  <c r="C208" i="3"/>
  <c r="D208" i="3"/>
  <c r="E208" i="3"/>
  <c r="F208" i="3"/>
  <c r="G208" i="3"/>
  <c r="H208" i="3"/>
  <c r="I208" i="3"/>
  <c r="J208" i="3"/>
  <c r="K208" i="3"/>
  <c r="L208" i="3"/>
  <c r="M208" i="3"/>
  <c r="N208" i="3"/>
  <c r="O208" i="3"/>
  <c r="P208" i="3"/>
  <c r="Q208" i="3"/>
  <c r="R208" i="3"/>
  <c r="B209" i="3"/>
  <c r="C209" i="3"/>
  <c r="D209" i="3"/>
  <c r="E209" i="3"/>
  <c r="F209" i="3"/>
  <c r="H209" i="3"/>
  <c r="I209" i="3"/>
  <c r="J209" i="3"/>
  <c r="K209" i="3"/>
  <c r="L209" i="3"/>
  <c r="M209" i="3"/>
  <c r="O209" i="3"/>
  <c r="P209" i="3"/>
  <c r="Q209" i="3"/>
  <c r="R209" i="3"/>
  <c r="B213" i="3"/>
  <c r="C213" i="3"/>
  <c r="D213" i="3"/>
  <c r="E213" i="3"/>
  <c r="F213" i="3"/>
  <c r="G213" i="3"/>
  <c r="I213" i="3"/>
  <c r="J213" i="3"/>
  <c r="K213" i="3"/>
  <c r="L213" i="3"/>
  <c r="M213" i="3"/>
  <c r="N213" i="3"/>
  <c r="O213" i="3"/>
  <c r="P213" i="3"/>
  <c r="Q213" i="3"/>
  <c r="R213" i="3"/>
  <c r="B214" i="3"/>
  <c r="C214" i="3"/>
  <c r="D214" i="3"/>
  <c r="F214" i="3"/>
  <c r="G214" i="3"/>
  <c r="H214" i="3"/>
  <c r="I214" i="3"/>
  <c r="J214" i="3"/>
  <c r="L214" i="3"/>
  <c r="M214" i="3"/>
  <c r="N214" i="3"/>
  <c r="O214" i="3"/>
  <c r="P214" i="3"/>
  <c r="Q214" i="3"/>
  <c r="R214" i="3"/>
  <c r="B215" i="3"/>
  <c r="C215" i="3"/>
  <c r="D215" i="3"/>
  <c r="E215" i="3"/>
  <c r="F215" i="3"/>
  <c r="G215" i="3"/>
  <c r="H215" i="3"/>
  <c r="I215" i="3"/>
  <c r="J215" i="3"/>
  <c r="K215" i="3"/>
  <c r="L215" i="3"/>
  <c r="M215" i="3"/>
  <c r="N215" i="3"/>
  <c r="O215" i="3"/>
  <c r="P215" i="3"/>
  <c r="Q215" i="3"/>
  <c r="R215" i="3"/>
  <c r="B216" i="3"/>
  <c r="C216" i="3"/>
  <c r="D216" i="3"/>
  <c r="E216" i="3"/>
  <c r="F216" i="3"/>
  <c r="H216" i="3"/>
  <c r="I216" i="3"/>
  <c r="J216" i="3"/>
  <c r="K216" i="3"/>
  <c r="L216" i="3"/>
  <c r="M216" i="3"/>
  <c r="N216" i="3"/>
  <c r="O216" i="3"/>
  <c r="P216" i="3"/>
  <c r="R216" i="3"/>
  <c r="B217" i="3"/>
  <c r="C217" i="3"/>
  <c r="D217" i="3"/>
  <c r="E217" i="3"/>
  <c r="F217" i="3"/>
  <c r="G217" i="3"/>
  <c r="H217" i="3"/>
  <c r="I217" i="3"/>
  <c r="J217" i="3"/>
  <c r="K217" i="3"/>
  <c r="L217" i="3"/>
  <c r="M217" i="3"/>
  <c r="N217" i="3"/>
  <c r="O217" i="3"/>
  <c r="P217" i="3"/>
  <c r="R217" i="3"/>
  <c r="B218" i="3"/>
  <c r="C218" i="3"/>
  <c r="D218" i="3"/>
  <c r="E218" i="3"/>
  <c r="F218" i="3"/>
  <c r="G218" i="3"/>
  <c r="H218" i="3"/>
  <c r="I218" i="3"/>
  <c r="K218" i="3"/>
  <c r="L218" i="3"/>
  <c r="M218" i="3"/>
  <c r="N218" i="3"/>
  <c r="O218" i="3"/>
  <c r="P218" i="3"/>
  <c r="Q218" i="3"/>
  <c r="R218" i="3"/>
  <c r="B219" i="3"/>
  <c r="C219" i="3"/>
  <c r="D219" i="3"/>
  <c r="E219" i="3"/>
  <c r="F219" i="3"/>
  <c r="G219" i="3"/>
  <c r="H219" i="3"/>
  <c r="I219" i="3"/>
  <c r="J219" i="3"/>
  <c r="K219" i="3"/>
  <c r="L219" i="3"/>
  <c r="M219" i="3"/>
  <c r="N219" i="3"/>
  <c r="O219" i="3"/>
  <c r="P219" i="3"/>
  <c r="Q219" i="3"/>
  <c r="R219" i="3"/>
  <c r="B220" i="3"/>
  <c r="S220" i="3" s="1"/>
  <c r="C220" i="3"/>
  <c r="D220" i="3"/>
  <c r="E220" i="3"/>
  <c r="F220" i="3"/>
  <c r="G220" i="3"/>
  <c r="H220" i="3"/>
  <c r="I220" i="3"/>
  <c r="J220" i="3"/>
  <c r="K220" i="3"/>
  <c r="L220" i="3"/>
  <c r="M220" i="3"/>
  <c r="N220" i="3"/>
  <c r="O220" i="3"/>
  <c r="P220" i="3"/>
  <c r="Q220" i="3"/>
  <c r="R220" i="3"/>
  <c r="B221" i="3"/>
  <c r="C221" i="3"/>
  <c r="D221" i="3"/>
  <c r="E221" i="3"/>
  <c r="F221" i="3"/>
  <c r="G221" i="3"/>
  <c r="H221" i="3"/>
  <c r="I221" i="3"/>
  <c r="J221" i="3"/>
  <c r="K221" i="3"/>
  <c r="L221" i="3"/>
  <c r="M221" i="3"/>
  <c r="N221" i="3"/>
  <c r="O221" i="3"/>
  <c r="P221" i="3"/>
  <c r="Q221" i="3"/>
  <c r="R221" i="3"/>
  <c r="B222" i="3"/>
  <c r="C222" i="3"/>
  <c r="E222" i="3"/>
  <c r="F222" i="3"/>
  <c r="G222" i="3"/>
  <c r="H222" i="3"/>
  <c r="I222" i="3"/>
  <c r="J222" i="3"/>
  <c r="K222" i="3"/>
  <c r="L222" i="3"/>
  <c r="M222" i="3"/>
  <c r="N222" i="3"/>
  <c r="O222" i="3"/>
  <c r="P222" i="3"/>
  <c r="Q222" i="3"/>
  <c r="R222" i="3"/>
  <c r="B223" i="3"/>
  <c r="C223" i="3"/>
  <c r="D223" i="3"/>
  <c r="E223" i="3"/>
  <c r="F223" i="3"/>
  <c r="G223" i="3"/>
  <c r="H223" i="3"/>
  <c r="I223" i="3"/>
  <c r="J223" i="3"/>
  <c r="K223" i="3"/>
  <c r="L223" i="3"/>
  <c r="M223" i="3"/>
  <c r="N223" i="3"/>
  <c r="O223" i="3"/>
  <c r="P223" i="3"/>
  <c r="Q223" i="3"/>
  <c r="R223" i="3"/>
  <c r="B224" i="3"/>
  <c r="C224" i="3"/>
  <c r="D224" i="3"/>
  <c r="E224" i="3"/>
  <c r="F224" i="3"/>
  <c r="H224" i="3"/>
  <c r="I224" i="3"/>
  <c r="J224" i="3"/>
  <c r="K224" i="3"/>
  <c r="L224" i="3"/>
  <c r="M224" i="3"/>
  <c r="O224" i="3"/>
  <c r="P224" i="3"/>
  <c r="Q224" i="3"/>
  <c r="R224" i="3"/>
  <c r="B228" i="3"/>
  <c r="C228" i="3"/>
  <c r="D228" i="3"/>
  <c r="E228" i="3"/>
  <c r="F228" i="3"/>
  <c r="G228" i="3"/>
  <c r="I228" i="3"/>
  <c r="J228" i="3"/>
  <c r="K228" i="3"/>
  <c r="L228" i="3"/>
  <c r="M228" i="3"/>
  <c r="N228" i="3"/>
  <c r="O228" i="3"/>
  <c r="P228" i="3"/>
  <c r="Q228" i="3"/>
  <c r="R228" i="3"/>
  <c r="B229" i="3"/>
  <c r="C229" i="3"/>
  <c r="D229" i="3"/>
  <c r="F229" i="3"/>
  <c r="G229" i="3"/>
  <c r="H229" i="3"/>
  <c r="I229" i="3"/>
  <c r="J229" i="3"/>
  <c r="L229" i="3"/>
  <c r="M229" i="3"/>
  <c r="N229" i="3"/>
  <c r="O229" i="3"/>
  <c r="P229" i="3"/>
  <c r="Q229" i="3"/>
  <c r="R229" i="3"/>
  <c r="B230" i="3"/>
  <c r="C230" i="3"/>
  <c r="D230" i="3"/>
  <c r="E230" i="3"/>
  <c r="F230" i="3"/>
  <c r="G230" i="3"/>
  <c r="H230" i="3"/>
  <c r="I230" i="3"/>
  <c r="J230" i="3"/>
  <c r="K230" i="3"/>
  <c r="L230" i="3"/>
  <c r="M230" i="3"/>
  <c r="N230" i="3"/>
  <c r="O230" i="3"/>
  <c r="P230" i="3"/>
  <c r="Q230" i="3"/>
  <c r="R230" i="3"/>
  <c r="B231" i="3"/>
  <c r="C231" i="3"/>
  <c r="D231" i="3"/>
  <c r="E231" i="3"/>
  <c r="F231" i="3"/>
  <c r="H231" i="3"/>
  <c r="I231" i="3"/>
  <c r="J231" i="3"/>
  <c r="K231" i="3"/>
  <c r="L231" i="3"/>
  <c r="M231" i="3"/>
  <c r="N231" i="3"/>
  <c r="O231" i="3"/>
  <c r="P231" i="3"/>
  <c r="R231" i="3"/>
  <c r="B232" i="3"/>
  <c r="C232" i="3"/>
  <c r="D232" i="3"/>
  <c r="E232" i="3"/>
  <c r="F232" i="3"/>
  <c r="G232" i="3"/>
  <c r="H232" i="3"/>
  <c r="I232" i="3"/>
  <c r="J232" i="3"/>
  <c r="K232" i="3"/>
  <c r="L232" i="3"/>
  <c r="M232" i="3"/>
  <c r="N232" i="3"/>
  <c r="O232" i="3"/>
  <c r="P232" i="3"/>
  <c r="R232" i="3"/>
  <c r="B233" i="3"/>
  <c r="C233" i="3"/>
  <c r="D233" i="3"/>
  <c r="E233" i="3"/>
  <c r="F233" i="3"/>
  <c r="G233" i="3"/>
  <c r="H233" i="3"/>
  <c r="I233" i="3"/>
  <c r="K233" i="3"/>
  <c r="L233" i="3"/>
  <c r="M233" i="3"/>
  <c r="N233" i="3"/>
  <c r="O233" i="3"/>
  <c r="P233" i="3"/>
  <c r="Q233" i="3"/>
  <c r="R233" i="3"/>
  <c r="B234" i="3"/>
  <c r="C234" i="3"/>
  <c r="D234" i="3"/>
  <c r="E234" i="3"/>
  <c r="F234" i="3"/>
  <c r="G234" i="3"/>
  <c r="H234" i="3"/>
  <c r="I234" i="3"/>
  <c r="J234" i="3"/>
  <c r="K234" i="3"/>
  <c r="L234" i="3"/>
  <c r="M234" i="3"/>
  <c r="N234" i="3"/>
  <c r="O234" i="3"/>
  <c r="P234" i="3"/>
  <c r="Q234" i="3"/>
  <c r="R234" i="3"/>
  <c r="B235" i="3"/>
  <c r="C235" i="3"/>
  <c r="D235" i="3"/>
  <c r="S235" i="3" s="1"/>
  <c r="E235" i="3"/>
  <c r="F235" i="3"/>
  <c r="G235" i="3"/>
  <c r="H235" i="3"/>
  <c r="I235" i="3"/>
  <c r="J235" i="3"/>
  <c r="K235" i="3"/>
  <c r="L235" i="3"/>
  <c r="M235" i="3"/>
  <c r="N235" i="3"/>
  <c r="O235" i="3"/>
  <c r="P235" i="3"/>
  <c r="Q235" i="3"/>
  <c r="R235" i="3"/>
  <c r="B236" i="3"/>
  <c r="S236" i="3" s="1"/>
  <c r="C236" i="3"/>
  <c r="D236" i="3"/>
  <c r="E236" i="3"/>
  <c r="F236" i="3"/>
  <c r="G236" i="3"/>
  <c r="H236" i="3"/>
  <c r="I236" i="3"/>
  <c r="J236" i="3"/>
  <c r="K236" i="3"/>
  <c r="L236" i="3"/>
  <c r="M236" i="3"/>
  <c r="N236" i="3"/>
  <c r="O236" i="3"/>
  <c r="P236" i="3"/>
  <c r="Q236" i="3"/>
  <c r="R236" i="3"/>
  <c r="B237" i="3"/>
  <c r="C237" i="3"/>
  <c r="E237" i="3"/>
  <c r="F237" i="3"/>
  <c r="G237" i="3"/>
  <c r="H237" i="3"/>
  <c r="I237" i="3"/>
  <c r="J237" i="3"/>
  <c r="K237" i="3"/>
  <c r="L237" i="3"/>
  <c r="M237" i="3"/>
  <c r="N237" i="3"/>
  <c r="O237" i="3"/>
  <c r="P237" i="3"/>
  <c r="Q237" i="3"/>
  <c r="R237" i="3"/>
  <c r="B238" i="3"/>
  <c r="C238" i="3"/>
  <c r="D238" i="3"/>
  <c r="E238" i="3"/>
  <c r="F238" i="3"/>
  <c r="G238" i="3"/>
  <c r="H238" i="3"/>
  <c r="I238" i="3"/>
  <c r="J238" i="3"/>
  <c r="K238" i="3"/>
  <c r="L238" i="3"/>
  <c r="M238" i="3"/>
  <c r="N238" i="3"/>
  <c r="O238" i="3"/>
  <c r="P238" i="3"/>
  <c r="Q238" i="3"/>
  <c r="R238" i="3"/>
  <c r="B239" i="3"/>
  <c r="C239" i="3"/>
  <c r="D239" i="3"/>
  <c r="E239" i="3"/>
  <c r="F239" i="3"/>
  <c r="H239" i="3"/>
  <c r="I239" i="3"/>
  <c r="J239" i="3"/>
  <c r="K239" i="3"/>
  <c r="L239" i="3"/>
  <c r="M239" i="3"/>
  <c r="O239" i="3"/>
  <c r="P239" i="3"/>
  <c r="Q239" i="3"/>
  <c r="R239" i="3"/>
  <c r="B243" i="3"/>
  <c r="C243" i="3"/>
  <c r="D243" i="3"/>
  <c r="E243" i="3"/>
  <c r="F243" i="3"/>
  <c r="G243" i="3"/>
  <c r="I243" i="3"/>
  <c r="J243" i="3"/>
  <c r="K243" i="3"/>
  <c r="L243" i="3"/>
  <c r="M243" i="3"/>
  <c r="N243" i="3"/>
  <c r="O243" i="3"/>
  <c r="P243" i="3"/>
  <c r="Q243" i="3"/>
  <c r="R243" i="3"/>
  <c r="B244" i="3"/>
  <c r="C244" i="3"/>
  <c r="D244" i="3"/>
  <c r="F244" i="3"/>
  <c r="G244" i="3"/>
  <c r="H244" i="3"/>
  <c r="I244" i="3"/>
  <c r="J244" i="3"/>
  <c r="L244" i="3"/>
  <c r="M244" i="3"/>
  <c r="N244" i="3"/>
  <c r="O244" i="3"/>
  <c r="P244" i="3"/>
  <c r="Q244" i="3"/>
  <c r="R244" i="3"/>
  <c r="B245" i="3"/>
  <c r="C245" i="3"/>
  <c r="D245" i="3"/>
  <c r="E245" i="3"/>
  <c r="F245" i="3"/>
  <c r="G245" i="3"/>
  <c r="H245" i="3"/>
  <c r="I245" i="3"/>
  <c r="J245" i="3"/>
  <c r="K245" i="3"/>
  <c r="L245" i="3"/>
  <c r="M245" i="3"/>
  <c r="N245" i="3"/>
  <c r="O245" i="3"/>
  <c r="P245" i="3"/>
  <c r="Q245" i="3"/>
  <c r="R245" i="3"/>
  <c r="B246" i="3"/>
  <c r="C246" i="3"/>
  <c r="D246" i="3"/>
  <c r="E246" i="3"/>
  <c r="F246" i="3"/>
  <c r="G246" i="3"/>
  <c r="H246" i="3"/>
  <c r="I246" i="3"/>
  <c r="J246" i="3"/>
  <c r="K246" i="3"/>
  <c r="L246" i="3"/>
  <c r="M246" i="3"/>
  <c r="N246" i="3"/>
  <c r="O246" i="3"/>
  <c r="P246" i="3"/>
  <c r="R246" i="3"/>
  <c r="B247" i="3"/>
  <c r="C247" i="3"/>
  <c r="D247" i="3"/>
  <c r="E247" i="3"/>
  <c r="F247" i="3"/>
  <c r="G247" i="3"/>
  <c r="H247" i="3"/>
  <c r="I247" i="3"/>
  <c r="J247" i="3"/>
  <c r="K247" i="3"/>
  <c r="L247" i="3"/>
  <c r="M247" i="3"/>
  <c r="N247" i="3"/>
  <c r="O247" i="3"/>
  <c r="P247" i="3"/>
  <c r="R247" i="3"/>
  <c r="B248" i="3"/>
  <c r="C248" i="3"/>
  <c r="D248" i="3"/>
  <c r="E248" i="3"/>
  <c r="F248" i="3"/>
  <c r="G248" i="3"/>
  <c r="H248" i="3"/>
  <c r="I248" i="3"/>
  <c r="K248" i="3"/>
  <c r="L248" i="3"/>
  <c r="M248" i="3"/>
  <c r="N248" i="3"/>
  <c r="O248" i="3"/>
  <c r="P248" i="3"/>
  <c r="Q248" i="3"/>
  <c r="R248" i="3"/>
  <c r="B249" i="3"/>
  <c r="S249" i="3" s="1"/>
  <c r="C249" i="3"/>
  <c r="D249" i="3"/>
  <c r="E249" i="3"/>
  <c r="F249" i="3"/>
  <c r="G249" i="3"/>
  <c r="H249" i="3"/>
  <c r="I249" i="3"/>
  <c r="J249" i="3"/>
  <c r="K249" i="3"/>
  <c r="L249" i="3"/>
  <c r="M249" i="3"/>
  <c r="N249" i="3"/>
  <c r="O249" i="3"/>
  <c r="P249" i="3"/>
  <c r="Q249" i="3"/>
  <c r="R249" i="3"/>
  <c r="B250" i="3"/>
  <c r="S250" i="3" s="1"/>
  <c r="C250" i="3"/>
  <c r="D250" i="3"/>
  <c r="E250" i="3"/>
  <c r="F250" i="3"/>
  <c r="G250" i="3"/>
  <c r="H250" i="3"/>
  <c r="I250" i="3"/>
  <c r="J250" i="3"/>
  <c r="K250" i="3"/>
  <c r="L250" i="3"/>
  <c r="M250" i="3"/>
  <c r="N250" i="3"/>
  <c r="O250" i="3"/>
  <c r="P250" i="3"/>
  <c r="Q250" i="3"/>
  <c r="R250" i="3"/>
  <c r="B251" i="3"/>
  <c r="C251" i="3"/>
  <c r="D251" i="3"/>
  <c r="E251" i="3"/>
  <c r="F251" i="3"/>
  <c r="G251" i="3"/>
  <c r="H251" i="3"/>
  <c r="I251" i="3"/>
  <c r="J251" i="3"/>
  <c r="K251" i="3"/>
  <c r="L251" i="3"/>
  <c r="M251" i="3"/>
  <c r="N251" i="3"/>
  <c r="O251" i="3"/>
  <c r="P251" i="3"/>
  <c r="Q251" i="3"/>
  <c r="R251" i="3"/>
  <c r="B252" i="3"/>
  <c r="C252" i="3"/>
  <c r="E252" i="3"/>
  <c r="F252" i="3"/>
  <c r="G252" i="3"/>
  <c r="H252" i="3"/>
  <c r="I252" i="3"/>
  <c r="J252" i="3"/>
  <c r="K252" i="3"/>
  <c r="L252" i="3"/>
  <c r="M252" i="3"/>
  <c r="N252" i="3"/>
  <c r="O252" i="3"/>
  <c r="P252" i="3"/>
  <c r="Q252" i="3"/>
  <c r="R252" i="3"/>
  <c r="B253" i="3"/>
  <c r="C253" i="3"/>
  <c r="D253" i="3"/>
  <c r="E253" i="3"/>
  <c r="F253" i="3"/>
  <c r="G253" i="3"/>
  <c r="H253" i="3"/>
  <c r="I253" i="3"/>
  <c r="J253" i="3"/>
  <c r="K253" i="3"/>
  <c r="L253" i="3"/>
  <c r="M253" i="3"/>
  <c r="N253" i="3"/>
  <c r="O253" i="3"/>
  <c r="P253" i="3"/>
  <c r="Q253" i="3"/>
  <c r="R253" i="3"/>
  <c r="B254" i="3"/>
  <c r="C254" i="3"/>
  <c r="D254" i="3"/>
  <c r="E254" i="3"/>
  <c r="F254" i="3"/>
  <c r="H254" i="3"/>
  <c r="I254" i="3"/>
  <c r="J254" i="3"/>
  <c r="K254" i="3"/>
  <c r="L254" i="3"/>
  <c r="M254" i="3"/>
  <c r="O254" i="3"/>
  <c r="P254" i="3"/>
  <c r="Q254" i="3"/>
  <c r="R254" i="3"/>
  <c r="B258" i="3"/>
  <c r="C258" i="3"/>
  <c r="D258" i="3"/>
  <c r="E258" i="3"/>
  <c r="F258" i="3"/>
  <c r="G258" i="3"/>
  <c r="I258" i="3"/>
  <c r="J258" i="3"/>
  <c r="K258" i="3"/>
  <c r="L258" i="3"/>
  <c r="M258" i="3"/>
  <c r="N258" i="3"/>
  <c r="O258" i="3"/>
  <c r="P258" i="3"/>
  <c r="Q258" i="3"/>
  <c r="R258" i="3"/>
  <c r="B259" i="3"/>
  <c r="C259" i="3"/>
  <c r="D259" i="3"/>
  <c r="F259" i="3"/>
  <c r="G259" i="3"/>
  <c r="H259" i="3"/>
  <c r="I259" i="3"/>
  <c r="J259" i="3"/>
  <c r="K259" i="3"/>
  <c r="L259" i="3"/>
  <c r="M259" i="3"/>
  <c r="N259" i="3"/>
  <c r="O259" i="3"/>
  <c r="P259" i="3"/>
  <c r="Q259" i="3"/>
  <c r="R259" i="3"/>
  <c r="B260" i="3"/>
  <c r="C260" i="3"/>
  <c r="D260" i="3"/>
  <c r="E260" i="3"/>
  <c r="F260" i="3"/>
  <c r="G260" i="3"/>
  <c r="H260" i="3"/>
  <c r="I260" i="3"/>
  <c r="J260" i="3"/>
  <c r="K260" i="3"/>
  <c r="L260" i="3"/>
  <c r="M260" i="3"/>
  <c r="N260" i="3"/>
  <c r="O260" i="3"/>
  <c r="P260" i="3"/>
  <c r="Q260" i="3"/>
  <c r="R260" i="3"/>
  <c r="B261" i="3"/>
  <c r="C261" i="3"/>
  <c r="D261" i="3"/>
  <c r="E261" i="3"/>
  <c r="F261" i="3"/>
  <c r="H261" i="3"/>
  <c r="I261" i="3"/>
  <c r="J261" i="3"/>
  <c r="K261" i="3"/>
  <c r="L261" i="3"/>
  <c r="M261" i="3"/>
  <c r="N261" i="3"/>
  <c r="O261" i="3"/>
  <c r="P261" i="3"/>
  <c r="R261" i="3"/>
  <c r="B262" i="3"/>
  <c r="C262" i="3"/>
  <c r="D262" i="3"/>
  <c r="E262" i="3"/>
  <c r="F262" i="3"/>
  <c r="G262" i="3"/>
  <c r="H262" i="3"/>
  <c r="I262" i="3"/>
  <c r="J262" i="3"/>
  <c r="K262" i="3"/>
  <c r="L262" i="3"/>
  <c r="M262" i="3"/>
  <c r="N262" i="3"/>
  <c r="O262" i="3"/>
  <c r="P262" i="3"/>
  <c r="Q262" i="3"/>
  <c r="R262" i="3"/>
  <c r="B263" i="3"/>
  <c r="C263" i="3"/>
  <c r="D263" i="3"/>
  <c r="E263" i="3"/>
  <c r="F263" i="3"/>
  <c r="G263" i="3"/>
  <c r="H263" i="3"/>
  <c r="I263" i="3"/>
  <c r="K263" i="3"/>
  <c r="L263" i="3"/>
  <c r="M263" i="3"/>
  <c r="N263" i="3"/>
  <c r="O263" i="3"/>
  <c r="P263" i="3"/>
  <c r="Q263" i="3"/>
  <c r="R263" i="3"/>
  <c r="B264" i="3"/>
  <c r="C264" i="3"/>
  <c r="D264" i="3"/>
  <c r="E264" i="3"/>
  <c r="F264" i="3"/>
  <c r="G264" i="3"/>
  <c r="H264" i="3"/>
  <c r="I264" i="3"/>
  <c r="J264" i="3"/>
  <c r="K264" i="3"/>
  <c r="L264" i="3"/>
  <c r="M264" i="3"/>
  <c r="N264" i="3"/>
  <c r="O264" i="3"/>
  <c r="P264" i="3"/>
  <c r="Q264" i="3"/>
  <c r="R264" i="3"/>
  <c r="B265" i="3"/>
  <c r="S265" i="3" s="1"/>
  <c r="C265" i="3"/>
  <c r="D265" i="3"/>
  <c r="E265" i="3"/>
  <c r="F265" i="3"/>
  <c r="G265" i="3"/>
  <c r="H265" i="3"/>
  <c r="I265" i="3"/>
  <c r="J265" i="3"/>
  <c r="K265" i="3"/>
  <c r="L265" i="3"/>
  <c r="M265" i="3"/>
  <c r="N265" i="3"/>
  <c r="O265" i="3"/>
  <c r="P265" i="3"/>
  <c r="Q265" i="3"/>
  <c r="R265" i="3"/>
  <c r="B266" i="3"/>
  <c r="C266" i="3"/>
  <c r="D266" i="3"/>
  <c r="E266" i="3"/>
  <c r="F266" i="3"/>
  <c r="G266" i="3"/>
  <c r="H266" i="3"/>
  <c r="I266" i="3"/>
  <c r="J266" i="3"/>
  <c r="K266" i="3"/>
  <c r="L266" i="3"/>
  <c r="M266" i="3"/>
  <c r="N266" i="3"/>
  <c r="O266" i="3"/>
  <c r="P266" i="3"/>
  <c r="Q266" i="3"/>
  <c r="R266" i="3"/>
  <c r="B267" i="3"/>
  <c r="C267" i="3"/>
  <c r="E267" i="3"/>
  <c r="F267" i="3"/>
  <c r="G267" i="3"/>
  <c r="H267" i="3"/>
  <c r="I267" i="3"/>
  <c r="J267" i="3"/>
  <c r="K267" i="3"/>
  <c r="L267" i="3"/>
  <c r="M267" i="3"/>
  <c r="N267" i="3"/>
  <c r="O267" i="3"/>
  <c r="P267" i="3"/>
  <c r="Q267" i="3"/>
  <c r="R267" i="3"/>
  <c r="B268" i="3"/>
  <c r="C268" i="3"/>
  <c r="D268" i="3"/>
  <c r="E268" i="3"/>
  <c r="F268" i="3"/>
  <c r="G268" i="3"/>
  <c r="H268" i="3"/>
  <c r="I268" i="3"/>
  <c r="J268" i="3"/>
  <c r="K268" i="3"/>
  <c r="L268" i="3"/>
  <c r="M268" i="3"/>
  <c r="N268" i="3"/>
  <c r="O268" i="3"/>
  <c r="P268" i="3"/>
  <c r="Q268" i="3"/>
  <c r="R268" i="3"/>
  <c r="B269" i="3"/>
  <c r="C269" i="3"/>
  <c r="D269" i="3"/>
  <c r="E269" i="3"/>
  <c r="F269" i="3"/>
  <c r="G269" i="3"/>
  <c r="H269" i="3"/>
  <c r="I269" i="3"/>
  <c r="J269" i="3"/>
  <c r="K269" i="3"/>
  <c r="L269" i="3"/>
  <c r="M269" i="3"/>
  <c r="O269" i="3"/>
  <c r="P269" i="3"/>
  <c r="Q269" i="3"/>
  <c r="R269" i="3"/>
  <c r="P23" i="1" l="1"/>
  <c r="P27" i="1"/>
  <c r="P31" i="1"/>
  <c r="P35" i="1"/>
  <c r="P39" i="1"/>
  <c r="P26" i="1"/>
  <c r="P30" i="1"/>
  <c r="P34" i="1"/>
  <c r="P38" i="1"/>
  <c r="P25" i="1"/>
  <c r="P29" i="1"/>
  <c r="P33" i="1"/>
  <c r="P37" i="1"/>
  <c r="S253" i="3"/>
  <c r="S114" i="3"/>
  <c r="S268" i="3"/>
  <c r="S264" i="3"/>
  <c r="S251" i="3"/>
  <c r="S247" i="3"/>
  <c r="G239" i="3"/>
  <c r="S159" i="3"/>
  <c r="S155" i="3"/>
  <c r="E102" i="3"/>
  <c r="L96" i="3"/>
  <c r="C93" i="3"/>
  <c r="P89" i="3"/>
  <c r="K89" i="3"/>
  <c r="S69" i="3"/>
  <c r="S65" i="3"/>
  <c r="F64" i="3"/>
  <c r="N63" i="3"/>
  <c r="E42" i="3"/>
  <c r="F19" i="3"/>
  <c r="N18" i="3"/>
  <c r="S110" i="3"/>
  <c r="S54" i="3"/>
  <c r="S27" i="3"/>
  <c r="S233" i="3"/>
  <c r="S266" i="3"/>
  <c r="S262" i="3"/>
  <c r="S245" i="3"/>
  <c r="S174" i="3"/>
  <c r="S170" i="3"/>
  <c r="E117" i="3"/>
  <c r="L111" i="3"/>
  <c r="C108" i="3"/>
  <c r="P104" i="3"/>
  <c r="K104" i="3"/>
  <c r="S84" i="3"/>
  <c r="S80" i="3"/>
  <c r="F79" i="3"/>
  <c r="N78" i="3"/>
  <c r="S260" i="3"/>
  <c r="S238" i="3"/>
  <c r="S234" i="3"/>
  <c r="S129" i="3"/>
  <c r="S125" i="3"/>
  <c r="S99" i="3"/>
  <c r="S95" i="3"/>
  <c r="S215" i="3"/>
  <c r="N44" i="3"/>
  <c r="N29" i="3"/>
  <c r="N59" i="3"/>
  <c r="N74" i="3"/>
  <c r="N89" i="3"/>
  <c r="N104" i="3"/>
  <c r="N119" i="3"/>
  <c r="N134" i="3"/>
  <c r="N149" i="3"/>
  <c r="N164" i="3"/>
  <c r="N179" i="3"/>
  <c r="N209" i="3"/>
  <c r="N224" i="3"/>
  <c r="N194" i="3"/>
  <c r="G44" i="3"/>
  <c r="G29" i="3"/>
  <c r="G59" i="3"/>
  <c r="G74" i="3"/>
  <c r="S74" i="3" s="1"/>
  <c r="G89" i="3"/>
  <c r="S89" i="3" s="1"/>
  <c r="G104" i="3"/>
  <c r="S104" i="3" s="1"/>
  <c r="G119" i="3"/>
  <c r="G134" i="3"/>
  <c r="S134" i="3" s="1"/>
  <c r="G149" i="3"/>
  <c r="S149" i="3" s="1"/>
  <c r="G164" i="3"/>
  <c r="S164" i="3" s="1"/>
  <c r="G179" i="3"/>
  <c r="G209" i="3"/>
  <c r="G224" i="3"/>
  <c r="S224" i="3" s="1"/>
  <c r="D42" i="3"/>
  <c r="D72" i="3"/>
  <c r="S72" i="3" s="1"/>
  <c r="D87" i="3"/>
  <c r="S87" i="3" s="1"/>
  <c r="D102" i="3"/>
  <c r="S102" i="3" s="1"/>
  <c r="D117" i="3"/>
  <c r="S117" i="3" s="1"/>
  <c r="D132" i="3"/>
  <c r="S132" i="3" s="1"/>
  <c r="D147" i="3"/>
  <c r="S147" i="3" s="1"/>
  <c r="D162" i="3"/>
  <c r="S162" i="3" s="1"/>
  <c r="D177" i="3"/>
  <c r="S177" i="3" s="1"/>
  <c r="D192" i="3"/>
  <c r="D57" i="3"/>
  <c r="S57" i="3" s="1"/>
  <c r="Q52" i="3"/>
  <c r="S52" i="3" s="1"/>
  <c r="Q22" i="3"/>
  <c r="Q37" i="3"/>
  <c r="Q67" i="3"/>
  <c r="Q82" i="3"/>
  <c r="S82" i="3" s="1"/>
  <c r="Q97" i="3"/>
  <c r="Q112" i="3"/>
  <c r="Q127" i="3"/>
  <c r="Q142" i="3"/>
  <c r="S142" i="3" s="1"/>
  <c r="Q157" i="3"/>
  <c r="Q172" i="3"/>
  <c r="Q187" i="3"/>
  <c r="Q202" i="3"/>
  <c r="S202" i="3" s="1"/>
  <c r="Q217" i="3"/>
  <c r="S217" i="3" s="1"/>
  <c r="Q232" i="3"/>
  <c r="H48" i="3"/>
  <c r="H18" i="3"/>
  <c r="S18" i="3" s="1"/>
  <c r="H33" i="3"/>
  <c r="H63" i="3"/>
  <c r="H78" i="3"/>
  <c r="H93" i="3"/>
  <c r="H108" i="3"/>
  <c r="H123" i="3"/>
  <c r="H138" i="3"/>
  <c r="H153" i="3"/>
  <c r="S153" i="3" s="1"/>
  <c r="H168" i="3"/>
  <c r="H183" i="3"/>
  <c r="H213" i="3"/>
  <c r="H228" i="3"/>
  <c r="S228" i="3" s="1"/>
  <c r="H198" i="3"/>
  <c r="N269" i="3"/>
  <c r="S269" i="3" s="1"/>
  <c r="J263" i="3"/>
  <c r="S263" i="3" s="1"/>
  <c r="H258" i="3"/>
  <c r="S258" i="3" s="1"/>
  <c r="N254" i="3"/>
  <c r="S254" i="3" s="1"/>
  <c r="J248" i="3"/>
  <c r="S248" i="3" s="1"/>
  <c r="H243" i="3"/>
  <c r="S243" i="3" s="1"/>
  <c r="N239" i="3"/>
  <c r="S239" i="3" s="1"/>
  <c r="S232" i="3"/>
  <c r="S230" i="3"/>
  <c r="S206" i="3"/>
  <c r="S200" i="3"/>
  <c r="S44" i="3"/>
  <c r="S42" i="3"/>
  <c r="S223" i="3"/>
  <c r="S219" i="3"/>
  <c r="S41" i="3"/>
  <c r="J23" i="3"/>
  <c r="J38" i="3"/>
  <c r="S38" i="3" s="1"/>
  <c r="J53" i="3"/>
  <c r="J68" i="3"/>
  <c r="J83" i="3"/>
  <c r="J98" i="3"/>
  <c r="J113" i="3"/>
  <c r="J128" i="3"/>
  <c r="J143" i="3"/>
  <c r="J158" i="3"/>
  <c r="J173" i="3"/>
  <c r="J203" i="3"/>
  <c r="S203" i="3" s="1"/>
  <c r="J218" i="3"/>
  <c r="S218" i="3" s="1"/>
  <c r="J188" i="3"/>
  <c r="S188" i="3" s="1"/>
  <c r="Q21" i="3"/>
  <c r="Q36" i="3"/>
  <c r="Q66" i="3"/>
  <c r="Q81" i="3"/>
  <c r="Q96" i="3"/>
  <c r="Q111" i="3"/>
  <c r="Q126" i="3"/>
  <c r="Q141" i="3"/>
  <c r="Q156" i="3"/>
  <c r="Q171" i="3"/>
  <c r="Q186" i="3"/>
  <c r="Q51" i="3"/>
  <c r="Q201" i="3"/>
  <c r="Q216" i="3"/>
  <c r="Q231" i="3"/>
  <c r="G51" i="3"/>
  <c r="G21" i="3"/>
  <c r="G36" i="3"/>
  <c r="S36" i="3" s="1"/>
  <c r="G66" i="3"/>
  <c r="S66" i="3" s="1"/>
  <c r="G81" i="3"/>
  <c r="S81" i="3" s="1"/>
  <c r="G96" i="3"/>
  <c r="G111" i="3"/>
  <c r="S111" i="3" s="1"/>
  <c r="G126" i="3"/>
  <c r="G141" i="3"/>
  <c r="G156" i="3"/>
  <c r="G171" i="3"/>
  <c r="S171" i="3" s="1"/>
  <c r="G186" i="3"/>
  <c r="G201" i="3"/>
  <c r="G216" i="3"/>
  <c r="G231" i="3"/>
  <c r="E19" i="3"/>
  <c r="E34" i="3"/>
  <c r="E49" i="3"/>
  <c r="E64" i="3"/>
  <c r="E79" i="3"/>
  <c r="E94" i="3"/>
  <c r="E109" i="3"/>
  <c r="E124" i="3"/>
  <c r="E139" i="3"/>
  <c r="E154" i="3"/>
  <c r="E169" i="3"/>
  <c r="E184" i="3"/>
  <c r="E199" i="3"/>
  <c r="E214" i="3"/>
  <c r="E229" i="3"/>
  <c r="Q261" i="3"/>
  <c r="S261" i="3" s="1"/>
  <c r="E259" i="3"/>
  <c r="S259" i="3" s="1"/>
  <c r="Q246" i="3"/>
  <c r="S246" i="3" s="1"/>
  <c r="E244" i="3"/>
  <c r="S244" i="3" s="1"/>
  <c r="S231" i="3"/>
  <c r="S221" i="3"/>
  <c r="S209" i="3"/>
  <c r="D207" i="3"/>
  <c r="S207" i="3" s="1"/>
  <c r="S205" i="3"/>
  <c r="S201" i="3"/>
  <c r="G194" i="3"/>
  <c r="S194" i="3" s="1"/>
  <c r="S193" i="3"/>
  <c r="S187" i="3"/>
  <c r="S186" i="3"/>
  <c r="S172" i="3"/>
  <c r="S157" i="3"/>
  <c r="S156" i="3"/>
  <c r="S141" i="3"/>
  <c r="S127" i="3"/>
  <c r="S126" i="3"/>
  <c r="S96" i="3"/>
  <c r="K19" i="3"/>
  <c r="K34" i="3"/>
  <c r="K49" i="3"/>
  <c r="K64" i="3"/>
  <c r="K79" i="3"/>
  <c r="S79" i="3" s="1"/>
  <c r="K94" i="3"/>
  <c r="S94" i="3" s="1"/>
  <c r="K109" i="3"/>
  <c r="S109" i="3" s="1"/>
  <c r="K124" i="3"/>
  <c r="S124" i="3" s="1"/>
  <c r="K139" i="3"/>
  <c r="S139" i="3" s="1"/>
  <c r="K154" i="3"/>
  <c r="S154" i="3" s="1"/>
  <c r="K169" i="3"/>
  <c r="S169" i="3" s="1"/>
  <c r="K184" i="3"/>
  <c r="S184" i="3" s="1"/>
  <c r="K199" i="3"/>
  <c r="S199" i="3" s="1"/>
  <c r="K214" i="3"/>
  <c r="S214" i="3" s="1"/>
  <c r="K229" i="3"/>
  <c r="S229" i="3" s="1"/>
  <c r="D267" i="3"/>
  <c r="S267" i="3" s="1"/>
  <c r="D252" i="3"/>
  <c r="S252" i="3" s="1"/>
  <c r="D237" i="3"/>
  <c r="S237" i="3" s="1"/>
  <c r="D222" i="3"/>
  <c r="S222" i="3" s="1"/>
  <c r="S213" i="3"/>
  <c r="S208" i="3"/>
  <c r="S204" i="3"/>
  <c r="S192" i="3"/>
  <c r="S173" i="3"/>
  <c r="S158" i="3"/>
  <c r="S143" i="3"/>
  <c r="S128" i="3"/>
  <c r="S113" i="3"/>
  <c r="S98" i="3"/>
  <c r="S83" i="3"/>
  <c r="S68" i="3"/>
  <c r="S48" i="3"/>
  <c r="S198" i="3"/>
  <c r="S189" i="3"/>
  <c r="S178" i="3"/>
  <c r="S163" i="3"/>
  <c r="S148" i="3"/>
  <c r="S133" i="3"/>
  <c r="S123" i="3"/>
  <c r="S116" i="3"/>
  <c r="S108" i="3"/>
  <c r="S101" i="3"/>
  <c r="S93" i="3"/>
  <c r="S86" i="3"/>
  <c r="S78" i="3"/>
  <c r="S71" i="3"/>
  <c r="S63" i="3"/>
  <c r="S50" i="3"/>
  <c r="S33" i="3"/>
  <c r="S28" i="3"/>
  <c r="S24" i="3"/>
  <c r="S22" i="3"/>
  <c r="S20" i="3"/>
  <c r="S191" i="3"/>
  <c r="S185" i="3"/>
  <c r="S112" i="3"/>
  <c r="S97" i="3"/>
  <c r="S67" i="3"/>
  <c r="S55" i="3"/>
  <c r="S43" i="3"/>
  <c r="S39" i="3"/>
  <c r="S37" i="3"/>
  <c r="S35" i="3"/>
  <c r="S29" i="3"/>
  <c r="S25" i="3"/>
  <c r="S21" i="3"/>
  <c r="S19" i="3"/>
  <c r="S183" i="3"/>
  <c r="S176" i="3"/>
  <c r="S168" i="3"/>
  <c r="S161" i="3"/>
  <c r="S146" i="3"/>
  <c r="S138" i="3"/>
  <c r="S131" i="3"/>
  <c r="S118" i="3"/>
  <c r="S103" i="3"/>
  <c r="S88" i="3"/>
  <c r="S73" i="3"/>
  <c r="S58" i="3"/>
  <c r="S53" i="3"/>
  <c r="S51" i="3"/>
  <c r="S49" i="3"/>
  <c r="S40" i="3"/>
  <c r="S34" i="3"/>
  <c r="S26" i="3"/>
  <c r="S23" i="3"/>
  <c r="K29" i="2"/>
  <c r="L29" i="2"/>
  <c r="M29" i="2"/>
  <c r="N29" i="2"/>
  <c r="K30" i="2"/>
  <c r="L30" i="2"/>
  <c r="M30" i="2"/>
  <c r="N30" i="2"/>
  <c r="K43" i="2"/>
  <c r="L43" i="2"/>
  <c r="M43" i="2"/>
  <c r="N43" i="2"/>
  <c r="B49" i="2"/>
  <c r="C49" i="2"/>
  <c r="D49" i="2"/>
  <c r="E49" i="2"/>
  <c r="F49" i="2"/>
  <c r="G49" i="2"/>
  <c r="H49" i="2"/>
  <c r="I49" i="2"/>
  <c r="J49" i="2"/>
  <c r="L49" i="2"/>
  <c r="M49" i="2"/>
  <c r="N49" i="2"/>
  <c r="O49" i="2"/>
  <c r="Q49" i="2"/>
  <c r="R49" i="2"/>
  <c r="B50" i="2"/>
  <c r="B52" i="2" s="1"/>
  <c r="B14" i="2" s="1"/>
  <c r="C50" i="2"/>
  <c r="D50" i="2"/>
  <c r="D52" i="2" s="1"/>
  <c r="E50" i="2"/>
  <c r="E52" i="2" s="1"/>
  <c r="F50" i="2"/>
  <c r="F52" i="2" s="1"/>
  <c r="F15" i="2" s="1"/>
  <c r="G50" i="2"/>
  <c r="G52" i="2" s="1"/>
  <c r="G8" i="2" s="1"/>
  <c r="H50" i="2"/>
  <c r="I50" i="2"/>
  <c r="J50" i="2"/>
  <c r="J52" i="2" s="1"/>
  <c r="J18" i="2" s="1"/>
  <c r="K50" i="2"/>
  <c r="K52" i="2" s="1"/>
  <c r="L50" i="2"/>
  <c r="L52" i="2" s="1"/>
  <c r="M50" i="2"/>
  <c r="M52" i="2" s="1"/>
  <c r="N50" i="2"/>
  <c r="N52" i="2" s="1"/>
  <c r="N17" i="2" s="1"/>
  <c r="O50" i="2"/>
  <c r="O52" i="2" s="1"/>
  <c r="P50" i="2"/>
  <c r="P52" i="2" s="1"/>
  <c r="P53" i="2" s="1"/>
  <c r="Q50" i="2"/>
  <c r="Q52" i="2" s="1"/>
  <c r="R50" i="2"/>
  <c r="R52" i="2" s="1"/>
  <c r="R19" i="2" s="1"/>
  <c r="C52" i="2"/>
  <c r="H52" i="2"/>
  <c r="I52" i="2"/>
  <c r="I21" i="2" s="1"/>
  <c r="B53" i="2"/>
  <c r="B3" i="2" s="1"/>
  <c r="S64" i="3" l="1"/>
  <c r="S216" i="3"/>
  <c r="S179" i="3"/>
  <c r="S119" i="3"/>
  <c r="S59" i="3"/>
  <c r="N53" i="2"/>
  <c r="N3" i="2" s="1"/>
  <c r="J53" i="2"/>
  <c r="J3" i="2" s="1"/>
  <c r="F53" i="2"/>
  <c r="F3" i="2" s="1"/>
  <c r="B22" i="2"/>
  <c r="F18" i="2"/>
  <c r="K4" i="2"/>
  <c r="K16" i="2"/>
  <c r="K20" i="2"/>
  <c r="J24" i="2"/>
  <c r="F21" i="2"/>
  <c r="J17" i="2"/>
  <c r="K6" i="2"/>
  <c r="N23" i="2"/>
  <c r="K19" i="2"/>
  <c r="R53" i="2"/>
  <c r="R3" i="2" s="1"/>
  <c r="N22" i="2"/>
  <c r="J19" i="2"/>
  <c r="N14" i="2"/>
  <c r="Q22" i="2"/>
  <c r="Q20" i="2"/>
  <c r="E22" i="2"/>
  <c r="E24" i="2"/>
  <c r="E13" i="2"/>
  <c r="E53" i="2"/>
  <c r="E3" i="2" s="1"/>
  <c r="E9" i="2"/>
  <c r="L16" i="2"/>
  <c r="L24" i="2"/>
  <c r="N19" i="2"/>
  <c r="N6" i="2"/>
  <c r="N5" i="2"/>
  <c r="R24" i="2"/>
  <c r="I24" i="2"/>
  <c r="F23" i="2"/>
  <c r="F68" i="2" s="1"/>
  <c r="J22" i="2"/>
  <c r="R21" i="2"/>
  <c r="B21" i="2"/>
  <c r="J20" i="2"/>
  <c r="F19" i="2"/>
  <c r="B18" i="2"/>
  <c r="F17" i="2"/>
  <c r="N15" i="2"/>
  <c r="N68" i="2" s="1"/>
  <c r="J14" i="2"/>
  <c r="R11" i="2"/>
  <c r="M5" i="2"/>
  <c r="N24" i="2"/>
  <c r="F24" i="2"/>
  <c r="B23" i="2"/>
  <c r="I22" i="2"/>
  <c r="N21" i="2"/>
  <c r="F20" i="2"/>
  <c r="B19" i="2"/>
  <c r="R17" i="2"/>
  <c r="B17" i="2"/>
  <c r="J15" i="2"/>
  <c r="I14" i="2"/>
  <c r="I11" i="2"/>
  <c r="I7" i="2"/>
  <c r="I53" i="2"/>
  <c r="I3" i="2" s="1"/>
  <c r="N20" i="2"/>
  <c r="K10" i="2"/>
  <c r="D4" i="2"/>
  <c r="D6" i="2"/>
  <c r="D8" i="2"/>
  <c r="D10" i="2"/>
  <c r="D12" i="2"/>
  <c r="D5" i="2"/>
  <c r="D7" i="2"/>
  <c r="D9" i="2"/>
  <c r="D11" i="2"/>
  <c r="D13" i="2"/>
  <c r="D14" i="2"/>
  <c r="D15" i="2"/>
  <c r="D17" i="2"/>
  <c r="D18" i="2"/>
  <c r="D16" i="2"/>
  <c r="D19" i="2"/>
  <c r="D23" i="2"/>
  <c r="D24" i="2"/>
  <c r="D20" i="2"/>
  <c r="D22" i="2"/>
  <c r="D53" i="2"/>
  <c r="D3" i="2" s="1"/>
  <c r="D21" i="2"/>
  <c r="O5" i="2"/>
  <c r="O7" i="2"/>
  <c r="O9" i="2"/>
  <c r="O11" i="2"/>
  <c r="O13" i="2"/>
  <c r="O14" i="2"/>
  <c r="O15" i="2"/>
  <c r="O17" i="2"/>
  <c r="O18" i="2"/>
  <c r="O6" i="2"/>
  <c r="O16" i="2"/>
  <c r="O19" i="2"/>
  <c r="O21" i="2"/>
  <c r="O22" i="2"/>
  <c r="O24" i="2"/>
  <c r="O53" i="2"/>
  <c r="O3" i="2" s="1"/>
  <c r="O8" i="2"/>
  <c r="O23" i="2"/>
  <c r="O12" i="2"/>
  <c r="O20" i="2"/>
  <c r="O4" i="2"/>
  <c r="O10" i="2"/>
  <c r="M4" i="2"/>
  <c r="M8" i="2"/>
  <c r="M10" i="2"/>
  <c r="M12" i="2"/>
  <c r="M16" i="2"/>
  <c r="M7" i="2"/>
  <c r="M14" i="2"/>
  <c r="M17" i="2"/>
  <c r="M20" i="2"/>
  <c r="M23" i="2"/>
  <c r="H4" i="2"/>
  <c r="H6" i="2"/>
  <c r="H8" i="2"/>
  <c r="H10" i="2"/>
  <c r="H12" i="2"/>
  <c r="H5" i="2"/>
  <c r="H7" i="2"/>
  <c r="H9" i="2"/>
  <c r="H11" i="2"/>
  <c r="H13" i="2"/>
  <c r="H14" i="2"/>
  <c r="H15" i="2"/>
  <c r="H17" i="2"/>
  <c r="H18" i="2"/>
  <c r="C5" i="2"/>
  <c r="C7" i="2"/>
  <c r="C9" i="2"/>
  <c r="C11" i="2"/>
  <c r="C13" i="2"/>
  <c r="C14" i="2"/>
  <c r="C15" i="2"/>
  <c r="C17" i="2"/>
  <c r="C18" i="2"/>
  <c r="C4" i="2"/>
  <c r="C12" i="2"/>
  <c r="C19" i="2"/>
  <c r="C21" i="2"/>
  <c r="C22" i="2"/>
  <c r="C24" i="2"/>
  <c r="C53" i="2"/>
  <c r="C3" i="2" s="1"/>
  <c r="C6" i="2"/>
  <c r="K5" i="2"/>
  <c r="K49" i="2"/>
  <c r="H23" i="2"/>
  <c r="C23" i="2"/>
  <c r="M19" i="2"/>
  <c r="H19" i="2"/>
  <c r="M18" i="2"/>
  <c r="C16" i="2"/>
  <c r="M9" i="2"/>
  <c r="Q4" i="2"/>
  <c r="Q6" i="2"/>
  <c r="Q8" i="2"/>
  <c r="Q10" i="2"/>
  <c r="Q12" i="2"/>
  <c r="Q5" i="2"/>
  <c r="Q7" i="2"/>
  <c r="Q9" i="2"/>
  <c r="Q11" i="2"/>
  <c r="Q13" i="2"/>
  <c r="Q14" i="2"/>
  <c r="Q15" i="2"/>
  <c r="Q17" i="2"/>
  <c r="Q18" i="2"/>
  <c r="L4" i="2"/>
  <c r="L8" i="2"/>
  <c r="L10" i="2"/>
  <c r="L12" i="2"/>
  <c r="L7" i="2"/>
  <c r="L9" i="2"/>
  <c r="L11" i="2"/>
  <c r="L13" i="2"/>
  <c r="L14" i="2"/>
  <c r="L15" i="2"/>
  <c r="L17" i="2"/>
  <c r="L18" i="2"/>
  <c r="G5" i="2"/>
  <c r="G7" i="2"/>
  <c r="G9" i="2"/>
  <c r="G11" i="2"/>
  <c r="G13" i="2"/>
  <c r="G14" i="2"/>
  <c r="G15" i="2"/>
  <c r="G17" i="2"/>
  <c r="G18" i="2"/>
  <c r="G10" i="2"/>
  <c r="G16" i="2"/>
  <c r="G19" i="2"/>
  <c r="G21" i="2"/>
  <c r="G22" i="2"/>
  <c r="G24" i="2"/>
  <c r="G53" i="2"/>
  <c r="G3" i="2" s="1"/>
  <c r="G4" i="2"/>
  <c r="Q24" i="2"/>
  <c r="L23" i="2"/>
  <c r="G23" i="2"/>
  <c r="M21" i="2"/>
  <c r="H21" i="2"/>
  <c r="L19" i="2"/>
  <c r="M11" i="2"/>
  <c r="C8" i="2"/>
  <c r="G6" i="2"/>
  <c r="M53" i="2"/>
  <c r="M3" i="2" s="1"/>
  <c r="H53" i="2"/>
  <c r="H3" i="2" s="1"/>
  <c r="K7" i="2"/>
  <c r="K9" i="2"/>
  <c r="K11" i="2"/>
  <c r="K13" i="2"/>
  <c r="K14" i="2"/>
  <c r="K15" i="2"/>
  <c r="K17" i="2"/>
  <c r="K18" i="2"/>
  <c r="K8" i="2"/>
  <c r="K21" i="2"/>
  <c r="K22" i="2"/>
  <c r="K24" i="2"/>
  <c r="K53" i="2"/>
  <c r="K3" i="2" s="1"/>
  <c r="E4" i="2"/>
  <c r="E6" i="2"/>
  <c r="E8" i="2"/>
  <c r="E10" i="2"/>
  <c r="E12" i="2"/>
  <c r="E16" i="2"/>
  <c r="E11" i="2"/>
  <c r="E14" i="2"/>
  <c r="E17" i="2"/>
  <c r="E20" i="2"/>
  <c r="E23" i="2"/>
  <c r="E5" i="2"/>
  <c r="M6" i="2"/>
  <c r="Q23" i="2"/>
  <c r="K23" i="2"/>
  <c r="M22" i="2"/>
  <c r="H22" i="2"/>
  <c r="L21" i="2"/>
  <c r="H20" i="2"/>
  <c r="C20" i="2"/>
  <c r="Q19" i="2"/>
  <c r="E19" i="2"/>
  <c r="H16" i="2"/>
  <c r="E15" i="2"/>
  <c r="M13" i="2"/>
  <c r="K12" i="2"/>
  <c r="C10" i="2"/>
  <c r="Q53" i="2"/>
  <c r="Q3" i="2" s="1"/>
  <c r="L53" i="2"/>
  <c r="L3" i="2" s="1"/>
  <c r="I4" i="2"/>
  <c r="I6" i="2"/>
  <c r="I8" i="2"/>
  <c r="I10" i="2"/>
  <c r="I12" i="2"/>
  <c r="I16" i="2"/>
  <c r="I9" i="2"/>
  <c r="I15" i="2"/>
  <c r="I18" i="2"/>
  <c r="I20" i="2"/>
  <c r="I23" i="2"/>
  <c r="R4" i="2"/>
  <c r="R6" i="2"/>
  <c r="R8" i="2"/>
  <c r="R10" i="2"/>
  <c r="R12" i="2"/>
  <c r="R16" i="2"/>
  <c r="R5" i="2"/>
  <c r="R13" i="2"/>
  <c r="R15" i="2"/>
  <c r="R18" i="2"/>
  <c r="R20" i="2"/>
  <c r="R23" i="2"/>
  <c r="R7" i="2"/>
  <c r="N7" i="2"/>
  <c r="N9" i="2"/>
  <c r="N11" i="2"/>
  <c r="N13" i="2"/>
  <c r="N67" i="2" s="1"/>
  <c r="N4" i="2"/>
  <c r="N8" i="2"/>
  <c r="N10" i="2"/>
  <c r="N12" i="2"/>
  <c r="N16" i="2"/>
  <c r="J5" i="2"/>
  <c r="J7" i="2"/>
  <c r="J9" i="2"/>
  <c r="J11" i="2"/>
  <c r="J13" i="2"/>
  <c r="J4" i="2"/>
  <c r="J6" i="2"/>
  <c r="J8" i="2"/>
  <c r="J10" i="2"/>
  <c r="J12" i="2"/>
  <c r="J16" i="2"/>
  <c r="F5" i="2"/>
  <c r="F7" i="2"/>
  <c r="F9" i="2"/>
  <c r="F11" i="2"/>
  <c r="F13" i="2"/>
  <c r="F4" i="2"/>
  <c r="F6" i="2"/>
  <c r="F8" i="2"/>
  <c r="F10" i="2"/>
  <c r="F12" i="2"/>
  <c r="F16" i="2"/>
  <c r="B5" i="2"/>
  <c r="B7" i="2"/>
  <c r="B9" i="2"/>
  <c r="B11" i="2"/>
  <c r="B13" i="2"/>
  <c r="B67" i="2" s="1"/>
  <c r="B4" i="2"/>
  <c r="B6" i="2"/>
  <c r="B8" i="2"/>
  <c r="B10" i="2"/>
  <c r="B12" i="2"/>
  <c r="B16" i="2"/>
  <c r="M24" i="2"/>
  <c r="H24" i="2"/>
  <c r="B24" i="2"/>
  <c r="J23" i="2"/>
  <c r="R22" i="2"/>
  <c r="L22" i="2"/>
  <c r="F22" i="2"/>
  <c r="Q21" i="2"/>
  <c r="J21" i="2"/>
  <c r="E21" i="2"/>
  <c r="L20" i="2"/>
  <c r="G20" i="2"/>
  <c r="B20" i="2"/>
  <c r="I19" i="2"/>
  <c r="N18" i="2"/>
  <c r="E18" i="2"/>
  <c r="I17" i="2"/>
  <c r="Q16" i="2"/>
  <c r="M15" i="2"/>
  <c r="B15" i="2"/>
  <c r="R14" i="2"/>
  <c r="F14" i="2"/>
  <c r="I13" i="2"/>
  <c r="G12" i="2"/>
  <c r="R9" i="2"/>
  <c r="E7" i="2"/>
  <c r="I5" i="2"/>
  <c r="L6" i="2"/>
  <c r="L5" i="2"/>
  <c r="O71" i="2" l="1"/>
  <c r="F71" i="2"/>
  <c r="O68" i="2"/>
  <c r="B71" i="2"/>
  <c r="B68" i="2"/>
  <c r="J68" i="2"/>
  <c r="J67" i="2"/>
  <c r="E67" i="2"/>
  <c r="I67" i="2"/>
  <c r="M68" i="2"/>
  <c r="N71" i="2"/>
  <c r="N75" i="2" s="1"/>
  <c r="K71" i="2"/>
  <c r="R68" i="2"/>
  <c r="I68" i="2"/>
  <c r="H67" i="2"/>
  <c r="C68" i="2"/>
  <c r="J71" i="2"/>
  <c r="I25" i="2"/>
  <c r="E71" i="2"/>
  <c r="B75" i="2"/>
  <c r="J25" i="2"/>
  <c r="R25" i="2"/>
  <c r="L25" i="2"/>
  <c r="M67" i="2"/>
  <c r="E25" i="2"/>
  <c r="G68" i="2"/>
  <c r="B25" i="2"/>
  <c r="N25" i="2"/>
  <c r="R67" i="2"/>
  <c r="K68" i="2"/>
  <c r="L68" i="2"/>
  <c r="F25" i="2"/>
  <c r="E68" i="2"/>
  <c r="C25" i="2"/>
  <c r="M25" i="2"/>
  <c r="H71" i="2"/>
  <c r="Q25" i="2"/>
  <c r="Q68" i="2"/>
  <c r="D71" i="2"/>
  <c r="D67" i="2"/>
  <c r="K25" i="2"/>
  <c r="G71" i="2"/>
  <c r="G67" i="2"/>
  <c r="H68" i="2"/>
  <c r="O67" i="2"/>
  <c r="D25" i="2"/>
  <c r="F67" i="2"/>
  <c r="F75" i="2" s="1"/>
  <c r="R71" i="2"/>
  <c r="R75" i="2" s="1"/>
  <c r="I71" i="2"/>
  <c r="I75" i="2" s="1"/>
  <c r="K67" i="2"/>
  <c r="H25" i="2"/>
  <c r="G25" i="2"/>
  <c r="L71" i="2"/>
  <c r="L67" i="2"/>
  <c r="Q71" i="2"/>
  <c r="Q67" i="2"/>
  <c r="M71" i="2"/>
  <c r="C71" i="2"/>
  <c r="C67" i="2"/>
  <c r="O25" i="2"/>
  <c r="D68" i="2"/>
  <c r="O75" i="2" l="1"/>
  <c r="J75" i="2"/>
  <c r="K75" i="2"/>
  <c r="H75" i="2"/>
  <c r="E75" i="2"/>
  <c r="L75" i="2"/>
  <c r="C75" i="2"/>
  <c r="G75" i="2"/>
  <c r="M75" i="2"/>
  <c r="D75" i="2"/>
  <c r="Q7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tc={1F2130C6-ED34-4783-A7A1-EBBA6A6BC0ED}</author>
    <author>tc={E4238A99-7446-43CF-955C-BF7AFBF19A43}</author>
    <author>tc={56BC1100-BB7C-4E58-8446-3772D5030FA9}</author>
    <author>tc={A611F04E-C691-466E-B9FB-2EA92E9FDBE7}</author>
  </authors>
  <commentList>
    <comment ref="A16" authorId="0" shapeId="0" xr:uid="{1F2130C6-ED34-4783-A7A1-EBBA6A6BC0ED}">
      <text>
        <t>[Threaded comment]
Your version of Excel allows you to read this threaded comment; however, any edits to it will get removed if the file is opened in a newer version of Excel. Learn more: https://go.microsoft.com/fwlink/?linkid=870924
Comment:
    Considered szomolnokite</t>
      </text>
    </comment>
    <comment ref="A18" authorId="1" shapeId="0" xr:uid="{E4238A99-7446-43CF-955C-BF7AFBF19A4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Considered spinel </t>
      </text>
    </comment>
    <comment ref="A23" authorId="2" shapeId="0" xr:uid="{56BC1100-BB7C-4E58-8446-3772D5030FA9}">
      <text>
        <t>[Threaded comment]
Your version of Excel allows you to read this threaded comment; however, any edits to it will get removed if the file is opened in a newer version of Excel. Learn more: https://go.microsoft.com/fwlink/?linkid=870924
Comment:
    Considered Jarosite</t>
      </text>
    </comment>
    <comment ref="A62" authorId="3" shapeId="0" xr:uid="{A611F04E-C691-466E-B9FB-2EA92E9FDBE7}">
      <text>
        <t>[Threaded comment]
Your version of Excel allows you to read this threaded comment; however, any edits to it will get removed if the file is opened in a newer version of Excel. Learn more: https://go.microsoft.com/fwlink/?linkid=870924
Comment:
    Tremolite was used for the amphibole composition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tc={86273A02-A2C0-40CF-99F9-6EB75C2DA647}</author>
    <author>tc={F7044FD9-4D61-46C0-884A-F571718AA24A}</author>
  </authors>
  <commentList>
    <comment ref="F2" authorId="0" shapeId="0" xr:uid="{86273A02-A2C0-40CF-99F9-6EB75C2DA647}">
      <text>
        <t>[Threaded comment]
Your version of Excel allows you to read this threaded comment; however, any edits to it will get removed if the file is opened in a newer version of Excel. Learn more: https://go.microsoft.com/fwlink/?linkid=870924
Comment:
    I used Tremolite</t>
      </text>
    </comment>
    <comment ref="AB2" authorId="1" shapeId="0" xr:uid="{F7044FD9-4D61-46C0-884A-F571718AA24A}">
      <text>
        <t>[Threaded comment]
Your version of Excel allows you to read this threaded comment; however, any edits to it will get removed if the file is opened in a newer version of Excel. Learn more: https://go.microsoft.com/fwlink/?linkid=870924
Comment:
    Tremolite was used for the amphibole composition</t>
      </text>
    </comment>
  </commentList>
</comments>
</file>

<file path=xl/sharedStrings.xml><?xml version="1.0" encoding="utf-8"?>
<sst xmlns="http://schemas.openxmlformats.org/spreadsheetml/2006/main" count="883" uniqueCount="137">
  <si>
    <t>Pyrite</t>
  </si>
  <si>
    <t>S in Pyrite</t>
  </si>
  <si>
    <t>Illite</t>
  </si>
  <si>
    <t>H2O in Illite</t>
  </si>
  <si>
    <t xml:space="preserve"> Kaolinite</t>
  </si>
  <si>
    <t>H2O in Kaolinite</t>
  </si>
  <si>
    <t>K-Na sulfate (jrosite)</t>
  </si>
  <si>
    <t>S in Voltaite</t>
  </si>
  <si>
    <t>Voltaite</t>
  </si>
  <si>
    <t>S in Rhomboclase</t>
  </si>
  <si>
    <t>Rhomboclase</t>
  </si>
  <si>
    <t>S in Alunogen</t>
  </si>
  <si>
    <t xml:space="preserve"> Alunogen</t>
  </si>
  <si>
    <t>S in Fe sulfate hydrate (szomolnokite)</t>
  </si>
  <si>
    <t xml:space="preserve"> Fe sulfate hydrate (szomolnokite)</t>
  </si>
  <si>
    <t>S in Jarosite</t>
  </si>
  <si>
    <t xml:space="preserve"> Jarosite</t>
  </si>
  <si>
    <t>S in Anhydrite</t>
  </si>
  <si>
    <t xml:space="preserve"> Anhydrite</t>
  </si>
  <si>
    <t>S in Gypsum</t>
  </si>
  <si>
    <t>Gypsum</t>
  </si>
  <si>
    <t>CO2 in Dolomite</t>
  </si>
  <si>
    <t>Dolomite</t>
  </si>
  <si>
    <t>CO2 in calcite</t>
  </si>
  <si>
    <t>calcite</t>
  </si>
  <si>
    <t>%volatile contribution H2O</t>
  </si>
  <si>
    <t>%volatile contribution S</t>
  </si>
  <si>
    <t>%volatile contribution CO2</t>
  </si>
  <si>
    <t>molecular mass</t>
  </si>
  <si>
    <t>Coal proportion</t>
  </si>
  <si>
    <t>Minerals proportion</t>
  </si>
  <si>
    <t>Ash %</t>
  </si>
  <si>
    <t>Volatile % contribution</t>
  </si>
  <si>
    <t>sum</t>
  </si>
  <si>
    <t>Sulfur</t>
  </si>
  <si>
    <t>K-Na sulfate</t>
  </si>
  <si>
    <t>Jarosite</t>
  </si>
  <si>
    <t>Anatase</t>
  </si>
  <si>
    <t>Rutile</t>
  </si>
  <si>
    <t>Magnetite</t>
  </si>
  <si>
    <t>Alunogen</t>
  </si>
  <si>
    <t>Fe sulfate hydrate</t>
  </si>
  <si>
    <t>szomolnokite</t>
  </si>
  <si>
    <t>Anhydrite</t>
  </si>
  <si>
    <t>Calcite</t>
  </si>
  <si>
    <t>Gibbsite</t>
  </si>
  <si>
    <t>Amphibole</t>
  </si>
  <si>
    <t>Plagioclase</t>
  </si>
  <si>
    <t>Illite / Muscovite</t>
  </si>
  <si>
    <t>Kaolinite</t>
  </si>
  <si>
    <t>Quartz</t>
  </si>
  <si>
    <t>sulfur</t>
  </si>
  <si>
    <t>voltaite</t>
  </si>
  <si>
    <t>rhomboclase</t>
  </si>
  <si>
    <t>alunogen</t>
  </si>
  <si>
    <t>jarosite</t>
  </si>
  <si>
    <t>gypsum</t>
  </si>
  <si>
    <t>dolomite</t>
  </si>
  <si>
    <t>gibbsite</t>
  </si>
  <si>
    <t>pyrite</t>
  </si>
  <si>
    <t>amphibole</t>
  </si>
  <si>
    <t>plagioclase</t>
  </si>
  <si>
    <t>illite</t>
  </si>
  <si>
    <t>kaolinite</t>
  </si>
  <si>
    <t>quartz</t>
  </si>
  <si>
    <t>Reduced mineral list for element calculation</t>
  </si>
  <si>
    <t>XRD raw data and CM normalisation</t>
  </si>
  <si>
    <t>CM</t>
  </si>
  <si>
    <t>Volatile contribution</t>
  </si>
  <si>
    <t>SA-MDT</t>
  </si>
  <si>
    <t>SA-UF1</t>
  </si>
  <si>
    <t>Br-Tail</t>
  </si>
  <si>
    <t>SA-Dis1</t>
  </si>
  <si>
    <t>Br-Dis</t>
  </si>
  <si>
    <t>Br-MDT</t>
  </si>
  <si>
    <t>Br-PyC</t>
  </si>
  <si>
    <t>Mz-ROM1</t>
  </si>
  <si>
    <t>Mz-ROM2</t>
  </si>
  <si>
    <t>SA-Dis2</t>
  </si>
  <si>
    <t>SA-UF3</t>
  </si>
  <si>
    <t>SA-UF2</t>
  </si>
  <si>
    <t>SA-UF4</t>
  </si>
  <si>
    <t>Br-Dsulf</t>
  </si>
  <si>
    <t>US-ROM</t>
  </si>
  <si>
    <t>SA-ROM2</t>
  </si>
  <si>
    <t>SA-ROM3</t>
  </si>
  <si>
    <t>Szomolnokite</t>
  </si>
  <si>
    <t>Rutile, anatase, spinel, magnetitie</t>
  </si>
  <si>
    <t>S</t>
  </si>
  <si>
    <t>Ti</t>
  </si>
  <si>
    <t>Si</t>
  </si>
  <si>
    <t>P</t>
  </si>
  <si>
    <t>Na</t>
  </si>
  <si>
    <t>Mn</t>
  </si>
  <si>
    <t>Mg</t>
  </si>
  <si>
    <t>K</t>
  </si>
  <si>
    <t>Fe</t>
  </si>
  <si>
    <t>Cr</t>
  </si>
  <si>
    <t>Ca</t>
  </si>
  <si>
    <t>Al</t>
  </si>
  <si>
    <t>Total</t>
  </si>
  <si>
    <t>rutile, anatase, spinel</t>
  </si>
  <si>
    <t>Mineral / mineral group</t>
  </si>
  <si>
    <t>Sample:</t>
  </si>
  <si>
    <t>Conversion factor</t>
  </si>
  <si>
    <t>XRD mineral to element conversion</t>
  </si>
  <si>
    <t>Output Restructure</t>
  </si>
  <si>
    <t>BrTail</t>
  </si>
  <si>
    <t>XRD mineral list (CM normalised)</t>
  </si>
  <si>
    <t>Quartz.XRD</t>
  </si>
  <si>
    <t>Kaolinite.XRD</t>
  </si>
  <si>
    <t>Illite.XRD</t>
  </si>
  <si>
    <t>Plagioclase.XRD</t>
  </si>
  <si>
    <t>Amphibole.XRD</t>
  </si>
  <si>
    <t>Pyrite.XRD</t>
  </si>
  <si>
    <t>Gibbsite.XRD</t>
  </si>
  <si>
    <t>Calcite.XRD</t>
  </si>
  <si>
    <t>Dolomite.XRD</t>
  </si>
  <si>
    <t>Gypsum.XRD</t>
  </si>
  <si>
    <t>Jarosite.XRD</t>
  </si>
  <si>
    <t>szomolnokite.XRD</t>
  </si>
  <si>
    <t>Alunogen.XRD</t>
  </si>
  <si>
    <t>Magnetite.XRD</t>
  </si>
  <si>
    <t>Rutile.XRD</t>
  </si>
  <si>
    <t>Rhomboclase.XRD</t>
  </si>
  <si>
    <t>Voltaite.XRD</t>
  </si>
  <si>
    <t>Id</t>
  </si>
  <si>
    <t>Clays</t>
  </si>
  <si>
    <t>Other Silicates</t>
  </si>
  <si>
    <t>Other Sulfides</t>
  </si>
  <si>
    <t>Iron oxides</t>
  </si>
  <si>
    <t>Siderite</t>
  </si>
  <si>
    <t>Sulfates</t>
  </si>
  <si>
    <t>Others</t>
  </si>
  <si>
    <t>CM.XRD</t>
  </si>
  <si>
    <t>XRD mineral distribution format</t>
  </si>
  <si>
    <t>XRD to QEMSCAN data 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</si>
</sst>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164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/>
    <xf numFmtId="2" fontId="3" fillId="0" borderId="0" xfId="0" applyNumberFormat="1" applyFont="1"/>
    <xf numFmtId="0" fontId="3" fillId="0" borderId="0" xfId="0" applyFont="1"/>
    <xf numFmtId="165" fontId="3" fillId="0" borderId="0" xfId="0" applyNumberFormat="1" applyFont="1"/>
    <xf numFmtId="0" fontId="0" fillId="0" borderId="0" xfId="0" applyBorder="1"/>
    <xf numFmtId="2" fontId="0" fillId="0" borderId="0" xfId="0" applyNumberFormat="1" applyBorder="1"/>
    <xf numFmtId="165" fontId="0" fillId="0" borderId="0" xfId="0" applyNumberFormat="1" applyBorder="1"/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horizontal="right"/>
    </xf>
    <xf numFmtId="0" fontId="0" fillId="0" borderId="0" xfId="0" applyBorder="1" applyAlignment="1"/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6" xfId="0" applyBorder="1"/>
    <xf numFmtId="0" fontId="0" fillId="0" borderId="7" xfId="0" applyBorder="1" applyAlignment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2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7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6" xfId="0" applyBorder="1" applyAlignment="1"/>
    <xf numFmtId="164" fontId="0" fillId="0" borderId="0" xfId="0" applyNumberFormat="1" applyFont="1" applyBorder="1"/>
    <xf numFmtId="0" fontId="0" fillId="0" borderId="6" xfId="0" applyFont="1" applyBorder="1"/>
    <xf numFmtId="164" fontId="0" fillId="0" borderId="7" xfId="0" applyNumberFormat="1" applyFont="1" applyBorder="1"/>
    <xf numFmtId="0" fontId="0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2" fontId="0" fillId="0" borderId="9" xfId="0" applyNumberFormat="1" applyFont="1" applyBorder="1"/>
    <xf numFmtId="2" fontId="0" fillId="0" borderId="10" xfId="0" applyNumberFormat="1" applyFont="1" applyBorder="1"/>
    <xf numFmtId="0" fontId="0" fillId="0" borderId="6" xfId="0" applyFill="1" applyBorder="1"/>
    <xf numFmtId="0" fontId="6" fillId="0" borderId="6" xfId="0" applyFont="1" applyBorder="1" applyAlignment="1">
      <alignment horizontal="left" vertical="center"/>
    </xf>
    <xf numFmtId="2" fontId="0" fillId="0" borderId="1" xfId="0" applyNumberForma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textRotation="90"/>
    </xf>
    <xf numFmtId="0" fontId="0" fillId="0" borderId="1" xfId="0" applyBorder="1" applyAlignment="1">
      <alignment horizontal="center"/>
    </xf>
    <xf numFmtId="0" fontId="1" fillId="0" borderId="0" xfId="0" applyFont="1" applyBorder="1"/>
    <xf numFmtId="2" fontId="0" fillId="0" borderId="0" xfId="0" applyNumberFormat="1" applyBorder="1" applyAlignment="1">
      <alignment horizontal="left"/>
    </xf>
    <xf numFmtId="164" fontId="2" fillId="0" borderId="3" xfId="0" applyNumberFormat="1" applyFont="1" applyBorder="1"/>
    <xf numFmtId="2" fontId="6" fillId="0" borderId="0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horizontal="right"/>
    </xf>
    <xf numFmtId="2" fontId="6" fillId="0" borderId="0" xfId="0" applyNumberFormat="1" applyFont="1" applyBorder="1"/>
    <xf numFmtId="2" fontId="6" fillId="0" borderId="9" xfId="0" applyNumberFormat="1" applyFont="1" applyBorder="1"/>
    <xf numFmtId="0" fontId="0" fillId="0" borderId="4" xfId="0" applyFont="1" applyBorder="1"/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7" fillId="0" borderId="0" xfId="0" applyFont="1" applyBorder="1"/>
    <xf numFmtId="2" fontId="7" fillId="0" borderId="0" xfId="0" applyNumberFormat="1" applyFont="1" applyBorder="1"/>
    <xf numFmtId="0" fontId="0" fillId="0" borderId="0" xfId="0" applyAlignment="1">
      <alignment vertical="center" textRotation="90"/>
    </xf>
    <xf numFmtId="0" fontId="2" fillId="0" borderId="0" xfId="0" applyFont="1" applyFill="1" applyBorder="1" applyAlignment="1"/>
    <xf numFmtId="0" fontId="0" fillId="0" borderId="0" xfId="0" applyFill="1" applyBorder="1"/>
    <xf numFmtId="164" fontId="0" fillId="0" borderId="0" xfId="0" applyNumberFormat="1" applyFill="1" applyBorder="1"/>
    <xf numFmtId="2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/>
    <xf numFmtId="2" fontId="0" fillId="0" borderId="0" xfId="0" applyNumberFormat="1" applyFill="1" applyBorder="1" applyAlignment="1">
      <alignment horizontal="right"/>
    </xf>
    <xf numFmtId="0" fontId="0" fillId="0" borderId="7" xfId="0" applyBorder="1" applyAlignment="1">
      <alignment horizontal="lef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30616</xdr:colOff>
      <xdr:row>15</xdr:row>
      <xdr:rowOff>137962</xdr:rowOff>
    </xdr:from>
    <xdr:ext cx="4133333" cy="323810"/>
    <xdr:pic>
      <xdr:nvPicPr>
        <xdr:cNvPr id="2" name="Picture 1">
          <a:extLst>
            <a:ext uri="{FF2B5EF4-FFF2-40B4-BE49-F238E27FC236}">
              <a16:creationId xmlns:a16="http://schemas.microsoft.com/office/drawing/2014/main" id="{EABAB365-CB3A-4497-9B9B-25E05AB4E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95116" y="3825498"/>
          <a:ext cx="4133333" cy="323810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onchita Kamanzi" id="{00397064-80F3-40F2-8A51-7545C9A579C3}" userId="Conchita Kamanzi" providerId="None"/>
  <person displayName="Conchita Kamanzi" id="{D5CA61FF-C1D8-4BC2-981E-D3BE17B7A224}" userId="S::KMNKAN003@myuct.ac.za::a46edc25-216f-4647-acdf-a57d37fba97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6" dT="2023-03-20T07:03:02.40" personId="{D5CA61FF-C1D8-4BC2-981E-D3BE17B7A224}" id="{1F2130C6-ED34-4783-A7A1-EBBA6A6BC0ED}">
    <text>Considered szomolnokite</text>
  </threadedComment>
  <threadedComment ref="A18" dT="2023-03-20T07:02:22.44" personId="{D5CA61FF-C1D8-4BC2-981E-D3BE17B7A224}" id="{E4238A99-7446-43CF-955C-BF7AFBF19A43}">
    <text xml:space="preserve">Considered spinel </text>
  </threadedComment>
  <threadedComment ref="A23" dT="2023-03-20T07:02:39.85" personId="{D5CA61FF-C1D8-4BC2-981E-D3BE17B7A224}" id="{56BC1100-BB7C-4E58-8446-3772D5030FA9}">
    <text>Considered Jarosite</text>
  </threadedComment>
  <threadedComment ref="A62" dT="2021-08-17T15:49:16.99" personId="{00397064-80F3-40F2-8A51-7545C9A579C3}" id="{A611F04E-C691-466E-B9FB-2EA92E9FDBE7}">
    <text>Tremolite was used for the amphibole composition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2" dT="2021-08-17T15:49:16.99" personId="{00397064-80F3-40F2-8A51-7545C9A579C3}" id="{86273A02-A2C0-40CF-99F9-6EB75C2DA647}">
    <text>I used Tremolite</text>
  </threadedComment>
  <threadedComment ref="AB2" dT="2021-08-17T15:49:16.99" personId="{00397064-80F3-40F2-8A51-7545C9A579C3}" id="{F7044FD9-4D61-46C0-884A-F571718AA24A}">
    <text>Tremolite was used for the amphibole composition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2B6FA-EF64-4646-B434-802E0706940A}">
  <dimension ref="A1:AM92"/>
  <sheetViews>
    <sheetView zoomScale="70" zoomScaleNormal="70" workbookViewId="0">
      <selection activeCell="T40" sqref="T40"/>
    </sheetView>
  </sheetViews>
  <sheetFormatPr defaultRowHeight="15" x14ac:dyDescent="0.25"/>
  <cols>
    <col min="1" max="1" width="32.85546875" bestFit="1" customWidth="1"/>
    <col min="2" max="2" width="9.5703125" bestFit="1" customWidth="1"/>
    <col min="3" max="3" width="8.7109375" bestFit="1" customWidth="1"/>
    <col min="4" max="4" width="7.7109375" bestFit="1" customWidth="1"/>
    <col min="5" max="5" width="8.85546875" bestFit="1" customWidth="1"/>
    <col min="6" max="6" width="7.28515625" bestFit="1" customWidth="1"/>
    <col min="7" max="7" width="8.7109375" bestFit="1" customWidth="1"/>
    <col min="8" max="8" width="8.28515625" bestFit="1" customWidth="1"/>
    <col min="9" max="9" width="10.5703125" bestFit="1" customWidth="1"/>
    <col min="10" max="10" width="11" bestFit="1" customWidth="1"/>
    <col min="11" max="11" width="9.28515625" bestFit="1" customWidth="1"/>
    <col min="12" max="15" width="9.140625" bestFit="1" customWidth="1"/>
    <col min="16" max="16" width="10" bestFit="1" customWidth="1"/>
    <col min="17" max="18" width="11.140625" bestFit="1" customWidth="1"/>
    <col min="19" max="19" width="15.42578125" bestFit="1" customWidth="1"/>
    <col min="20" max="20" width="33.140625" bestFit="1" customWidth="1"/>
    <col min="21" max="21" width="15.85546875" bestFit="1" customWidth="1"/>
    <col min="22" max="22" width="18.5703125" bestFit="1" customWidth="1"/>
    <col min="23" max="23" width="26.7109375" bestFit="1" customWidth="1"/>
    <col min="24" max="24" width="23.5703125" bestFit="1" customWidth="1"/>
    <col min="25" max="25" width="26.7109375" bestFit="1" customWidth="1"/>
    <col min="26" max="26" width="11.42578125" bestFit="1" customWidth="1"/>
    <col min="27" max="27" width="12.140625" bestFit="1" customWidth="1"/>
    <col min="28" max="30" width="11.28515625" bestFit="1" customWidth="1"/>
    <col min="31" max="31" width="10.42578125" bestFit="1" customWidth="1"/>
    <col min="32" max="34" width="11.28515625" bestFit="1" customWidth="1"/>
    <col min="35" max="35" width="10.7109375" bestFit="1" customWidth="1"/>
    <col min="36" max="36" width="7.28515625" bestFit="1" customWidth="1"/>
    <col min="37" max="38" width="11.28515625" bestFit="1" customWidth="1"/>
    <col min="39" max="39" width="15.42578125" bestFit="1" customWidth="1"/>
  </cols>
  <sheetData>
    <row r="1" spans="1:39" ht="19.5" thickBot="1" x14ac:dyDescent="0.35">
      <c r="A1" s="23" t="s">
        <v>66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5"/>
      <c r="S1" s="7"/>
      <c r="T1" s="14" t="s">
        <v>68</v>
      </c>
      <c r="U1" s="15"/>
      <c r="V1" s="15"/>
      <c r="W1" s="15"/>
      <c r="X1" s="15"/>
      <c r="Y1" s="16"/>
    </row>
    <row r="2" spans="1:39" x14ac:dyDescent="0.25">
      <c r="A2" s="17"/>
      <c r="B2" s="7" t="s">
        <v>69</v>
      </c>
      <c r="C2" s="7" t="s">
        <v>70</v>
      </c>
      <c r="D2" s="7" t="s">
        <v>71</v>
      </c>
      <c r="E2" s="7" t="s">
        <v>72</v>
      </c>
      <c r="F2" s="7" t="s">
        <v>73</v>
      </c>
      <c r="G2" s="7" t="s">
        <v>74</v>
      </c>
      <c r="H2" s="7" t="s">
        <v>75</v>
      </c>
      <c r="I2" s="7" t="s">
        <v>76</v>
      </c>
      <c r="J2" s="7" t="s">
        <v>77</v>
      </c>
      <c r="K2" s="7" t="s">
        <v>78</v>
      </c>
      <c r="L2" s="7" t="s">
        <v>79</v>
      </c>
      <c r="M2" s="7" t="s">
        <v>80</v>
      </c>
      <c r="N2" s="7" t="s">
        <v>81</v>
      </c>
      <c r="O2" s="7" t="s">
        <v>82</v>
      </c>
      <c r="P2" s="7" t="s">
        <v>83</v>
      </c>
      <c r="Q2" s="7" t="s">
        <v>84</v>
      </c>
      <c r="R2" s="20" t="s">
        <v>85</v>
      </c>
      <c r="S2" s="7"/>
      <c r="T2" s="17"/>
      <c r="U2" s="7" t="s">
        <v>28</v>
      </c>
      <c r="V2" s="7"/>
      <c r="W2" s="12" t="s">
        <v>27</v>
      </c>
      <c r="X2" s="12" t="s">
        <v>26</v>
      </c>
      <c r="Y2" s="18" t="s">
        <v>25</v>
      </c>
      <c r="AM2" s="5"/>
    </row>
    <row r="3" spans="1:39" x14ac:dyDescent="0.25">
      <c r="A3" s="17" t="s">
        <v>67</v>
      </c>
      <c r="B3" s="35">
        <f>B53</f>
        <v>43.80146554041</v>
      </c>
      <c r="C3" s="35">
        <f>C53</f>
        <v>44.128992996434064</v>
      </c>
      <c r="D3" s="35">
        <f>D53</f>
        <v>21.397780666756844</v>
      </c>
      <c r="E3" s="35">
        <f>E53</f>
        <v>60.560889099108969</v>
      </c>
      <c r="F3" s="35">
        <f>F53</f>
        <v>16.934460158422169</v>
      </c>
      <c r="G3" s="35">
        <f>G53</f>
        <v>32.451589054394731</v>
      </c>
      <c r="H3" s="35">
        <f>H53</f>
        <v>33.254379566516477</v>
      </c>
      <c r="I3" s="35">
        <f>I53</f>
        <v>75.965899624452106</v>
      </c>
      <c r="J3" s="35">
        <f>J53</f>
        <v>75.145398047701306</v>
      </c>
      <c r="K3" s="35">
        <f>K53</f>
        <v>34.416548539360363</v>
      </c>
      <c r="L3" s="35">
        <f>L53</f>
        <v>73.559045956951721</v>
      </c>
      <c r="M3" s="35">
        <f>M53</f>
        <v>55.201935203661897</v>
      </c>
      <c r="N3" s="35">
        <f>N53</f>
        <v>74.368990706131115</v>
      </c>
      <c r="O3" s="35">
        <f>O53</f>
        <v>11.487503981296911</v>
      </c>
      <c r="P3" s="35"/>
      <c r="Q3" s="35">
        <f>Q53</f>
        <v>89.671065298461073</v>
      </c>
      <c r="R3" s="36">
        <f>R53</f>
        <v>63.81679067232141</v>
      </c>
      <c r="S3" s="3"/>
      <c r="T3" s="17" t="s">
        <v>24</v>
      </c>
      <c r="U3" s="11">
        <v>100.09</v>
      </c>
      <c r="V3" s="7" t="s">
        <v>23</v>
      </c>
      <c r="W3" s="8">
        <v>0.43969999999999998</v>
      </c>
      <c r="X3" s="8"/>
      <c r="Y3" s="26"/>
      <c r="AM3" s="6"/>
    </row>
    <row r="4" spans="1:39" x14ac:dyDescent="0.25">
      <c r="A4" s="17" t="s">
        <v>50</v>
      </c>
      <c r="B4" s="35">
        <f>B28*B$52/100</f>
        <v>19.410973802342383</v>
      </c>
      <c r="C4" s="35">
        <f>C28*C$52/100</f>
        <v>21.683537818083941</v>
      </c>
      <c r="D4" s="35">
        <f>D28*D$52/100</f>
        <v>33.421663660494993</v>
      </c>
      <c r="E4" s="35">
        <f>E28*E$52/100</f>
        <v>14.758115299113424</v>
      </c>
      <c r="F4" s="35">
        <f>F28*F$52/100</f>
        <v>16.455283442616565</v>
      </c>
      <c r="G4" s="35">
        <f>G28*G$52/100</f>
        <v>8.8488418338742889</v>
      </c>
      <c r="H4" s="35">
        <f>H28*H$52/100</f>
        <v>6.2674137587041034</v>
      </c>
      <c r="I4" s="35">
        <f>I28*I$52/100</f>
        <v>5.1481043004423608</v>
      </c>
      <c r="J4" s="35">
        <f>J28*J$52/100</f>
        <v>5.1772135866638163</v>
      </c>
      <c r="K4" s="35">
        <f>K28*K$52/100</f>
        <v>16.822155299654067</v>
      </c>
      <c r="L4" s="35">
        <f>L28*L$52/100</f>
        <v>4.2569936009307741</v>
      </c>
      <c r="M4" s="35">
        <f>M28*M$52/100</f>
        <v>8.3100410197207175</v>
      </c>
      <c r="N4" s="35">
        <f>N28*N$52/100</f>
        <v>3.5319530806951316</v>
      </c>
      <c r="O4" s="35">
        <f>O28*O$52/100</f>
        <v>19.853352856995102</v>
      </c>
      <c r="P4" s="35"/>
      <c r="Q4" s="35">
        <f>Q28*Q$52/100</f>
        <v>2.2672011669877943</v>
      </c>
      <c r="R4" s="36">
        <f>R28*R$52/100</f>
        <v>5.0475577012111632</v>
      </c>
      <c r="S4" s="3"/>
      <c r="T4" s="17" t="s">
        <v>22</v>
      </c>
      <c r="U4" s="11">
        <v>184.4</v>
      </c>
      <c r="V4" s="7" t="s">
        <v>21</v>
      </c>
      <c r="W4" s="8">
        <v>0.4773</v>
      </c>
      <c r="X4" s="8"/>
      <c r="Y4" s="26"/>
      <c r="AM4" s="6"/>
    </row>
    <row r="5" spans="1:39" x14ac:dyDescent="0.25">
      <c r="A5" s="48" t="s">
        <v>49</v>
      </c>
      <c r="B5" s="35">
        <f>B29*B$52/100</f>
        <v>29.088361436283787</v>
      </c>
      <c r="C5" s="35">
        <f>C29*C$52/100</f>
        <v>18.77824545389851</v>
      </c>
      <c r="D5" s="35">
        <f>D29*D$52/100</f>
        <v>25.726506387770481</v>
      </c>
      <c r="E5" s="35">
        <f>E29*E$52/100</f>
        <v>16.946985954112876</v>
      </c>
      <c r="F5" s="35">
        <f>F29*F$52/100</f>
        <v>27.810342738960252</v>
      </c>
      <c r="G5" s="35">
        <f>G29*G$52/100</f>
        <v>28.437881008099815</v>
      </c>
      <c r="H5" s="35">
        <f>H29*H$52/100</f>
        <v>5.8402417879298083</v>
      </c>
      <c r="I5" s="35">
        <f>I29*I$52/100</f>
        <v>8.8349352980514091</v>
      </c>
      <c r="J5" s="35">
        <f>J29*J$52/100</f>
        <v>8.6618287803760943</v>
      </c>
      <c r="K5" s="35">
        <f>K29*K$52/100</f>
        <v>25.1512536351553</v>
      </c>
      <c r="L5" s="35">
        <f>L29*L$52/100</f>
        <v>12.258026294357185</v>
      </c>
      <c r="M5" s="35">
        <f>M29*M$52/100</f>
        <v>27.420895461838555</v>
      </c>
      <c r="N5" s="35">
        <f>N29*N$52/100</f>
        <v>13.684395861996595</v>
      </c>
      <c r="O5" s="35">
        <f>O29*O$52/100</f>
        <v>35.93607338359346</v>
      </c>
      <c r="P5" s="35"/>
      <c r="Q5" s="35">
        <f>Q29*Q$52/100</f>
        <v>6.0878741130870422</v>
      </c>
      <c r="R5" s="36">
        <f>R29*R$52/100</f>
        <v>26.243681725365281</v>
      </c>
      <c r="S5" s="3"/>
      <c r="T5" s="17" t="s">
        <v>20</v>
      </c>
      <c r="U5" s="7">
        <v>172.17</v>
      </c>
      <c r="V5" s="7" t="s">
        <v>19</v>
      </c>
      <c r="W5" s="8"/>
      <c r="X5" s="8">
        <v>0.1862</v>
      </c>
      <c r="Y5" s="26">
        <v>0.20930000000000001</v>
      </c>
      <c r="AM5" s="6"/>
    </row>
    <row r="6" spans="1:39" x14ac:dyDescent="0.25">
      <c r="A6" s="48" t="s">
        <v>48</v>
      </c>
      <c r="B6" s="35">
        <f>B30*B$52/100</f>
        <v>2.607611998924976</v>
      </c>
      <c r="C6" s="35">
        <f>C30*C$52/100</f>
        <v>3.8942091881485452</v>
      </c>
      <c r="D6" s="35">
        <f>D30*D$52/100</f>
        <v>4.9440795960609947</v>
      </c>
      <c r="E6" s="35">
        <f>E30*E$52/100</f>
        <v>0</v>
      </c>
      <c r="F6" s="35">
        <f>F30*F$52/100</f>
        <v>24.321590065613989</v>
      </c>
      <c r="G6" s="35">
        <f>G30*G$52/100</f>
        <v>20.487433039802081</v>
      </c>
      <c r="H6" s="35">
        <f>H30*H$52/100</f>
        <v>0</v>
      </c>
      <c r="I6" s="35">
        <f>I30*I$52/100</f>
        <v>5.5350533164886819</v>
      </c>
      <c r="J6" s="35">
        <f>J30*J$52/100</f>
        <v>5.5052943324341594</v>
      </c>
      <c r="K6" s="35">
        <f>K30*K$52/100</f>
        <v>8.4996153092988962</v>
      </c>
      <c r="L6" s="35">
        <f>L30*L$52/100</f>
        <v>2.8371143688190807</v>
      </c>
      <c r="M6" s="35">
        <f>M30*M$52/100</f>
        <v>4.8113121591267118</v>
      </c>
      <c r="N6" s="35">
        <f>N30*N$52/100</f>
        <v>3.2218178682393175</v>
      </c>
      <c r="O6" s="35">
        <f>O30*O$52/100</f>
        <v>22.030760259055199</v>
      </c>
      <c r="P6" s="35"/>
      <c r="Q6" s="35">
        <f>Q30*Q$52/100</f>
        <v>0.84180817817542253</v>
      </c>
      <c r="R6" s="36">
        <f>R30*R$52/100</f>
        <v>0</v>
      </c>
      <c r="S6" s="3"/>
      <c r="T6" s="17" t="s">
        <v>18</v>
      </c>
      <c r="U6" s="7">
        <v>136.13999999999999</v>
      </c>
      <c r="V6" s="7" t="s">
        <v>17</v>
      </c>
      <c r="W6" s="8"/>
      <c r="X6" s="8">
        <v>0.23549999999999999</v>
      </c>
      <c r="Y6" s="26"/>
      <c r="AM6" s="6"/>
    </row>
    <row r="7" spans="1:39" x14ac:dyDescent="0.25">
      <c r="A7" s="48" t="s">
        <v>47</v>
      </c>
      <c r="B7" s="35">
        <f>B31*B$52/100</f>
        <v>0</v>
      </c>
      <c r="C7" s="35">
        <f>C31*C$52/100</f>
        <v>0</v>
      </c>
      <c r="D7" s="35">
        <f>D31*D$52/100</f>
        <v>0</v>
      </c>
      <c r="E7" s="35">
        <f>E31*E$52/100</f>
        <v>0</v>
      </c>
      <c r="F7" s="35">
        <f>F31*F$52/100</f>
        <v>2.3839809934532838</v>
      </c>
      <c r="G7" s="35">
        <f>G31*G$52/100</f>
        <v>2.6478977090677267</v>
      </c>
      <c r="H7" s="35">
        <f>H31*H$52/100</f>
        <v>0</v>
      </c>
      <c r="I7" s="35">
        <f>I31*I$52/100</f>
        <v>0</v>
      </c>
      <c r="J7" s="35">
        <f>J31*J$52/100</f>
        <v>0</v>
      </c>
      <c r="K7" s="35">
        <f>K31*K$52/100</f>
        <v>0</v>
      </c>
      <c r="L7" s="35">
        <f>L31*L$52/100</f>
        <v>0</v>
      </c>
      <c r="M7" s="35">
        <f>M31*M$52/100</f>
        <v>0</v>
      </c>
      <c r="N7" s="35">
        <f>N31*N$52/100</f>
        <v>0</v>
      </c>
      <c r="O7" s="35">
        <f>O31*O$52/100</f>
        <v>2.5845648837461299</v>
      </c>
      <c r="P7" s="35"/>
      <c r="Q7" s="35">
        <f>Q31*Q$52/100</f>
        <v>0</v>
      </c>
      <c r="R7" s="36">
        <f>R31*R$52/100</f>
        <v>0</v>
      </c>
      <c r="S7" s="3"/>
      <c r="T7" s="17" t="s">
        <v>16</v>
      </c>
      <c r="U7" s="7">
        <v>500.81</v>
      </c>
      <c r="V7" s="7" t="s">
        <v>15</v>
      </c>
      <c r="W7" s="8"/>
      <c r="X7" s="8">
        <v>0.12809999999999999</v>
      </c>
      <c r="Y7" s="26">
        <v>0.1079</v>
      </c>
      <c r="AM7" s="6"/>
    </row>
    <row r="8" spans="1:39" ht="18" customHeight="1" x14ac:dyDescent="0.25">
      <c r="A8" s="48" t="s">
        <v>46</v>
      </c>
      <c r="B8" s="35">
        <f>B32*B$52/100</f>
        <v>0</v>
      </c>
      <c r="C8" s="35">
        <f>C32*C$52/100</f>
        <v>0</v>
      </c>
      <c r="D8" s="35">
        <f>D32*D$52/100</f>
        <v>0</v>
      </c>
      <c r="E8" s="35">
        <f>E32*E$52/100</f>
        <v>0</v>
      </c>
      <c r="F8" s="35">
        <f>F32*F$52/100</f>
        <v>0</v>
      </c>
      <c r="G8" s="35">
        <f>G32*G$52/100</f>
        <v>0</v>
      </c>
      <c r="H8" s="35">
        <f>H32*H$52/100</f>
        <v>0.62740883207474507</v>
      </c>
      <c r="I8" s="35">
        <f>I32*I$52/100</f>
        <v>0</v>
      </c>
      <c r="J8" s="35">
        <f>J32*J$52/100</f>
        <v>0</v>
      </c>
      <c r="K8" s="35">
        <f>K32*K$52/100</f>
        <v>0</v>
      </c>
      <c r="L8" s="35">
        <f>L32*L$52/100</f>
        <v>0</v>
      </c>
      <c r="M8" s="35">
        <f>M32*M$52/100</f>
        <v>0</v>
      </c>
      <c r="N8" s="35">
        <f>N32*N$52/100</f>
        <v>0</v>
      </c>
      <c r="O8" s="35">
        <f>O32*O$52/100</f>
        <v>0</v>
      </c>
      <c r="P8" s="35"/>
      <c r="Q8" s="35">
        <f>Q32*Q$52/100</f>
        <v>0</v>
      </c>
      <c r="R8" s="36">
        <f>R32*R$52/100</f>
        <v>0</v>
      </c>
      <c r="S8" s="3"/>
      <c r="T8" s="39" t="s">
        <v>14</v>
      </c>
      <c r="U8" s="7">
        <v>169.93</v>
      </c>
      <c r="V8" s="10" t="s">
        <v>13</v>
      </c>
      <c r="W8" s="8"/>
      <c r="X8" s="8">
        <v>0.12809999999999999</v>
      </c>
      <c r="Y8" s="26">
        <v>0.1079</v>
      </c>
      <c r="AM8" s="6"/>
    </row>
    <row r="9" spans="1:39" x14ac:dyDescent="0.25">
      <c r="A9" s="48" t="s">
        <v>0</v>
      </c>
      <c r="B9" s="35">
        <f>B33*B$52/100</f>
        <v>1.5623192579766019</v>
      </c>
      <c r="C9" s="35">
        <f>C33*C$52/100</f>
        <v>0.39668414972531812</v>
      </c>
      <c r="D9" s="35">
        <f>D33*D$52/100</f>
        <v>7.6322754972579112</v>
      </c>
      <c r="E9" s="35">
        <f>E33*E$52/100</f>
        <v>2.2322536769904322</v>
      </c>
      <c r="F9" s="35">
        <f>F33*F$52/100</f>
        <v>4.6932030010491479</v>
      </c>
      <c r="G9" s="35">
        <f>G33*G$52/100</f>
        <v>0.83084545463094484</v>
      </c>
      <c r="H9" s="35">
        <f>H33*H$52/100</f>
        <v>23.981701421750632</v>
      </c>
      <c r="I9" s="35">
        <f>I33*I$52/100</f>
        <v>0.22832395356770505</v>
      </c>
      <c r="J9" s="35">
        <f>J33*J$52/100</f>
        <v>0.30322614381804402</v>
      </c>
      <c r="K9" s="35">
        <f>K33*K$52/100</f>
        <v>5.5811517193004327</v>
      </c>
      <c r="L9" s="35">
        <f>L33*L$52/100</f>
        <v>0.3516646887725422</v>
      </c>
      <c r="M9" s="35">
        <f>M33*M$52/100</f>
        <v>0.51965755163752203</v>
      </c>
      <c r="N9" s="35">
        <f>N33*N$52/100</f>
        <v>0.35370792825539049</v>
      </c>
      <c r="O9" s="35">
        <f>O33*O$52/100</f>
        <v>1.1595136978450105</v>
      </c>
      <c r="P9" s="35"/>
      <c r="Q9" s="35">
        <f>Q33*Q$52/100</f>
        <v>0</v>
      </c>
      <c r="R9" s="36">
        <f>R33*R$52/100</f>
        <v>0</v>
      </c>
      <c r="S9" s="3"/>
      <c r="T9" s="17" t="s">
        <v>12</v>
      </c>
      <c r="U9" s="7">
        <v>858.86</v>
      </c>
      <c r="V9" s="7" t="s">
        <v>11</v>
      </c>
      <c r="W9" s="8"/>
      <c r="X9" s="8">
        <v>0.1484</v>
      </c>
      <c r="Y9" s="26">
        <v>0.4723</v>
      </c>
      <c r="AM9" s="6"/>
    </row>
    <row r="10" spans="1:39" x14ac:dyDescent="0.25">
      <c r="A10" s="48" t="s">
        <v>45</v>
      </c>
      <c r="B10" s="35">
        <f>B34*B$52/100</f>
        <v>0.81487874966405505</v>
      </c>
      <c r="C10" s="35">
        <f>C34*C$52/100</f>
        <v>0</v>
      </c>
      <c r="D10" s="35">
        <f>D34*D$52/100</f>
        <v>0</v>
      </c>
      <c r="E10" s="35">
        <f>E34*E$52/100</f>
        <v>0</v>
      </c>
      <c r="F10" s="35">
        <f>F34*F$52/100</f>
        <v>1.9769598482295523</v>
      </c>
      <c r="G10" s="35">
        <f>G34*G$52/100</f>
        <v>1.5265940873706791</v>
      </c>
      <c r="H10" s="35">
        <f>H34*H$52/100</f>
        <v>1.7086878830971781</v>
      </c>
      <c r="I10" s="35">
        <f>I34*I$52/100</f>
        <v>0</v>
      </c>
      <c r="J10" s="35">
        <f>J34*J$52/100</f>
        <v>0</v>
      </c>
      <c r="K10" s="35">
        <f>K34*K$52/100</f>
        <v>0</v>
      </c>
      <c r="L10" s="35">
        <f>L34*L$52/100</f>
        <v>0</v>
      </c>
      <c r="M10" s="35">
        <f>M34*M$52/100</f>
        <v>0</v>
      </c>
      <c r="N10" s="35">
        <f>N34*N$52/100</f>
        <v>0</v>
      </c>
      <c r="O10" s="35">
        <f>O34*O$52/100</f>
        <v>0</v>
      </c>
      <c r="P10" s="35"/>
      <c r="Q10" s="35">
        <f>Q34*Q$52/100</f>
        <v>0</v>
      </c>
      <c r="R10" s="36">
        <f>R34*R$52/100</f>
        <v>0</v>
      </c>
      <c r="S10" s="3"/>
      <c r="T10" s="17" t="s">
        <v>10</v>
      </c>
      <c r="U10" s="7">
        <v>321.04000000000002</v>
      </c>
      <c r="V10" s="7" t="s">
        <v>9</v>
      </c>
      <c r="W10" s="8"/>
      <c r="X10" s="8">
        <v>0.19980000000000001</v>
      </c>
      <c r="Y10" s="26">
        <v>0.2525</v>
      </c>
      <c r="AM10" s="6"/>
    </row>
    <row r="11" spans="1:39" x14ac:dyDescent="0.25">
      <c r="A11" s="48" t="s">
        <v>44</v>
      </c>
      <c r="B11" s="35">
        <f>B35*B$52/100</f>
        <v>0</v>
      </c>
      <c r="C11" s="35">
        <f>C35*C$52/100</f>
        <v>2.3577564955504822</v>
      </c>
      <c r="D11" s="35">
        <f>D35*D$52/100</f>
        <v>0</v>
      </c>
      <c r="E11" s="35">
        <f>E35*E$52/100</f>
        <v>0</v>
      </c>
      <c r="F11" s="35">
        <f>F35*F$52/100</f>
        <v>1.5367124870691899</v>
      </c>
      <c r="G11" s="35">
        <f>G35*G$52/100</f>
        <v>1.1010390984133658</v>
      </c>
      <c r="H11" s="35">
        <f>H35*H$52/100</f>
        <v>0.15351492699701211</v>
      </c>
      <c r="I11" s="35">
        <f>I35*I$52/100</f>
        <v>0.78831849231797113</v>
      </c>
      <c r="J11" s="35">
        <f>J35*J$52/100</f>
        <v>1.4042850103048761</v>
      </c>
      <c r="K11" s="35">
        <f>K35*K$52/100</f>
        <v>2.872555173976016</v>
      </c>
      <c r="L11" s="35">
        <f>L35*L$52/100</f>
        <v>3.3870862129144852</v>
      </c>
      <c r="M11" s="35">
        <f>M35*M$52/100</f>
        <v>0</v>
      </c>
      <c r="N11" s="35">
        <f>N35*N$52/100</f>
        <v>1.7429086319830835</v>
      </c>
      <c r="O11" s="35">
        <f>O35*O$52/100</f>
        <v>0</v>
      </c>
      <c r="P11" s="35"/>
      <c r="Q11" s="35">
        <f>Q35*Q$52/100</f>
        <v>0</v>
      </c>
      <c r="R11" s="36">
        <f>R35*R$52/100</f>
        <v>0.14473283731071437</v>
      </c>
      <c r="S11" s="3"/>
      <c r="T11" s="17" t="s">
        <v>8</v>
      </c>
      <c r="U11" s="7">
        <v>2028.99</v>
      </c>
      <c r="V11" s="7" t="s">
        <v>7</v>
      </c>
      <c r="W11" s="8"/>
      <c r="X11" s="8">
        <v>0.18959999999999999</v>
      </c>
      <c r="Y11" s="26">
        <v>0.1598</v>
      </c>
      <c r="AM11" s="6"/>
    </row>
    <row r="12" spans="1:39" ht="17.25" customHeight="1" x14ac:dyDescent="0.25">
      <c r="A12" s="48" t="s">
        <v>22</v>
      </c>
      <c r="B12" s="35">
        <f>B36*B$52/100</f>
        <v>0</v>
      </c>
      <c r="C12" s="35">
        <f>C36*C$52/100</f>
        <v>5.5200554919523155</v>
      </c>
      <c r="D12" s="35">
        <f>D36*D$52/100</f>
        <v>0</v>
      </c>
      <c r="E12" s="35">
        <f>E36*E$52/100</f>
        <v>0</v>
      </c>
      <c r="F12" s="35">
        <f>F36*F$52/100</f>
        <v>0</v>
      </c>
      <c r="G12" s="35">
        <f>G36*G$52/100</f>
        <v>0</v>
      </c>
      <c r="H12" s="35">
        <f>H36*H$52/100</f>
        <v>0</v>
      </c>
      <c r="I12" s="35">
        <f>I36*I$52/100</f>
        <v>0.46385813724807451</v>
      </c>
      <c r="J12" s="35">
        <f>J36*J$52/100</f>
        <v>0.37281902928448035</v>
      </c>
      <c r="K12" s="35">
        <f>K36*K$52/100</f>
        <v>0</v>
      </c>
      <c r="L12" s="35">
        <f>L36*L$52/100</f>
        <v>1.4568965677719603</v>
      </c>
      <c r="M12" s="35">
        <f>M36*M$52/100</f>
        <v>0</v>
      </c>
      <c r="N12" s="35">
        <f>N36*N$52/100</f>
        <v>1.143143014506552</v>
      </c>
      <c r="O12" s="35">
        <f>O36*O$52/100</f>
        <v>0</v>
      </c>
      <c r="P12" s="35"/>
      <c r="Q12" s="35">
        <f>Q36*Q$52/100</f>
        <v>3.8217058395694024E-2</v>
      </c>
      <c r="R12" s="36">
        <f>R36*R$52/100</f>
        <v>0.2098626141005358</v>
      </c>
      <c r="S12" s="3"/>
      <c r="T12" s="19" t="s">
        <v>6</v>
      </c>
      <c r="U12" s="7">
        <v>500.81</v>
      </c>
      <c r="V12" s="7" t="s">
        <v>5</v>
      </c>
      <c r="W12" s="8"/>
      <c r="X12" s="8"/>
      <c r="Y12" s="26">
        <v>0.1396</v>
      </c>
      <c r="AM12" s="6"/>
    </row>
    <row r="13" spans="1:39" x14ac:dyDescent="0.25">
      <c r="A13" s="48" t="s">
        <v>20</v>
      </c>
      <c r="B13" s="35">
        <f>B37*B$52/100</f>
        <v>0</v>
      </c>
      <c r="C13" s="35">
        <f>C37*C$52/100</f>
        <v>1.6426076059048385</v>
      </c>
      <c r="D13" s="35">
        <f>D37*D$52/100</f>
        <v>5.6514995700601833</v>
      </c>
      <c r="E13" s="35">
        <f>E37*E$52/100</f>
        <v>2.3190197209723924</v>
      </c>
      <c r="F13" s="35">
        <f>F37*F$52/100</f>
        <v>1.727763228704819</v>
      </c>
      <c r="G13" s="35">
        <f>G37*G$52/100</f>
        <v>2.2426072433940947</v>
      </c>
      <c r="H13" s="35">
        <f>H37*H$52/100</f>
        <v>0</v>
      </c>
      <c r="I13" s="35">
        <f>I37*I$52/100</f>
        <v>0</v>
      </c>
      <c r="J13" s="35">
        <f>J37*J$52/100</f>
        <v>0</v>
      </c>
      <c r="K13" s="35">
        <f>K37*K$52/100</f>
        <v>3.331639334200494</v>
      </c>
      <c r="L13" s="35">
        <f>L37*L$52/100</f>
        <v>0.52088679464805121</v>
      </c>
      <c r="M13" s="35">
        <f>M37*M$52/100</f>
        <v>1.4424976864420871</v>
      </c>
      <c r="N13" s="35">
        <f>N37*N$52/100</f>
        <v>0.68691104907568601</v>
      </c>
      <c r="O13" s="35">
        <f>O37*O$52/100</f>
        <v>4.4433273001388951</v>
      </c>
      <c r="P13" s="35"/>
      <c r="Q13" s="35">
        <f>Q37*Q$52/100</f>
        <v>0</v>
      </c>
      <c r="R13" s="36">
        <f>R37*R$52/100</f>
        <v>0</v>
      </c>
      <c r="S13" s="3"/>
      <c r="T13" s="17" t="s">
        <v>4</v>
      </c>
      <c r="U13" s="7">
        <v>258.16000000000003</v>
      </c>
      <c r="V13" s="7" t="s">
        <v>3</v>
      </c>
      <c r="W13" s="8"/>
      <c r="X13" s="8"/>
      <c r="Y13" s="26">
        <v>0.1203</v>
      </c>
      <c r="AM13" s="6"/>
    </row>
    <row r="14" spans="1:39" x14ac:dyDescent="0.25">
      <c r="A14" s="48" t="s">
        <v>43</v>
      </c>
      <c r="B14" s="35">
        <f>B38*B$52/100</f>
        <v>0</v>
      </c>
      <c r="C14" s="35">
        <f>C38*C$52/100</f>
        <v>0</v>
      </c>
      <c r="D14" s="35">
        <f>D38*D$52/100</f>
        <v>0</v>
      </c>
      <c r="E14" s="35">
        <f>E38*E$52/100</f>
        <v>0</v>
      </c>
      <c r="F14" s="35">
        <f>F38*F$52/100</f>
        <v>0</v>
      </c>
      <c r="G14" s="35">
        <f>G38*G$52/100</f>
        <v>0</v>
      </c>
      <c r="H14" s="35">
        <f>H38*H$52/100</f>
        <v>7.3420182476831866E-2</v>
      </c>
      <c r="I14" s="35">
        <f>I38*I$52/100</f>
        <v>1.2017050187773952E-2</v>
      </c>
      <c r="J14" s="35">
        <f>J38*J$52/100</f>
        <v>9.9418407809194771E-3</v>
      </c>
      <c r="K14" s="35">
        <f>K38*K$52/100</f>
        <v>0</v>
      </c>
      <c r="L14" s="35">
        <f>L38*L$52/100</f>
        <v>0</v>
      </c>
      <c r="M14" s="35">
        <f>M38*M$52/100</f>
        <v>0</v>
      </c>
      <c r="N14" s="35">
        <f>N38*N$52/100</f>
        <v>0</v>
      </c>
      <c r="O14" s="35">
        <f>O38*O$52/100</f>
        <v>0</v>
      </c>
      <c r="P14" s="35"/>
      <c r="Q14" s="35">
        <f>Q38*Q$52/100</f>
        <v>2.0657869403077848E-3</v>
      </c>
      <c r="R14" s="36">
        <f>R38*R$52/100</f>
        <v>0.1230229117141072</v>
      </c>
      <c r="S14" s="3"/>
      <c r="T14" s="17" t="s">
        <v>2</v>
      </c>
      <c r="U14" s="7">
        <v>389.34</v>
      </c>
      <c r="V14" s="7" t="s">
        <v>1</v>
      </c>
      <c r="W14" s="8"/>
      <c r="X14" s="8">
        <v>0.53449999999999998</v>
      </c>
      <c r="Y14" s="26"/>
      <c r="AM14" s="6"/>
    </row>
    <row r="15" spans="1:39" ht="15.75" thickBot="1" x14ac:dyDescent="0.3">
      <c r="A15" s="48" t="s">
        <v>36</v>
      </c>
      <c r="B15" s="35">
        <f>B39*B$52/100</f>
        <v>0.76430006865042399</v>
      </c>
      <c r="C15" s="35">
        <f>C39*C$52/100</f>
        <v>0</v>
      </c>
      <c r="D15" s="35">
        <f>D39*D$52/100</f>
        <v>0</v>
      </c>
      <c r="E15" s="35">
        <f>E39*E$52/100</f>
        <v>0.91498737290067178</v>
      </c>
      <c r="F15" s="35">
        <f>F39*F$52/100</f>
        <v>0</v>
      </c>
      <c r="G15" s="35">
        <f>G39*G$52/100</f>
        <v>0</v>
      </c>
      <c r="H15" s="35">
        <f>H39*H$52/100</f>
        <v>0</v>
      </c>
      <c r="I15" s="35">
        <f>I39*I$52/100</f>
        <v>0</v>
      </c>
      <c r="J15" s="35">
        <f>J39*J$52/100</f>
        <v>0</v>
      </c>
      <c r="K15" s="35">
        <f>K39*K$52/100</f>
        <v>0</v>
      </c>
      <c r="L15" s="35">
        <f>L39*L$52/100</f>
        <v>0</v>
      </c>
      <c r="M15" s="35">
        <f>M39*M$52/100</f>
        <v>0</v>
      </c>
      <c r="N15" s="35">
        <f>N39*N$52/100</f>
        <v>0</v>
      </c>
      <c r="O15" s="35">
        <f>O39*O$52/100</f>
        <v>0</v>
      </c>
      <c r="P15" s="35"/>
      <c r="Q15" s="35">
        <f>Q39*Q$52/100</f>
        <v>0</v>
      </c>
      <c r="R15" s="36">
        <f>R39*R$52/100</f>
        <v>0</v>
      </c>
      <c r="S15" s="3"/>
      <c r="T15" s="21" t="s">
        <v>0</v>
      </c>
      <c r="U15" s="22">
        <v>119.98</v>
      </c>
      <c r="V15" s="22"/>
      <c r="W15" s="27"/>
      <c r="X15" s="27"/>
      <c r="Y15" s="28"/>
      <c r="AM15" s="6"/>
    </row>
    <row r="16" spans="1:39" x14ac:dyDescent="0.25">
      <c r="A16" s="48" t="s">
        <v>41</v>
      </c>
      <c r="B16" s="35">
        <f>B40*B$52/100</f>
        <v>0</v>
      </c>
      <c r="C16" s="35">
        <f>C40*C$52/100</f>
        <v>0</v>
      </c>
      <c r="D16" s="35">
        <f>D40*D$52/100</f>
        <v>0</v>
      </c>
      <c r="E16" s="35">
        <f>E40*E$52/100</f>
        <v>0</v>
      </c>
      <c r="F16" s="35">
        <f>F40*F$52/100</f>
        <v>0</v>
      </c>
      <c r="G16" s="35">
        <f>G40*G$52/100</f>
        <v>0</v>
      </c>
      <c r="H16" s="35">
        <f>H40*H$52/100</f>
        <v>6.6278401090449144</v>
      </c>
      <c r="I16" s="35">
        <f>I40*I$52/100</f>
        <v>1.4276255623075451</v>
      </c>
      <c r="J16" s="35">
        <f>J40*J$52/100</f>
        <v>1.8193568629082641</v>
      </c>
      <c r="K16" s="35">
        <f>K40*K$52/100</f>
        <v>0</v>
      </c>
      <c r="L16" s="35">
        <f>L40*L$52/100</f>
        <v>0</v>
      </c>
      <c r="M16" s="35">
        <f>M40*M$52/100</f>
        <v>0</v>
      </c>
      <c r="N16" s="35">
        <f>N40*N$52/100</f>
        <v>0</v>
      </c>
      <c r="O16" s="35">
        <f>O40*O$52/100</f>
        <v>0</v>
      </c>
      <c r="P16" s="35"/>
      <c r="Q16" s="35">
        <f>Q40*Q$52/100</f>
        <v>0.21587473526216353</v>
      </c>
      <c r="R16" s="36">
        <f>R40*R$52/100</f>
        <v>1.9575116246274118</v>
      </c>
      <c r="S16" s="3"/>
      <c r="AM16" s="6"/>
    </row>
    <row r="17" spans="1:39" x14ac:dyDescent="0.25">
      <c r="A17" s="48" t="s">
        <v>40</v>
      </c>
      <c r="B17" s="35">
        <f>B41*B$52/100</f>
        <v>0</v>
      </c>
      <c r="C17" s="35">
        <f>C41*C$52/100</f>
        <v>0</v>
      </c>
      <c r="D17" s="35">
        <f>D41*D$52/100</f>
        <v>0</v>
      </c>
      <c r="E17" s="35">
        <f>E41*E$52/100</f>
        <v>0</v>
      </c>
      <c r="F17" s="35">
        <f>F41*F$52/100</f>
        <v>0</v>
      </c>
      <c r="G17" s="35">
        <f>G41*G$52/100</f>
        <v>0</v>
      </c>
      <c r="H17" s="35">
        <f>H41*H$52/100</f>
        <v>1.5418238320134694</v>
      </c>
      <c r="I17" s="35">
        <f>I41*I$52/100</f>
        <v>0</v>
      </c>
      <c r="J17" s="35">
        <f>J41*J$52/100</f>
        <v>0</v>
      </c>
      <c r="K17" s="35">
        <f>K41*K$52/100</f>
        <v>0</v>
      </c>
      <c r="L17" s="35">
        <f>L41*L$52/100</f>
        <v>0</v>
      </c>
      <c r="M17" s="35">
        <f>M41*M$52/100</f>
        <v>0</v>
      </c>
      <c r="N17" s="35">
        <f>N41*N$52/100</f>
        <v>0</v>
      </c>
      <c r="O17" s="35">
        <f>O41*O$52/100</f>
        <v>0</v>
      </c>
      <c r="P17" s="35"/>
      <c r="Q17" s="35">
        <f>Q41*Q$52/100</f>
        <v>0</v>
      </c>
      <c r="R17" s="36">
        <f>R41*R$52/100</f>
        <v>0</v>
      </c>
      <c r="S17" s="3"/>
      <c r="AM17" s="4"/>
    </row>
    <row r="18" spans="1:39" x14ac:dyDescent="0.25">
      <c r="A18" s="48" t="s">
        <v>39</v>
      </c>
      <c r="B18" s="35">
        <f>B42*B$52/100</f>
        <v>0</v>
      </c>
      <c r="C18" s="35">
        <f>C42*C$52/100</f>
        <v>1.0336136295659699</v>
      </c>
      <c r="D18" s="35">
        <f>D42*D$52/100</f>
        <v>0</v>
      </c>
      <c r="E18" s="35">
        <f>E42*E$52/100</f>
        <v>0</v>
      </c>
      <c r="F18" s="35">
        <f>F42*F$52/100</f>
        <v>0.32395560538215357</v>
      </c>
      <c r="G18" s="35">
        <f>G42*G$52/100</f>
        <v>0.13509682189121056</v>
      </c>
      <c r="H18" s="35">
        <f>H42*H$52/100</f>
        <v>0</v>
      </c>
      <c r="I18" s="35">
        <f>I42*I$52/100</f>
        <v>0</v>
      </c>
      <c r="J18" s="35">
        <f>J42*J$52/100</f>
        <v>0</v>
      </c>
      <c r="K18" s="35">
        <f>K42*K$52/100</f>
        <v>0</v>
      </c>
      <c r="L18" s="35">
        <f>L42*L$52/100</f>
        <v>0</v>
      </c>
      <c r="M18" s="35">
        <f>M42*M$52/100</f>
        <v>0</v>
      </c>
      <c r="N18" s="35">
        <f>N42*N$52/100</f>
        <v>0</v>
      </c>
      <c r="O18" s="35">
        <f>O42*O$52/100</f>
        <v>2.5137548869311677</v>
      </c>
      <c r="P18" s="35"/>
      <c r="Q18" s="35">
        <f>Q42*Q$52/100</f>
        <v>0</v>
      </c>
      <c r="R18" s="36">
        <f>R42*R$52/100</f>
        <v>0</v>
      </c>
      <c r="S18" s="3"/>
      <c r="AM18" s="6"/>
    </row>
    <row r="19" spans="1:39" x14ac:dyDescent="0.25">
      <c r="A19" s="48" t="s">
        <v>38</v>
      </c>
      <c r="B19" s="35">
        <f>B43*B$52/100</f>
        <v>0.52264637047418705</v>
      </c>
      <c r="C19" s="35">
        <f>C43*C$52/100</f>
        <v>0</v>
      </c>
      <c r="D19" s="35">
        <f>D43*D$52/100</f>
        <v>0</v>
      </c>
      <c r="E19" s="35">
        <f>E43*E$52/100</f>
        <v>0</v>
      </c>
      <c r="F19" s="35">
        <f>F43*F$52/100</f>
        <v>0.62299154881183372</v>
      </c>
      <c r="G19" s="35">
        <f>G43*G$52/100</f>
        <v>0</v>
      </c>
      <c r="H19" s="35">
        <f>H43*H$52/100</f>
        <v>0</v>
      </c>
      <c r="I19" s="35">
        <f>I43*I$52/100</f>
        <v>0</v>
      </c>
      <c r="J19" s="35">
        <f>J43*J$52/100</f>
        <v>0.11433116898057398</v>
      </c>
      <c r="K19" s="35">
        <f>K43*K$52/100</f>
        <v>2.2429540399538754</v>
      </c>
      <c r="L19" s="35">
        <f>L43*L$52/100</f>
        <v>1.3749296102385109</v>
      </c>
      <c r="M19" s="35">
        <f>M43*M$52/100</f>
        <v>2.2936609175725109</v>
      </c>
      <c r="N19" s="35">
        <f>N43*N$52/100</f>
        <v>1.2636087581877355</v>
      </c>
      <c r="O19" s="35">
        <f>O43*O$52/100</f>
        <v>0</v>
      </c>
      <c r="P19" s="35"/>
      <c r="Q19" s="35">
        <f>Q43*Q$52/100</f>
        <v>0</v>
      </c>
      <c r="R19" s="36">
        <f>R43*R$52/100</f>
        <v>0</v>
      </c>
      <c r="S19" s="3"/>
      <c r="AM19" s="6"/>
    </row>
    <row r="20" spans="1:39" x14ac:dyDescent="0.25">
      <c r="A20" s="48" t="s">
        <v>37</v>
      </c>
      <c r="B20" s="35">
        <f>B44*B$52/100</f>
        <v>1.4274427752735861</v>
      </c>
      <c r="C20" s="35">
        <f>C44*C$52/100</f>
        <v>0.56429717073601593</v>
      </c>
      <c r="D20" s="35">
        <f>D44*D$52/100</f>
        <v>1.2261946215985933</v>
      </c>
      <c r="E20" s="35">
        <f>E44*E$52/100</f>
        <v>0.67835270749532572</v>
      </c>
      <c r="F20" s="35">
        <f>F44*F$52/100</f>
        <v>1.221063435671194</v>
      </c>
      <c r="G20" s="35">
        <f>G44*G$52/100</f>
        <v>0</v>
      </c>
      <c r="H20" s="35">
        <f>H44*H$52/100</f>
        <v>0</v>
      </c>
      <c r="I20" s="35">
        <f>I44*I$52/100</f>
        <v>0</v>
      </c>
      <c r="J20" s="35">
        <f>J44*J$52/100</f>
        <v>0</v>
      </c>
      <c r="K20" s="35">
        <f>K44*K$52/100</f>
        <v>0</v>
      </c>
      <c r="L20" s="35">
        <f>L44*L$52/100</f>
        <v>0</v>
      </c>
      <c r="M20" s="35">
        <f>M44*M$52/100</f>
        <v>0</v>
      </c>
      <c r="N20" s="35">
        <f>N44*N$52/100</f>
        <v>0</v>
      </c>
      <c r="O20" s="35">
        <f>O44*O$52/100</f>
        <v>0</v>
      </c>
      <c r="P20" s="35"/>
      <c r="Q20" s="35">
        <f>Q44*Q$52/100</f>
        <v>0</v>
      </c>
      <c r="R20" s="36">
        <f>R44*R$52/100</f>
        <v>0</v>
      </c>
      <c r="S20" s="3"/>
      <c r="AM20" s="4"/>
    </row>
    <row r="21" spans="1:39" x14ac:dyDescent="0.25">
      <c r="A21" s="48" t="s">
        <v>10</v>
      </c>
      <c r="B21" s="35">
        <f>B45*B$52/100</f>
        <v>0</v>
      </c>
      <c r="C21" s="35">
        <f>C45*C$52/100</f>
        <v>0</v>
      </c>
      <c r="D21" s="35">
        <f>D45*D$52/100</f>
        <v>0</v>
      </c>
      <c r="E21" s="35">
        <f>E45*E$52/100</f>
        <v>0.69807226294577118</v>
      </c>
      <c r="F21" s="35">
        <f>F45*F$52/100</f>
        <v>0</v>
      </c>
      <c r="G21" s="35">
        <f>G45*G$52/100</f>
        <v>1.2901746490610606</v>
      </c>
      <c r="H21" s="35">
        <f>H45*H$52/100</f>
        <v>19.316182553450133</v>
      </c>
      <c r="I21" s="35">
        <f>I45*I$52/100</f>
        <v>0</v>
      </c>
      <c r="J21" s="35">
        <f>J45*J$52/100</f>
        <v>0</v>
      </c>
      <c r="K21" s="35">
        <f>K45*K$52/100</f>
        <v>0</v>
      </c>
      <c r="L21" s="35">
        <f>L45*L$52/100</f>
        <v>0</v>
      </c>
      <c r="M21" s="35">
        <f>M45*M$52/100</f>
        <v>0</v>
      </c>
      <c r="N21" s="35">
        <f>N45*N$52/100</f>
        <v>0</v>
      </c>
      <c r="O21" s="35">
        <f>O45*O$52/100</f>
        <v>0</v>
      </c>
      <c r="P21" s="35"/>
      <c r="Q21" s="35">
        <f>Q45*Q$52/100</f>
        <v>0</v>
      </c>
      <c r="R21" s="36">
        <f>R45*R$52/100</f>
        <v>0</v>
      </c>
      <c r="S21" s="3"/>
      <c r="AM21" s="4"/>
    </row>
    <row r="22" spans="1:39" x14ac:dyDescent="0.25">
      <c r="A22" s="48" t="s">
        <v>8</v>
      </c>
      <c r="B22" s="35">
        <f>B46*B$52/100</f>
        <v>0</v>
      </c>
      <c r="C22" s="35">
        <f>C46*C$52/100</f>
        <v>0</v>
      </c>
      <c r="D22" s="35">
        <f>D46*D$52/100</f>
        <v>0</v>
      </c>
      <c r="E22" s="35">
        <f>E46*E$52/100</f>
        <v>0</v>
      </c>
      <c r="F22" s="35">
        <f>F46*F$52/100</f>
        <v>0</v>
      </c>
      <c r="G22" s="35">
        <f>G46*G$52/100</f>
        <v>0</v>
      </c>
      <c r="H22" s="35">
        <f>H46*H$52/100</f>
        <v>0.60738514594470017</v>
      </c>
      <c r="I22" s="35">
        <f>I46*I$52/100</f>
        <v>0</v>
      </c>
      <c r="J22" s="35">
        <f>J46*J$52/100</f>
        <v>0</v>
      </c>
      <c r="K22" s="35">
        <f>K46*K$52/100</f>
        <v>0</v>
      </c>
      <c r="L22" s="35">
        <f>L46*L$52/100</f>
        <v>0</v>
      </c>
      <c r="M22" s="35">
        <f>M46*M$52/100</f>
        <v>0</v>
      </c>
      <c r="N22" s="35">
        <f>N46*N$52/100</f>
        <v>0</v>
      </c>
      <c r="O22" s="35">
        <f>O46*O$52/100</f>
        <v>0</v>
      </c>
      <c r="P22" s="35"/>
      <c r="Q22" s="35">
        <f>Q46*Q$52/100</f>
        <v>0</v>
      </c>
      <c r="R22" s="36">
        <f>R46*R$52/100</f>
        <v>0</v>
      </c>
      <c r="S22" s="3"/>
    </row>
    <row r="23" spans="1:39" x14ac:dyDescent="0.25">
      <c r="A23" s="48" t="s">
        <v>35</v>
      </c>
      <c r="B23" s="35">
        <f>B47*B$52/100</f>
        <v>0</v>
      </c>
      <c r="C23" s="35">
        <f>C47*C$52/100</f>
        <v>0</v>
      </c>
      <c r="D23" s="35">
        <f>D47*D$52/100</f>
        <v>0</v>
      </c>
      <c r="E23" s="35">
        <f>E47*E$52/100</f>
        <v>0</v>
      </c>
      <c r="F23" s="35">
        <f>F47*F$52/100</f>
        <v>0</v>
      </c>
      <c r="G23" s="35">
        <f>G47*G$52/100</f>
        <v>0</v>
      </c>
      <c r="H23" s="35">
        <f>H47*H$52/100</f>
        <v>0</v>
      </c>
      <c r="I23" s="35">
        <f>I47*I$52/100</f>
        <v>4.8068200751095799E-3</v>
      </c>
      <c r="J23" s="35">
        <f>J47*J$52/100</f>
        <v>4.9709203904597385E-3</v>
      </c>
      <c r="K23" s="35">
        <f>K47*K$52/100</f>
        <v>0</v>
      </c>
      <c r="L23" s="35">
        <f>L47*L$52/100</f>
        <v>0</v>
      </c>
      <c r="M23" s="35">
        <f>M47*M$52/100</f>
        <v>0</v>
      </c>
      <c r="N23" s="35">
        <f>N47*N$52/100</f>
        <v>0</v>
      </c>
      <c r="O23" s="35">
        <f>O47*O$52/100</f>
        <v>0</v>
      </c>
      <c r="P23" s="35"/>
      <c r="Q23" s="35">
        <f>Q47*Q$52/100</f>
        <v>0</v>
      </c>
      <c r="R23" s="36">
        <f>R47*R$52/100</f>
        <v>0</v>
      </c>
      <c r="S23" s="3"/>
    </row>
    <row r="24" spans="1:39" x14ac:dyDescent="0.25">
      <c r="A24" s="48" t="s">
        <v>34</v>
      </c>
      <c r="B24" s="35">
        <f>B48*B$52/100</f>
        <v>0</v>
      </c>
      <c r="C24" s="35">
        <f>C48*C$52/100</f>
        <v>0</v>
      </c>
      <c r="D24" s="35">
        <f>D48*D$52/100</f>
        <v>0</v>
      </c>
      <c r="E24" s="35">
        <f>E48*E$52/100</f>
        <v>0.89132390636013725</v>
      </c>
      <c r="F24" s="35">
        <f>F48*F$52/100</f>
        <v>0</v>
      </c>
      <c r="G24" s="35">
        <f>G48*G$52/100</f>
        <v>0</v>
      </c>
      <c r="H24" s="35">
        <f>H48*H$52/100</f>
        <v>0</v>
      </c>
      <c r="I24" s="35">
        <f>I48*I$52/100</f>
        <v>1.5886540348237161</v>
      </c>
      <c r="J24" s="35">
        <f>J48*J$52/100</f>
        <v>1.4813342763570021</v>
      </c>
      <c r="K24" s="35">
        <f>K48*K$52/100</f>
        <v>0</v>
      </c>
      <c r="L24" s="35">
        <f>L48*L$52/100</f>
        <v>0</v>
      </c>
      <c r="M24" s="35">
        <f>M48*M$52/100</f>
        <v>0</v>
      </c>
      <c r="N24" s="35">
        <f>N48*N$52/100</f>
        <v>0</v>
      </c>
      <c r="O24" s="35">
        <f>O48*O$52/100</f>
        <v>0</v>
      </c>
      <c r="P24" s="35"/>
      <c r="Q24" s="35">
        <f>Q48*Q$52/100</f>
        <v>0.87486076922034695</v>
      </c>
      <c r="R24" s="36">
        <f>R48*R$52/100</f>
        <v>2.4604582342821439</v>
      </c>
      <c r="S24" s="3"/>
    </row>
    <row r="25" spans="1:39" s="7" customFormat="1" ht="15.75" thickBot="1" x14ac:dyDescent="0.3">
      <c r="A25" s="21" t="s">
        <v>33</v>
      </c>
      <c r="B25" s="37">
        <f>SUM(B3:B24)</f>
        <v>100.00000000000001</v>
      </c>
      <c r="C25" s="37">
        <f>SUM(C3:C24)</f>
        <v>100</v>
      </c>
      <c r="D25" s="37">
        <f>SUM(D3:D24)</f>
        <v>99.999999999999986</v>
      </c>
      <c r="E25" s="37">
        <f>SUM(E3:E24)</f>
        <v>100</v>
      </c>
      <c r="F25" s="37">
        <f>SUM(F3:F24)</f>
        <v>100.00830655398414</v>
      </c>
      <c r="G25" s="37">
        <f>SUM(G3:G24)</f>
        <v>99.999999999999986</v>
      </c>
      <c r="H25" s="37">
        <f>SUM(H3:H24)</f>
        <v>100.00000000000001</v>
      </c>
      <c r="I25" s="37">
        <f>SUM(I3:I24)</f>
        <v>99.997596589962455</v>
      </c>
      <c r="J25" s="37">
        <f>SUM(J3:J24)</f>
        <v>100</v>
      </c>
      <c r="K25" s="37">
        <f>SUM(K3:K24)</f>
        <v>98.917873050899431</v>
      </c>
      <c r="L25" s="37">
        <f>SUM(L3:L24)</f>
        <v>100.00264409540431</v>
      </c>
      <c r="M25" s="37">
        <f>SUM(M3:M24)</f>
        <v>100</v>
      </c>
      <c r="N25" s="37">
        <f>SUM(N3:N24)</f>
        <v>99.997436899070593</v>
      </c>
      <c r="O25" s="37">
        <f>SUM(O3:O24)</f>
        <v>100.00885124960186</v>
      </c>
      <c r="P25" s="37"/>
      <c r="Q25" s="37">
        <f>SUM(Q3:Q24)</f>
        <v>99.998967106529832</v>
      </c>
      <c r="R25" s="38">
        <f>SUM(R3:R24)</f>
        <v>100.00361832093276</v>
      </c>
      <c r="S25" s="8"/>
    </row>
    <row r="26" spans="1:39" s="7" customFormat="1" ht="15.75" thickBot="1" x14ac:dyDescent="0.3">
      <c r="A26" s="17"/>
      <c r="R26" s="20"/>
    </row>
    <row r="27" spans="1:39" s="7" customFormat="1" x14ac:dyDescent="0.25">
      <c r="A27" s="29"/>
      <c r="B27" s="30" t="s">
        <v>69</v>
      </c>
      <c r="C27" s="30" t="s">
        <v>70</v>
      </c>
      <c r="D27" s="30" t="s">
        <v>71</v>
      </c>
      <c r="E27" s="30" t="s">
        <v>72</v>
      </c>
      <c r="F27" s="30" t="s">
        <v>73</v>
      </c>
      <c r="G27" s="30" t="s">
        <v>74</v>
      </c>
      <c r="H27" s="30" t="s">
        <v>75</v>
      </c>
      <c r="I27" s="30" t="s">
        <v>76</v>
      </c>
      <c r="J27" s="30" t="s">
        <v>77</v>
      </c>
      <c r="K27" s="30" t="s">
        <v>78</v>
      </c>
      <c r="L27" s="30" t="s">
        <v>79</v>
      </c>
      <c r="M27" s="30" t="s">
        <v>80</v>
      </c>
      <c r="N27" s="30" t="s">
        <v>81</v>
      </c>
      <c r="O27" s="30" t="s">
        <v>82</v>
      </c>
      <c r="P27" s="30" t="s">
        <v>83</v>
      </c>
      <c r="Q27" s="30" t="s">
        <v>84</v>
      </c>
      <c r="R27" s="31" t="s">
        <v>85</v>
      </c>
    </row>
    <row r="28" spans="1:39" s="7" customFormat="1" x14ac:dyDescent="0.25">
      <c r="A28" s="17" t="s">
        <v>50</v>
      </c>
      <c r="B28" s="35">
        <v>34.54</v>
      </c>
      <c r="C28" s="35">
        <v>38.81</v>
      </c>
      <c r="D28" s="35">
        <v>42.52</v>
      </c>
      <c r="E28" s="35">
        <v>37.42</v>
      </c>
      <c r="F28" s="35">
        <v>19.809999999999999</v>
      </c>
      <c r="G28" s="35">
        <v>13.1</v>
      </c>
      <c r="H28" s="35">
        <v>9.39</v>
      </c>
      <c r="I28" s="35">
        <v>21.42</v>
      </c>
      <c r="J28" s="35">
        <v>20.83</v>
      </c>
      <c r="K28" s="35">
        <v>25.65</v>
      </c>
      <c r="L28" s="35">
        <v>16.100000000000001</v>
      </c>
      <c r="M28" s="35">
        <v>18.55</v>
      </c>
      <c r="N28" s="35">
        <v>13.78</v>
      </c>
      <c r="O28" s="35">
        <v>22.43</v>
      </c>
      <c r="P28" s="35"/>
      <c r="Q28" s="35">
        <v>21.95</v>
      </c>
      <c r="R28" s="36">
        <v>13.95</v>
      </c>
    </row>
    <row r="29" spans="1:39" s="7" customFormat="1" x14ac:dyDescent="0.25">
      <c r="A29" s="48" t="s">
        <v>49</v>
      </c>
      <c r="B29" s="35">
        <v>51.76</v>
      </c>
      <c r="C29" s="35">
        <v>33.61</v>
      </c>
      <c r="D29" s="35">
        <v>32.729999999999997</v>
      </c>
      <c r="E29" s="35">
        <v>42.97</v>
      </c>
      <c r="F29" s="35">
        <v>33.479999999999997</v>
      </c>
      <c r="G29" s="35">
        <v>42.099999999999994</v>
      </c>
      <c r="H29" s="35">
        <v>8.75</v>
      </c>
      <c r="I29" s="35">
        <v>36.76</v>
      </c>
      <c r="J29" s="35">
        <v>34.85</v>
      </c>
      <c r="K29" s="35">
        <f>8.02+30.33</f>
        <v>38.349999999999994</v>
      </c>
      <c r="L29" s="35">
        <f>37.87+8.49</f>
        <v>46.36</v>
      </c>
      <c r="M29" s="35">
        <f>9.87+51.34</f>
        <v>61.21</v>
      </c>
      <c r="N29" s="35">
        <f>10+43.39</f>
        <v>53.39</v>
      </c>
      <c r="O29" s="35">
        <v>40.6</v>
      </c>
      <c r="P29" s="35"/>
      <c r="Q29" s="35">
        <v>58.94</v>
      </c>
      <c r="R29" s="36">
        <v>72.53</v>
      </c>
    </row>
    <row r="30" spans="1:39" s="7" customFormat="1" x14ac:dyDescent="0.25">
      <c r="A30" s="48" t="s">
        <v>48</v>
      </c>
      <c r="B30" s="35">
        <v>4.6399999999999997</v>
      </c>
      <c r="C30" s="35">
        <v>6.97</v>
      </c>
      <c r="D30" s="35">
        <v>6.29</v>
      </c>
      <c r="E30" s="35">
        <v>0</v>
      </c>
      <c r="F30" s="35">
        <v>29.28</v>
      </c>
      <c r="G30" s="35">
        <v>30.330000000000002</v>
      </c>
      <c r="H30" s="35">
        <v>0</v>
      </c>
      <c r="I30" s="35">
        <v>23.03</v>
      </c>
      <c r="J30" s="35">
        <v>22.15</v>
      </c>
      <c r="K30" s="35">
        <f>0.11+12.85</f>
        <v>12.959999999999999</v>
      </c>
      <c r="L30" s="35">
        <f>0.07+10.66</f>
        <v>10.73</v>
      </c>
      <c r="M30" s="35">
        <f>0.06+10.68</f>
        <v>10.74</v>
      </c>
      <c r="N30" s="35">
        <f>0.03+12.54</f>
        <v>12.569999999999999</v>
      </c>
      <c r="O30" s="35">
        <v>24.89</v>
      </c>
      <c r="P30" s="35"/>
      <c r="Q30" s="35">
        <v>8.15</v>
      </c>
      <c r="R30" s="36"/>
    </row>
    <row r="31" spans="1:39" s="7" customFormat="1" x14ac:dyDescent="0.25">
      <c r="A31" s="48" t="s">
        <v>47</v>
      </c>
      <c r="B31" s="35">
        <v>0</v>
      </c>
      <c r="C31" s="35">
        <v>0</v>
      </c>
      <c r="D31" s="35">
        <v>0</v>
      </c>
      <c r="E31" s="35">
        <v>0</v>
      </c>
      <c r="F31" s="35">
        <v>2.87</v>
      </c>
      <c r="G31" s="35">
        <v>3.92</v>
      </c>
      <c r="H31" s="35">
        <v>0</v>
      </c>
      <c r="I31" s="35">
        <v>0</v>
      </c>
      <c r="J31" s="35">
        <v>0</v>
      </c>
      <c r="K31" s="35"/>
      <c r="L31" s="35"/>
      <c r="M31" s="35"/>
      <c r="N31" s="35"/>
      <c r="O31" s="35">
        <v>2.92</v>
      </c>
      <c r="P31" s="35"/>
      <c r="Q31" s="35"/>
      <c r="R31" s="36"/>
    </row>
    <row r="32" spans="1:39" s="7" customFormat="1" x14ac:dyDescent="0.25">
      <c r="A32" s="48" t="s">
        <v>46</v>
      </c>
      <c r="B32" s="35">
        <v>0</v>
      </c>
      <c r="C32" s="35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0.94</v>
      </c>
      <c r="I32" s="35">
        <v>0</v>
      </c>
      <c r="J32" s="35">
        <v>0</v>
      </c>
      <c r="K32" s="35"/>
      <c r="L32" s="35"/>
      <c r="M32" s="35"/>
      <c r="N32" s="35"/>
      <c r="O32" s="35"/>
      <c r="P32" s="35"/>
      <c r="Q32" s="35"/>
      <c r="R32" s="36"/>
    </row>
    <row r="33" spans="1:18" s="7" customFormat="1" x14ac:dyDescent="0.25">
      <c r="A33" s="48" t="s">
        <v>0</v>
      </c>
      <c r="B33" s="35">
        <v>2.78</v>
      </c>
      <c r="C33" s="35">
        <v>0.71</v>
      </c>
      <c r="D33" s="35">
        <v>9.7100000000000009</v>
      </c>
      <c r="E33" s="35">
        <v>5.66</v>
      </c>
      <c r="F33" s="35">
        <v>5.65</v>
      </c>
      <c r="G33" s="35">
        <v>1.23</v>
      </c>
      <c r="H33" s="35">
        <v>35.93</v>
      </c>
      <c r="I33" s="35">
        <v>0.95</v>
      </c>
      <c r="J33" s="35">
        <v>1.22</v>
      </c>
      <c r="K33" s="35">
        <v>8.51</v>
      </c>
      <c r="L33" s="35">
        <v>1.33</v>
      </c>
      <c r="M33" s="35">
        <v>1.1599999999999999</v>
      </c>
      <c r="N33" s="35">
        <v>1.38</v>
      </c>
      <c r="O33" s="35">
        <v>1.31</v>
      </c>
      <c r="P33" s="35"/>
      <c r="Q33" s="35"/>
      <c r="R33" s="36"/>
    </row>
    <row r="34" spans="1:18" s="7" customFormat="1" x14ac:dyDescent="0.25">
      <c r="A34" s="48" t="s">
        <v>45</v>
      </c>
      <c r="B34" s="35">
        <v>1.45</v>
      </c>
      <c r="C34" s="35">
        <v>0</v>
      </c>
      <c r="D34" s="35">
        <v>0</v>
      </c>
      <c r="E34" s="35">
        <v>0</v>
      </c>
      <c r="F34" s="35">
        <v>2.38</v>
      </c>
      <c r="G34" s="35">
        <v>2.2599999999999998</v>
      </c>
      <c r="H34" s="35">
        <v>2.56</v>
      </c>
      <c r="I34" s="35">
        <v>0</v>
      </c>
      <c r="J34" s="35">
        <v>0</v>
      </c>
      <c r="K34" s="35"/>
      <c r="L34" s="35"/>
      <c r="M34" s="35"/>
      <c r="N34" s="35"/>
      <c r="O34" s="35"/>
      <c r="P34" s="35"/>
      <c r="Q34" s="35"/>
      <c r="R34" s="36"/>
    </row>
    <row r="35" spans="1:18" s="7" customFormat="1" x14ac:dyDescent="0.25">
      <c r="A35" s="48" t="s">
        <v>44</v>
      </c>
      <c r="B35" s="35">
        <v>0</v>
      </c>
      <c r="C35" s="35">
        <v>4.22</v>
      </c>
      <c r="D35" s="35">
        <v>0</v>
      </c>
      <c r="E35" s="35">
        <v>0</v>
      </c>
      <c r="F35" s="35">
        <v>1.85</v>
      </c>
      <c r="G35" s="35">
        <v>1.63</v>
      </c>
      <c r="H35" s="35">
        <v>0.23</v>
      </c>
      <c r="I35" s="35">
        <v>3.28</v>
      </c>
      <c r="J35" s="35">
        <v>5.65</v>
      </c>
      <c r="K35" s="35">
        <v>4.38</v>
      </c>
      <c r="L35" s="35">
        <v>12.81</v>
      </c>
      <c r="M35" s="35">
        <v>0</v>
      </c>
      <c r="N35" s="35">
        <v>6.8</v>
      </c>
      <c r="O35" s="35"/>
      <c r="P35" s="35"/>
      <c r="Q35" s="35"/>
      <c r="R35" s="36">
        <v>0.4</v>
      </c>
    </row>
    <row r="36" spans="1:18" s="7" customFormat="1" x14ac:dyDescent="0.25">
      <c r="A36" s="48" t="s">
        <v>22</v>
      </c>
      <c r="B36" s="35">
        <v>0</v>
      </c>
      <c r="C36" s="35">
        <v>9.8800000000000008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1.93</v>
      </c>
      <c r="J36" s="35">
        <v>1.5</v>
      </c>
      <c r="K36" s="35">
        <v>0</v>
      </c>
      <c r="L36" s="35">
        <v>5.51</v>
      </c>
      <c r="M36" s="35">
        <v>0</v>
      </c>
      <c r="N36" s="35">
        <v>4.46</v>
      </c>
      <c r="O36" s="35"/>
      <c r="P36" s="35"/>
      <c r="Q36" s="35">
        <v>0.37</v>
      </c>
      <c r="R36" s="36">
        <v>0.57999999999999996</v>
      </c>
    </row>
    <row r="37" spans="1:18" s="7" customFormat="1" x14ac:dyDescent="0.25">
      <c r="A37" s="48" t="s">
        <v>20</v>
      </c>
      <c r="B37" s="35">
        <v>0</v>
      </c>
      <c r="C37" s="35">
        <v>2.94</v>
      </c>
      <c r="D37" s="35">
        <v>7.19</v>
      </c>
      <c r="E37" s="35">
        <v>5.88</v>
      </c>
      <c r="F37" s="35">
        <v>2.08</v>
      </c>
      <c r="G37" s="35">
        <v>3.32</v>
      </c>
      <c r="H37" s="35">
        <v>0</v>
      </c>
      <c r="I37" s="35">
        <v>0</v>
      </c>
      <c r="J37" s="35">
        <v>0</v>
      </c>
      <c r="K37" s="35">
        <v>5.08</v>
      </c>
      <c r="L37" s="35">
        <v>1.97</v>
      </c>
      <c r="M37" s="35">
        <v>3.22</v>
      </c>
      <c r="N37" s="35">
        <v>2.68</v>
      </c>
      <c r="O37" s="35">
        <v>5.0199999999999996</v>
      </c>
      <c r="P37" s="35"/>
      <c r="Q37" s="35"/>
      <c r="R37" s="36"/>
    </row>
    <row r="38" spans="1:18" s="7" customFormat="1" x14ac:dyDescent="0.25">
      <c r="A38" s="48" t="s">
        <v>43</v>
      </c>
      <c r="B38" s="35">
        <v>0</v>
      </c>
      <c r="C38" s="35">
        <v>0</v>
      </c>
      <c r="D38" s="35">
        <v>0</v>
      </c>
      <c r="E38" s="35">
        <v>0</v>
      </c>
      <c r="F38" s="35">
        <v>0</v>
      </c>
      <c r="G38" s="35">
        <v>0</v>
      </c>
      <c r="H38" s="35">
        <v>0.11</v>
      </c>
      <c r="I38" s="35">
        <v>0.05</v>
      </c>
      <c r="J38" s="35">
        <v>0.04</v>
      </c>
      <c r="K38" s="35"/>
      <c r="L38" s="35"/>
      <c r="M38" s="35"/>
      <c r="N38" s="35"/>
      <c r="O38" s="35"/>
      <c r="P38" s="35"/>
      <c r="Q38" s="35">
        <v>0.02</v>
      </c>
      <c r="R38" s="36">
        <v>0.34</v>
      </c>
    </row>
    <row r="39" spans="1:18" s="7" customFormat="1" x14ac:dyDescent="0.25">
      <c r="A39" s="48" t="s">
        <v>36</v>
      </c>
      <c r="B39" s="35">
        <v>1.36</v>
      </c>
      <c r="C39" s="35">
        <v>0</v>
      </c>
      <c r="D39" s="35">
        <v>0</v>
      </c>
      <c r="E39" s="35">
        <v>2.3199999999999998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/>
      <c r="L39" s="35"/>
      <c r="M39" s="35"/>
      <c r="N39" s="35"/>
      <c r="O39" s="35"/>
      <c r="P39" s="35"/>
      <c r="Q39" s="35"/>
      <c r="R39" s="36"/>
    </row>
    <row r="40" spans="1:18" s="7" customFormat="1" x14ac:dyDescent="0.25">
      <c r="A40" s="48" t="s">
        <v>41</v>
      </c>
      <c r="B40" s="35">
        <v>0</v>
      </c>
      <c r="C40" s="35">
        <v>0</v>
      </c>
      <c r="D40" s="35">
        <v>0</v>
      </c>
      <c r="E40" s="35">
        <v>0</v>
      </c>
      <c r="F40" s="35">
        <v>0</v>
      </c>
      <c r="G40" s="35">
        <v>0</v>
      </c>
      <c r="H40" s="35">
        <v>9.93</v>
      </c>
      <c r="I40" s="35">
        <v>5.9399999999999995</v>
      </c>
      <c r="J40" s="35">
        <v>7.32</v>
      </c>
      <c r="K40" s="35"/>
      <c r="L40" s="35"/>
      <c r="M40" s="35"/>
      <c r="N40" s="35"/>
      <c r="O40" s="35"/>
      <c r="P40" s="35"/>
      <c r="Q40" s="35">
        <v>2.09</v>
      </c>
      <c r="R40" s="36">
        <v>5.41</v>
      </c>
    </row>
    <row r="41" spans="1:18" s="7" customFormat="1" x14ac:dyDescent="0.25">
      <c r="A41" s="48" t="s">
        <v>40</v>
      </c>
      <c r="B41" s="35">
        <v>0</v>
      </c>
      <c r="C41" s="35">
        <v>0</v>
      </c>
      <c r="D41" s="35">
        <v>0</v>
      </c>
      <c r="E41" s="35">
        <v>0</v>
      </c>
      <c r="F41" s="35">
        <v>0</v>
      </c>
      <c r="G41" s="35">
        <v>0</v>
      </c>
      <c r="H41" s="35">
        <v>2.31</v>
      </c>
      <c r="I41" s="35">
        <v>0</v>
      </c>
      <c r="J41" s="35">
        <v>0</v>
      </c>
      <c r="K41" s="35"/>
      <c r="L41" s="35"/>
      <c r="M41" s="35"/>
      <c r="N41" s="35"/>
      <c r="O41" s="35"/>
      <c r="P41" s="35"/>
      <c r="Q41" s="35"/>
      <c r="R41" s="36"/>
    </row>
    <row r="42" spans="1:18" s="7" customFormat="1" x14ac:dyDescent="0.25">
      <c r="A42" s="48" t="s">
        <v>39</v>
      </c>
      <c r="B42" s="35">
        <v>0</v>
      </c>
      <c r="C42" s="35">
        <v>1.85</v>
      </c>
      <c r="D42" s="35">
        <v>0</v>
      </c>
      <c r="E42" s="35">
        <v>0</v>
      </c>
      <c r="F42" s="35">
        <v>0.39</v>
      </c>
      <c r="G42" s="35">
        <v>0.2</v>
      </c>
      <c r="H42" s="35">
        <v>0</v>
      </c>
      <c r="I42" s="35">
        <v>0</v>
      </c>
      <c r="J42" s="35">
        <v>0</v>
      </c>
      <c r="K42" s="35"/>
      <c r="L42" s="35"/>
      <c r="M42" s="35"/>
      <c r="N42" s="35"/>
      <c r="O42" s="35">
        <v>2.84</v>
      </c>
      <c r="P42" s="35"/>
      <c r="Q42" s="35"/>
      <c r="R42" s="36"/>
    </row>
    <row r="43" spans="1:18" s="7" customFormat="1" x14ac:dyDescent="0.25">
      <c r="A43" s="48" t="s">
        <v>38</v>
      </c>
      <c r="B43" s="35">
        <v>0.93</v>
      </c>
      <c r="C43" s="35">
        <v>0</v>
      </c>
      <c r="D43" s="35">
        <v>0</v>
      </c>
      <c r="E43" s="35">
        <v>0</v>
      </c>
      <c r="F43" s="35">
        <v>0.75</v>
      </c>
      <c r="G43" s="35">
        <v>0</v>
      </c>
      <c r="H43" s="35">
        <v>0</v>
      </c>
      <c r="I43" s="35">
        <v>0</v>
      </c>
      <c r="J43" s="35">
        <v>0.46</v>
      </c>
      <c r="K43" s="35">
        <f>1.55+1.87</f>
        <v>3.42</v>
      </c>
      <c r="L43" s="35">
        <f>3.61+1.59</f>
        <v>5.2</v>
      </c>
      <c r="M43" s="35">
        <f>2.47+2.65</f>
        <v>5.12</v>
      </c>
      <c r="N43" s="35">
        <f>3.44+1.49</f>
        <v>4.93</v>
      </c>
      <c r="O43" s="35"/>
      <c r="P43" s="35"/>
      <c r="Q43" s="35"/>
      <c r="R43" s="36"/>
    </row>
    <row r="44" spans="1:18" s="7" customFormat="1" x14ac:dyDescent="0.25">
      <c r="A44" s="48" t="s">
        <v>37</v>
      </c>
      <c r="B44" s="35">
        <v>2.54</v>
      </c>
      <c r="C44" s="35">
        <v>1.01</v>
      </c>
      <c r="D44" s="35">
        <v>1.56</v>
      </c>
      <c r="E44" s="35">
        <v>1.72</v>
      </c>
      <c r="F44" s="35">
        <v>1.47</v>
      </c>
      <c r="G44" s="35">
        <v>0</v>
      </c>
      <c r="H44" s="35">
        <v>0</v>
      </c>
      <c r="I44" s="35">
        <v>0</v>
      </c>
      <c r="J44" s="35">
        <v>0</v>
      </c>
      <c r="K44" s="35"/>
      <c r="L44" s="35"/>
      <c r="M44" s="35"/>
      <c r="N44" s="35"/>
      <c r="O44" s="35"/>
      <c r="P44" s="35"/>
      <c r="Q44" s="35"/>
      <c r="R44" s="36"/>
    </row>
    <row r="45" spans="1:18" s="7" customFormat="1" x14ac:dyDescent="0.25">
      <c r="A45" s="48" t="s">
        <v>10</v>
      </c>
      <c r="B45" s="35">
        <v>0</v>
      </c>
      <c r="C45" s="35">
        <v>0</v>
      </c>
      <c r="D45" s="35">
        <v>0</v>
      </c>
      <c r="E45" s="35">
        <v>1.77</v>
      </c>
      <c r="F45" s="35">
        <v>0</v>
      </c>
      <c r="G45" s="35">
        <v>1.91</v>
      </c>
      <c r="H45" s="35">
        <v>28.94</v>
      </c>
      <c r="I45" s="35">
        <v>0</v>
      </c>
      <c r="J45" s="35">
        <v>0</v>
      </c>
      <c r="K45" s="35"/>
      <c r="L45" s="35"/>
      <c r="M45" s="35"/>
      <c r="N45" s="35"/>
      <c r="O45" s="35"/>
      <c r="P45" s="35"/>
      <c r="Q45" s="35"/>
      <c r="R45" s="36"/>
    </row>
    <row r="46" spans="1:18" s="7" customFormat="1" x14ac:dyDescent="0.25">
      <c r="A46" s="48" t="s">
        <v>8</v>
      </c>
      <c r="B46" s="35">
        <v>0</v>
      </c>
      <c r="C46" s="35">
        <v>0</v>
      </c>
      <c r="D46" s="35">
        <v>0</v>
      </c>
      <c r="E46" s="35">
        <v>0</v>
      </c>
      <c r="F46" s="35">
        <v>0</v>
      </c>
      <c r="G46" s="35">
        <v>0</v>
      </c>
      <c r="H46" s="35">
        <v>0.91</v>
      </c>
      <c r="I46" s="35">
        <v>0</v>
      </c>
      <c r="J46" s="35">
        <v>0</v>
      </c>
      <c r="K46" s="35"/>
      <c r="L46" s="35"/>
      <c r="M46" s="35"/>
      <c r="N46" s="35"/>
      <c r="O46" s="35"/>
      <c r="P46" s="35"/>
      <c r="Q46" s="35"/>
      <c r="R46" s="36"/>
    </row>
    <row r="47" spans="1:18" s="7" customFormat="1" x14ac:dyDescent="0.25">
      <c r="A47" s="48" t="s">
        <v>35</v>
      </c>
      <c r="B47" s="35">
        <v>0</v>
      </c>
      <c r="C47" s="35">
        <v>0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0.02</v>
      </c>
      <c r="J47" s="35">
        <v>0.02</v>
      </c>
      <c r="K47" s="35"/>
      <c r="L47" s="35"/>
      <c r="M47" s="35"/>
      <c r="N47" s="35"/>
      <c r="O47" s="35"/>
      <c r="P47" s="35"/>
      <c r="Q47" s="35"/>
      <c r="R47" s="36"/>
    </row>
    <row r="48" spans="1:18" s="7" customFormat="1" x14ac:dyDescent="0.25">
      <c r="A48" s="17" t="s">
        <v>34</v>
      </c>
      <c r="B48" s="35">
        <v>0</v>
      </c>
      <c r="C48" s="35">
        <v>0</v>
      </c>
      <c r="D48" s="35">
        <v>0</v>
      </c>
      <c r="E48" s="35">
        <v>2.2599999999999998</v>
      </c>
      <c r="F48" s="35">
        <v>0</v>
      </c>
      <c r="G48" s="35">
        <v>0</v>
      </c>
      <c r="H48" s="35">
        <v>0</v>
      </c>
      <c r="I48" s="35">
        <v>6.61</v>
      </c>
      <c r="J48" s="35">
        <v>5.96</v>
      </c>
      <c r="K48" s="35"/>
      <c r="L48" s="35"/>
      <c r="M48" s="35"/>
      <c r="N48" s="35"/>
      <c r="O48" s="35"/>
      <c r="P48" s="35"/>
      <c r="Q48" s="35">
        <v>8.4700000000000006</v>
      </c>
      <c r="R48" s="36">
        <v>6.8</v>
      </c>
    </row>
    <row r="49" spans="1:19" s="7" customFormat="1" ht="15.75" thickBot="1" x14ac:dyDescent="0.3">
      <c r="A49" s="21" t="s">
        <v>33</v>
      </c>
      <c r="B49" s="37">
        <f>SUM(B28:B48)</f>
        <v>100.00000000000001</v>
      </c>
      <c r="C49" s="37">
        <f>SUM(C28:C48)</f>
        <v>99.999999999999986</v>
      </c>
      <c r="D49" s="37">
        <f>SUM(D28:D48)</f>
        <v>100</v>
      </c>
      <c r="E49" s="37">
        <f>SUM(E28:E48)</f>
        <v>99.999999999999986</v>
      </c>
      <c r="F49" s="37">
        <f>SUM(F28:F48)</f>
        <v>100.00999999999999</v>
      </c>
      <c r="G49" s="37">
        <f>SUM(G28:G48)</f>
        <v>100</v>
      </c>
      <c r="H49" s="37">
        <f>SUM(H28:H48)</f>
        <v>100</v>
      </c>
      <c r="I49" s="37">
        <f>SUM(I28:I48)</f>
        <v>99.990000000000009</v>
      </c>
      <c r="J49" s="37">
        <f>SUM(J28:J48)</f>
        <v>99.999999999999986</v>
      </c>
      <c r="K49" s="37">
        <f>SUM(K28:K48)</f>
        <v>98.35</v>
      </c>
      <c r="L49" s="37">
        <f>SUM(L28:L48)</f>
        <v>100.01</v>
      </c>
      <c r="M49" s="37">
        <f>SUM(M28:M48)</f>
        <v>100</v>
      </c>
      <c r="N49" s="37">
        <f>SUM(N28:N48)</f>
        <v>99.989999999999981</v>
      </c>
      <c r="O49" s="37">
        <f>SUM(O28:O48)</f>
        <v>100.01</v>
      </c>
      <c r="P49" s="37"/>
      <c r="Q49" s="37">
        <f>SUM(Q28:Q48)</f>
        <v>99.990000000000009</v>
      </c>
      <c r="R49" s="38">
        <f>SUM(R28:R48)</f>
        <v>100.01</v>
      </c>
    </row>
    <row r="50" spans="1:19" s="7" customFormat="1" x14ac:dyDescent="0.25">
      <c r="A50" s="17" t="s">
        <v>32</v>
      </c>
      <c r="B50" s="35">
        <f>B35*$W$3+B36*$W$4+B37*$X$5+B37*$Y$5+B38*$X$6+B38*$Y$6+B39*$X$7+B39*$Y$7+B40*$X$8+B40*$Y$8+B41*$X$9+B41*$Y$9+B45*$X$10+B45*$Y$10+B46*$X$11+B46*$Y$11+B47*$X$7+B47*$Y$7+B48+B33*$X$14</f>
        <v>1.80687</v>
      </c>
      <c r="C50" s="35">
        <f>C35*$W$3+C36*$W$4+C37*$X$5+C37*$Y$5+C38*$X$6+C38*$Y$6+C39*$X$7+C39*$Y$7+C40*$X$8+C40*$Y$8+C41*$X$9+C41*$Y$9+C45*$X$10+C45*$Y$10+C46*$X$11+C46*$Y$11+C47*$X$7+C47*$Y$7+C48+C33*$X$14</f>
        <v>8.1135230000000007</v>
      </c>
      <c r="D50" s="35">
        <f>D35*$W$3+D36*$W$4+D37*$X$5+D37*$Y$5+D38*$X$6+D38*$Y$6+D39*$X$7+D39*$Y$7+D40*$X$8+D40*$Y$8+D41*$X$9+D41*$Y$9+D45*$X$10+D45*$Y$10+D46*$X$11+D46*$Y$11+D47*$X$7+D47*$Y$7+D48+D33*$X$14</f>
        <v>8.0336400000000019</v>
      </c>
      <c r="E50" s="35">
        <f>E35*$W$3+E36*$W$4+E37*$X$5+E37*$Y$5+E38*$X$6+E38*$Y$6+E39*$X$7+E39*$Y$7+E40*$X$8+E40*$Y$8+E41*$X$9+E41*$Y$9+E45*$X$10+E45*$Y$10+E46*$X$11+E46*$Y$11+E47*$X$7+E47*$Y$7+E48+E33*$X$14</f>
        <v>8.9589010000000009</v>
      </c>
      <c r="F50" s="35">
        <f>F35*$W$3+F36*$W$4+F37*$X$5+F37*$Y$5+F38*$X$6+F38*$Y$6+F39*$X$7+F39*$Y$7+F40*$X$8+F40*$Y$8+F41*$X$9+F41*$Y$9+F45*$X$10+F45*$Y$10+F46*$X$11+F46*$Y$11+F47*$X$7+F47*$Y$7+F48+F33*$X$14</f>
        <v>4.6560100000000002</v>
      </c>
      <c r="G50" s="35">
        <f>G35*$W$3+G36*$W$4+G37*$X$5+G37*$Y$5+G38*$X$6+G38*$Y$6+G39*$X$7+G39*$Y$7+G40*$X$8+G40*$Y$8+G41*$X$9+G41*$Y$9+G45*$X$10+G45*$Y$10+G46*$X$11+G46*$Y$11+G47*$X$7+G47*$Y$7+G48+G33*$X$14</f>
        <v>3.5510990000000002</v>
      </c>
      <c r="H50" s="35">
        <f>H35*$W$3+H36*$W$4+H37*$X$5+H37*$Y$5+H38*$X$6+H38*$Y$6+H39*$X$7+H39*$Y$7+H40*$X$8+H40*$Y$8+H41*$X$9+H41*$Y$9+H45*$X$10+H45*$Y$10+H46*$X$11+H46*$Y$11+H47*$X$7+H47*$Y$7+H48+H33*$X$14</f>
        <v>36.516434000000004</v>
      </c>
      <c r="I50" s="35">
        <f>I35*$W$3+I36*$W$4+I37*$X$5+I37*$Y$5+I38*$X$6+I38*$Y$6+I39*$X$7+I39*$Y$7+I40*$X$8+I40*$Y$8+I41*$X$9+I41*$Y$9+I45*$X$10+I45*$Y$10+I46*$X$11+I46*$Y$11+I47*$X$7+I47*$Y$7+I48+I33*$X$14</f>
        <v>10.899515000000001</v>
      </c>
      <c r="J50" s="35">
        <f>J35*$W$3+J36*$W$4+J37*$X$5+J37*$Y$5+J38*$X$6+J38*$Y$6+J39*$X$7+J39*$Y$7+J40*$X$8+J40*$Y$8+J41*$X$9+J41*$Y$9+J45*$X$10+J45*$Y$10+J46*$X$11+J46*$Y$11+J47*$X$7+J47*$Y$7+J48+J33*$X$14</f>
        <v>11.554004999999998</v>
      </c>
      <c r="K50" s="35">
        <f>K35*$W$3+K36*$W$4+K37*$X$5+K37*$Y$5+K38*$X$6+K38*$Y$6+K39*$X$7+K39*$Y$7+K40*$X$8+K40*$Y$8+K41*$X$9+K41*$Y$9+K45*$X$10+K45*$Y$10+K46*$X$11+K46*$Y$11+K47*$X$7+K47*$Y$7+K48+K33*$X$14</f>
        <v>8.4836209999999994</v>
      </c>
      <c r="L50" s="35">
        <f>L35*$W$3+L36*$W$4+L37*$X$5+L37*$Y$5+L38*$X$6+L38*$Y$6+L39*$X$7+L39*$Y$7+L40*$X$8+L40*$Y$8+L41*$X$9+L41*$Y$9+L45*$X$10+L45*$Y$10+L46*$X$11+L46*$Y$11+L47*$X$7+L47*$Y$7+L48+L33*$X$14</f>
        <v>9.7524999999999995</v>
      </c>
      <c r="M50" s="35">
        <f>M35*$W$3+M36*$W$4+M37*$X$5+M37*$Y$5+M38*$X$6+M38*$Y$6+M39*$X$7+M39*$Y$7+M40*$X$8+M40*$Y$8+M41*$X$9+M41*$Y$9+M45*$X$10+M45*$Y$10+M46*$X$11+M46*$Y$11+M47*$X$7+M47*$Y$7+M48+M33*$X$14</f>
        <v>1.8935300000000002</v>
      </c>
      <c r="N50" s="35">
        <f>N35*$W$3+N36*$W$4+N37*$X$5+N37*$Y$5+N38*$X$6+N38*$Y$6+N39*$X$7+N39*$Y$7+N40*$X$8+N40*$Y$8+N41*$X$9+N41*$Y$9+N45*$X$10+N45*$Y$10+N46*$X$11+N46*$Y$11+N47*$X$7+N47*$Y$7+N48+N33*$X$14</f>
        <v>6.9162679999999996</v>
      </c>
      <c r="O50" s="35">
        <f>O35*$W$3+O36*$W$4+O37*$X$5+O37*$Y$5+O38*$X$6+O38*$Y$6+O39*$X$7+O39*$Y$7+O40*$X$8+O40*$Y$8+O41*$X$9+O41*$Y$9+O45*$X$10+O45*$Y$10+O46*$X$11+O46*$Y$11+O47*$X$7+O47*$Y$7+O48+O33*$X$14</f>
        <v>2.6856049999999998</v>
      </c>
      <c r="P50" s="35">
        <f>P35*$W$3+P36*$W$4+P37*$X$5+P37*$Y$5+P38*$X$6+P38*$Y$6+P39*$X$7+P39*$Y$7+P40*$X$8+P40*$Y$8+P41*$X$9+P41*$Y$9+P45*$X$10+P45*$Y$10+P46*$X$11+P46*$Y$11+P47*$X$7+P47*$Y$7+P48+P33*$X$14</f>
        <v>0</v>
      </c>
      <c r="Q50" s="35">
        <f>Q35*$W$3+Q36*$W$4+Q37*$X$5+Q37*$Y$5+Q38*$X$6+Q38*$Y$6+Q39*$X$7+Q39*$Y$7+Q40*$X$8+Q40*$Y$8+Q41*$X$9+Q41*$Y$9+Q45*$X$10+Q45*$Y$10+Q46*$X$11+Q46*$Y$11+Q47*$X$7+Q47*$Y$7+Q48+Q33*$X$14</f>
        <v>9.1445509999999999</v>
      </c>
      <c r="R50" s="36">
        <f>R35*$W$3+R36*$W$4+R37*$X$5+R37*$Y$5+R38*$X$6+R38*$Y$6+R39*$X$7+R39*$Y$7+R40*$X$8+R40*$Y$8+R41*$X$9+R41*$Y$9+R45*$X$10+R45*$Y$10+R46*$X$11+R46*$Y$11+R47*$X$7+R47*$Y$7+R48+R33*$X$14</f>
        <v>8.6095439999999996</v>
      </c>
      <c r="S50" s="9"/>
    </row>
    <row r="51" spans="1:19" s="7" customFormat="1" x14ac:dyDescent="0.25">
      <c r="A51" s="17" t="s">
        <v>31</v>
      </c>
      <c r="B51" s="35">
        <v>55.183100000000003</v>
      </c>
      <c r="C51" s="35">
        <v>51.337899999999998</v>
      </c>
      <c r="D51" s="35">
        <v>72.287599999999998</v>
      </c>
      <c r="E51" s="35">
        <v>35.905799999999999</v>
      </c>
      <c r="F51" s="35">
        <v>79.197999999999993</v>
      </c>
      <c r="G51" s="35">
        <v>65.149699999999996</v>
      </c>
      <c r="H51" s="35">
        <v>42.372500000000002</v>
      </c>
      <c r="I51" s="35">
        <v>21.4145</v>
      </c>
      <c r="J51" s="35">
        <v>21.982900000000001</v>
      </c>
      <c r="K51" s="35">
        <v>60.019599999999997</v>
      </c>
      <c r="L51" s="35">
        <v>23.862300000000001</v>
      </c>
      <c r="M51" s="35">
        <v>43.949800000000003</v>
      </c>
      <c r="N51" s="35">
        <v>23.8583</v>
      </c>
      <c r="O51" s="35">
        <v>86.135400000000004</v>
      </c>
      <c r="P51" s="35">
        <v>3.9910999999999999</v>
      </c>
      <c r="Q51" s="35">
        <v>9.3843999999999994</v>
      </c>
      <c r="R51" s="36">
        <v>33.067999999999998</v>
      </c>
    </row>
    <row r="52" spans="1:19" s="7" customFormat="1" x14ac:dyDescent="0.25">
      <c r="A52" s="17" t="s">
        <v>30</v>
      </c>
      <c r="B52" s="35">
        <f>(B51*100)/(100-B50)</f>
        <v>56.19853445959</v>
      </c>
      <c r="C52" s="35">
        <f>(C51*100)/(100-C50)</f>
        <v>55.871007003565936</v>
      </c>
      <c r="D52" s="35">
        <f>(D51*100)/(100-D50)</f>
        <v>78.602219333243156</v>
      </c>
      <c r="E52" s="35">
        <f>(E51*100)/(100-E50)</f>
        <v>39.439110900891031</v>
      </c>
      <c r="F52" s="35">
        <f>(F51*100)/(100-F50)</f>
        <v>83.065539841577831</v>
      </c>
      <c r="G52" s="35">
        <f>(G51*100)/(100-G50)</f>
        <v>67.548410945605269</v>
      </c>
      <c r="H52" s="35">
        <f>(H51*100)/(100-H50)</f>
        <v>66.745620433483523</v>
      </c>
      <c r="I52" s="35">
        <f>(I51*100)/(100-I50)</f>
        <v>24.034100375547901</v>
      </c>
      <c r="J52" s="35">
        <f>(J51*100)/(100-J50)</f>
        <v>24.85460195229869</v>
      </c>
      <c r="K52" s="35">
        <f>(K51*100)/(100-K50)</f>
        <v>65.583451460639637</v>
      </c>
      <c r="L52" s="35">
        <f>(L51*100)/(100-L50)</f>
        <v>26.440954043048283</v>
      </c>
      <c r="M52" s="35">
        <f>(M51*100)/(100-M50)</f>
        <v>44.798064796338103</v>
      </c>
      <c r="N52" s="35">
        <f>(N51*100)/(100-N50)</f>
        <v>25.631009293868878</v>
      </c>
      <c r="O52" s="35">
        <f>(O51*100)/(100-O50)</f>
        <v>88.512496018703089</v>
      </c>
      <c r="P52" s="35">
        <f>(P51*100)/(100-P50)</f>
        <v>3.9911000000000003</v>
      </c>
      <c r="Q52" s="35">
        <f>(Q51*100)/(100-Q50)</f>
        <v>10.328934701538925</v>
      </c>
      <c r="R52" s="36">
        <f>(R51*100)/(100-R50)</f>
        <v>36.18320932767859</v>
      </c>
      <c r="S52" s="9"/>
    </row>
    <row r="53" spans="1:19" s="7" customFormat="1" ht="15.75" thickBot="1" x14ac:dyDescent="0.3">
      <c r="A53" s="21" t="s">
        <v>29</v>
      </c>
      <c r="B53" s="37">
        <f>100-B52</f>
        <v>43.80146554041</v>
      </c>
      <c r="C53" s="37">
        <f>100-C52</f>
        <v>44.128992996434064</v>
      </c>
      <c r="D53" s="37">
        <f>100-D52</f>
        <v>21.397780666756844</v>
      </c>
      <c r="E53" s="37">
        <f>100-E52</f>
        <v>60.560889099108969</v>
      </c>
      <c r="F53" s="37">
        <f>100-F52</f>
        <v>16.934460158422169</v>
      </c>
      <c r="G53" s="37">
        <f>100-G52</f>
        <v>32.451589054394731</v>
      </c>
      <c r="H53" s="37">
        <f>100-H52</f>
        <v>33.254379566516477</v>
      </c>
      <c r="I53" s="37">
        <f>100-I52</f>
        <v>75.965899624452106</v>
      </c>
      <c r="J53" s="37">
        <f>100-J52</f>
        <v>75.145398047701306</v>
      </c>
      <c r="K53" s="37">
        <f>100-K52</f>
        <v>34.416548539360363</v>
      </c>
      <c r="L53" s="37">
        <f>100-L52</f>
        <v>73.559045956951721</v>
      </c>
      <c r="M53" s="37">
        <f>100-M52</f>
        <v>55.201935203661897</v>
      </c>
      <c r="N53" s="37">
        <f>100-N52</f>
        <v>74.368990706131115</v>
      </c>
      <c r="O53" s="37">
        <f>100-O52</f>
        <v>11.487503981296911</v>
      </c>
      <c r="P53" s="37">
        <f>100-P52</f>
        <v>96.008899999999997</v>
      </c>
      <c r="Q53" s="37">
        <f>100-Q52</f>
        <v>89.671065298461073</v>
      </c>
      <c r="R53" s="38">
        <f>100-R52</f>
        <v>63.81679067232141</v>
      </c>
      <c r="S53" s="9"/>
    </row>
    <row r="54" spans="1:19" s="7" customFormat="1" ht="15.75" thickBot="1" x14ac:dyDescent="0.3">
      <c r="B54" s="9"/>
      <c r="C54" s="9"/>
      <c r="D54" s="9"/>
      <c r="E54" s="9"/>
      <c r="F54" s="9"/>
      <c r="G54" s="9"/>
      <c r="H54" s="9"/>
      <c r="I54" s="9"/>
      <c r="J54" s="9"/>
      <c r="S54" s="9"/>
    </row>
    <row r="55" spans="1:19" s="7" customFormat="1" ht="19.5" thickBot="1" x14ac:dyDescent="0.3">
      <c r="A55" s="32" t="s">
        <v>65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4"/>
    </row>
    <row r="56" spans="1:19" s="7" customFormat="1" ht="21" customHeight="1" x14ac:dyDescent="0.25">
      <c r="A56" s="41"/>
      <c r="B56" s="7" t="s">
        <v>69</v>
      </c>
      <c r="C56" s="7" t="s">
        <v>70</v>
      </c>
      <c r="D56" s="7" t="s">
        <v>71</v>
      </c>
      <c r="E56" s="7" t="s">
        <v>72</v>
      </c>
      <c r="F56" s="7" t="s">
        <v>73</v>
      </c>
      <c r="G56" s="7" t="s">
        <v>74</v>
      </c>
      <c r="H56" s="7" t="s">
        <v>75</v>
      </c>
      <c r="I56" s="7" t="s">
        <v>76</v>
      </c>
      <c r="J56" s="7" t="s">
        <v>77</v>
      </c>
      <c r="K56" s="7" t="s">
        <v>78</v>
      </c>
      <c r="L56" s="7" t="s">
        <v>79</v>
      </c>
      <c r="M56" s="7" t="s">
        <v>80</v>
      </c>
      <c r="N56" s="7" t="s">
        <v>81</v>
      </c>
      <c r="O56" s="7" t="s">
        <v>82</v>
      </c>
      <c r="P56" s="7" t="s">
        <v>83</v>
      </c>
      <c r="Q56" s="7" t="s">
        <v>84</v>
      </c>
      <c r="R56" s="20" t="s">
        <v>85</v>
      </c>
    </row>
    <row r="57" spans="1:19" ht="21" customHeight="1" x14ac:dyDescent="0.25">
      <c r="A57" s="41" t="s">
        <v>67</v>
      </c>
      <c r="B57" s="40">
        <v>43.80146554041</v>
      </c>
      <c r="C57" s="40">
        <v>44.128992996434064</v>
      </c>
      <c r="D57" s="40">
        <v>21.397780666756844</v>
      </c>
      <c r="E57" s="40">
        <v>60.560889099108969</v>
      </c>
      <c r="F57" s="40">
        <v>16.934460158422169</v>
      </c>
      <c r="G57" s="40">
        <v>32.451589054394731</v>
      </c>
      <c r="H57" s="40">
        <v>33.254379566516477</v>
      </c>
      <c r="I57" s="40">
        <v>75.965899624452106</v>
      </c>
      <c r="J57" s="40">
        <v>75.145398047701306</v>
      </c>
      <c r="K57" s="40">
        <v>34.416548539360363</v>
      </c>
      <c r="L57" s="40">
        <v>73.559045956951721</v>
      </c>
      <c r="M57" s="40">
        <v>55.201935203661897</v>
      </c>
      <c r="N57" s="40">
        <v>74.368990706131115</v>
      </c>
      <c r="O57" s="40">
        <v>11.487503981296911</v>
      </c>
      <c r="P57" s="40"/>
      <c r="Q57" s="40">
        <v>89.671065298461073</v>
      </c>
      <c r="R57" s="42">
        <v>63.81679067232141</v>
      </c>
    </row>
    <row r="58" spans="1:19" x14ac:dyDescent="0.25">
      <c r="A58" s="43" t="s">
        <v>50</v>
      </c>
      <c r="B58" s="40">
        <v>19.410973802342383</v>
      </c>
      <c r="C58" s="40">
        <v>21.683537818083941</v>
      </c>
      <c r="D58" s="40">
        <v>33.421663660494993</v>
      </c>
      <c r="E58" s="40">
        <v>14.758115299113424</v>
      </c>
      <c r="F58" s="40">
        <v>16.455283442616565</v>
      </c>
      <c r="G58" s="40">
        <v>8.8488418338742889</v>
      </c>
      <c r="H58" s="40">
        <v>6.2674137587041034</v>
      </c>
      <c r="I58" s="40">
        <v>5.1481043004423608</v>
      </c>
      <c r="J58" s="40">
        <v>5.1772135866638163</v>
      </c>
      <c r="K58" s="40">
        <v>16.822155299654067</v>
      </c>
      <c r="L58" s="40">
        <v>4.2569936009307741</v>
      </c>
      <c r="M58" s="40">
        <v>8.3100410197207175</v>
      </c>
      <c r="N58" s="40">
        <v>3.5319530806951316</v>
      </c>
      <c r="O58" s="40">
        <v>19.853352856995102</v>
      </c>
      <c r="P58" s="40"/>
      <c r="Q58" s="40">
        <v>2.2672011669877943</v>
      </c>
      <c r="R58" s="42">
        <v>5.0475577012111632</v>
      </c>
    </row>
    <row r="59" spans="1:19" x14ac:dyDescent="0.25">
      <c r="A59" s="44" t="s">
        <v>49</v>
      </c>
      <c r="B59" s="40">
        <v>29.088361436283787</v>
      </c>
      <c r="C59" s="40">
        <v>18.77824545389851</v>
      </c>
      <c r="D59" s="40">
        <v>25.726506387770481</v>
      </c>
      <c r="E59" s="40">
        <v>16.946985954112876</v>
      </c>
      <c r="F59" s="40">
        <v>27.810342738960252</v>
      </c>
      <c r="G59" s="40">
        <v>28.437881008099815</v>
      </c>
      <c r="H59" s="40">
        <v>5.8402417879298083</v>
      </c>
      <c r="I59" s="40">
        <v>8.8349352980514091</v>
      </c>
      <c r="J59" s="40">
        <v>8.6618287803760943</v>
      </c>
      <c r="K59" s="40">
        <v>25.1512536351553</v>
      </c>
      <c r="L59" s="40">
        <v>12.258026294357185</v>
      </c>
      <c r="M59" s="40">
        <v>27.420895461838555</v>
      </c>
      <c r="N59" s="40">
        <v>13.684395861996595</v>
      </c>
      <c r="O59" s="40">
        <v>35.93607338359346</v>
      </c>
      <c r="P59" s="40"/>
      <c r="Q59" s="40">
        <v>6.0878741130870422</v>
      </c>
      <c r="R59" s="42">
        <v>26.243681725365281</v>
      </c>
    </row>
    <row r="60" spans="1:19" x14ac:dyDescent="0.25">
      <c r="A60" s="43" t="s">
        <v>2</v>
      </c>
      <c r="B60" s="40">
        <v>2.607611998924976</v>
      </c>
      <c r="C60" s="40">
        <v>3.8942091881485452</v>
      </c>
      <c r="D60" s="40">
        <v>4.9440795960609947</v>
      </c>
      <c r="E60" s="40">
        <v>0</v>
      </c>
      <c r="F60" s="40">
        <v>24.321590065613989</v>
      </c>
      <c r="G60" s="40">
        <v>20.487433039802081</v>
      </c>
      <c r="H60" s="40">
        <v>0</v>
      </c>
      <c r="I60" s="40">
        <v>5.5350533164886819</v>
      </c>
      <c r="J60" s="40">
        <v>5.5052943324341594</v>
      </c>
      <c r="K60" s="40">
        <v>8.4996153092988962</v>
      </c>
      <c r="L60" s="40">
        <v>2.8371143688190807</v>
      </c>
      <c r="M60" s="40">
        <v>4.8113121591267118</v>
      </c>
      <c r="N60" s="40">
        <v>3.2218178682393175</v>
      </c>
      <c r="O60" s="40">
        <v>22.030760259055199</v>
      </c>
      <c r="P60" s="40"/>
      <c r="Q60" s="40">
        <v>0.84180817817542253</v>
      </c>
      <c r="R60" s="42">
        <v>0</v>
      </c>
    </row>
    <row r="61" spans="1:19" x14ac:dyDescent="0.25">
      <c r="A61" s="43" t="s">
        <v>47</v>
      </c>
      <c r="B61" s="40">
        <v>0</v>
      </c>
      <c r="C61" s="40">
        <v>0</v>
      </c>
      <c r="D61" s="40">
        <v>0</v>
      </c>
      <c r="E61" s="40">
        <v>0</v>
      </c>
      <c r="F61" s="40">
        <v>2.3839809934532838</v>
      </c>
      <c r="G61" s="40">
        <v>2.6478977090677267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2.5845648837461299</v>
      </c>
      <c r="P61" s="40"/>
      <c r="Q61" s="40">
        <v>0</v>
      </c>
      <c r="R61" s="42">
        <v>0</v>
      </c>
    </row>
    <row r="62" spans="1:19" x14ac:dyDescent="0.25">
      <c r="A62" s="49" t="s">
        <v>46</v>
      </c>
      <c r="B62" s="40">
        <v>0</v>
      </c>
      <c r="C62" s="40">
        <v>0</v>
      </c>
      <c r="D62" s="40">
        <v>0</v>
      </c>
      <c r="E62" s="40">
        <v>0</v>
      </c>
      <c r="F62" s="40">
        <v>0</v>
      </c>
      <c r="G62" s="40">
        <v>0</v>
      </c>
      <c r="H62" s="40">
        <v>0.62740883207474507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/>
      <c r="Q62" s="40">
        <v>0</v>
      </c>
      <c r="R62" s="42">
        <v>0</v>
      </c>
    </row>
    <row r="63" spans="1:19" x14ac:dyDescent="0.25">
      <c r="A63" s="49" t="s">
        <v>0</v>
      </c>
      <c r="B63" s="40">
        <v>1.5623192579766019</v>
      </c>
      <c r="C63" s="40">
        <v>0.39668414972531812</v>
      </c>
      <c r="D63" s="40">
        <v>7.6322754972579112</v>
      </c>
      <c r="E63" s="40">
        <v>2.2322536769904322</v>
      </c>
      <c r="F63" s="40">
        <v>4.6932030010491479</v>
      </c>
      <c r="G63" s="40">
        <v>0.83084545463094484</v>
      </c>
      <c r="H63" s="40">
        <v>23.981701421750632</v>
      </c>
      <c r="I63" s="40">
        <v>0.22832395356770505</v>
      </c>
      <c r="J63" s="40">
        <v>0.30322614381804402</v>
      </c>
      <c r="K63" s="40">
        <v>5.5811517193004327</v>
      </c>
      <c r="L63" s="40">
        <v>0.3516646887725422</v>
      </c>
      <c r="M63" s="40">
        <v>0.51965755163752203</v>
      </c>
      <c r="N63" s="40">
        <v>0.35370792825539049</v>
      </c>
      <c r="O63" s="40">
        <v>1.1595136978450105</v>
      </c>
      <c r="P63" s="40"/>
      <c r="Q63" s="40">
        <v>0</v>
      </c>
      <c r="R63" s="42">
        <v>0</v>
      </c>
    </row>
    <row r="64" spans="1:19" x14ac:dyDescent="0.25">
      <c r="A64" s="49" t="s">
        <v>45</v>
      </c>
      <c r="B64" s="40">
        <v>0.81487874966405505</v>
      </c>
      <c r="C64" s="40">
        <v>0</v>
      </c>
      <c r="D64" s="40">
        <v>0</v>
      </c>
      <c r="E64" s="40">
        <v>0</v>
      </c>
      <c r="F64" s="40">
        <v>1.9769598482295523</v>
      </c>
      <c r="G64" s="40">
        <v>1.5265940873706791</v>
      </c>
      <c r="H64" s="40">
        <v>1.7086878830971781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/>
      <c r="Q64" s="40">
        <v>0</v>
      </c>
      <c r="R64" s="42">
        <v>0</v>
      </c>
    </row>
    <row r="65" spans="1:37" x14ac:dyDescent="0.25">
      <c r="A65" s="49" t="s">
        <v>44</v>
      </c>
      <c r="B65" s="40">
        <v>0</v>
      </c>
      <c r="C65" s="40">
        <v>2.3577564955504822</v>
      </c>
      <c r="D65" s="40">
        <v>0</v>
      </c>
      <c r="E65" s="40">
        <v>0</v>
      </c>
      <c r="F65" s="40">
        <v>1.5367124870691899</v>
      </c>
      <c r="G65" s="40">
        <v>1.1010390984133658</v>
      </c>
      <c r="H65" s="40">
        <v>0.15351492699701211</v>
      </c>
      <c r="I65" s="40">
        <v>0.78831849231797113</v>
      </c>
      <c r="J65" s="40">
        <v>1.4042850103048761</v>
      </c>
      <c r="K65" s="40">
        <v>2.872555173976016</v>
      </c>
      <c r="L65" s="40">
        <v>3.3870862129144852</v>
      </c>
      <c r="M65" s="40">
        <v>0</v>
      </c>
      <c r="N65" s="40">
        <v>1.7429086319830835</v>
      </c>
      <c r="O65" s="40">
        <v>0</v>
      </c>
      <c r="P65" s="40"/>
      <c r="Q65" s="40">
        <v>0</v>
      </c>
      <c r="R65" s="42">
        <v>0.14473283731071437</v>
      </c>
    </row>
    <row r="66" spans="1:37" x14ac:dyDescent="0.25">
      <c r="A66" s="49" t="s">
        <v>22</v>
      </c>
      <c r="B66" s="40">
        <v>0</v>
      </c>
      <c r="C66" s="40">
        <v>5.5200554919523155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0.46385813724807451</v>
      </c>
      <c r="J66" s="40">
        <v>0.37281902928448035</v>
      </c>
      <c r="K66" s="40">
        <v>0</v>
      </c>
      <c r="L66" s="40">
        <v>1.4568965677719603</v>
      </c>
      <c r="M66" s="40">
        <v>0</v>
      </c>
      <c r="N66" s="40">
        <v>1.143143014506552</v>
      </c>
      <c r="O66" s="40">
        <v>0</v>
      </c>
      <c r="P66" s="40"/>
      <c r="Q66" s="40">
        <v>3.8217058395694024E-2</v>
      </c>
      <c r="R66" s="42">
        <v>0.2098626141005358</v>
      </c>
    </row>
    <row r="67" spans="1:37" x14ac:dyDescent="0.25">
      <c r="A67" s="49" t="s">
        <v>20</v>
      </c>
      <c r="B67" s="40">
        <f>SUM(B13:B14)</f>
        <v>0</v>
      </c>
      <c r="C67" s="40">
        <f>SUM(C13:C14)</f>
        <v>1.6426076059048385</v>
      </c>
      <c r="D67" s="40">
        <f>SUM(D13:D14)</f>
        <v>5.6514995700601833</v>
      </c>
      <c r="E67" s="40">
        <f>SUM(E13:E14)</f>
        <v>2.3190197209723924</v>
      </c>
      <c r="F67" s="40">
        <f>SUM(F13:F14)</f>
        <v>1.727763228704819</v>
      </c>
      <c r="G67" s="40">
        <f>SUM(G13:G14)</f>
        <v>2.2426072433940947</v>
      </c>
      <c r="H67" s="40">
        <f>SUM(H13:H14)</f>
        <v>7.3420182476831866E-2</v>
      </c>
      <c r="I67" s="40">
        <f>SUM(I13:I14)</f>
        <v>1.2017050187773952E-2</v>
      </c>
      <c r="J67" s="40">
        <f>SUM(J13:J14)</f>
        <v>9.9418407809194771E-3</v>
      </c>
      <c r="K67" s="40">
        <f>SUM(K13:K14)</f>
        <v>3.331639334200494</v>
      </c>
      <c r="L67" s="40">
        <f>SUM(L13:L14)</f>
        <v>0.52088679464805121</v>
      </c>
      <c r="M67" s="40">
        <f>SUM(M13:M14)</f>
        <v>1.4424976864420871</v>
      </c>
      <c r="N67" s="40">
        <f>SUM(N13:N14)</f>
        <v>0.68691104907568601</v>
      </c>
      <c r="O67" s="40">
        <f>SUM(O13:O14)</f>
        <v>4.4433273001388951</v>
      </c>
      <c r="P67" s="40"/>
      <c r="Q67" s="40">
        <f>SUM(Q13:Q14)</f>
        <v>2.0657869403077848E-3</v>
      </c>
      <c r="R67" s="42">
        <f>SUM(R13:R14)</f>
        <v>0.1230229117141072</v>
      </c>
    </row>
    <row r="68" spans="1:37" x14ac:dyDescent="0.25">
      <c r="A68" s="49" t="s">
        <v>36</v>
      </c>
      <c r="B68" s="40">
        <f>SUM(B15,B23)</f>
        <v>0.76430006865042399</v>
      </c>
      <c r="C68" s="40">
        <f>SUM(C15,C23)</f>
        <v>0</v>
      </c>
      <c r="D68" s="40">
        <f>SUM(D15,D23)</f>
        <v>0</v>
      </c>
      <c r="E68" s="40">
        <f>SUM(E15,E23)</f>
        <v>0.91498737290067178</v>
      </c>
      <c r="F68" s="40">
        <f>SUM(F15,F23)</f>
        <v>0</v>
      </c>
      <c r="G68" s="40">
        <f>SUM(G15,G23)</f>
        <v>0</v>
      </c>
      <c r="H68" s="40">
        <f>SUM(H15,H23)</f>
        <v>0</v>
      </c>
      <c r="I68" s="40">
        <f>SUM(I15,I23)</f>
        <v>4.8068200751095799E-3</v>
      </c>
      <c r="J68" s="40">
        <f>SUM(J15,J23)</f>
        <v>4.9709203904597385E-3</v>
      </c>
      <c r="K68" s="40">
        <f>SUM(K15,K23)</f>
        <v>0</v>
      </c>
      <c r="L68" s="40">
        <f>SUM(L15,L23)</f>
        <v>0</v>
      </c>
      <c r="M68" s="40">
        <f>SUM(M15,M23)</f>
        <v>0</v>
      </c>
      <c r="N68" s="40">
        <f>SUM(N15,N23)</f>
        <v>0</v>
      </c>
      <c r="O68" s="40">
        <f>SUM(O15,O23)</f>
        <v>0</v>
      </c>
      <c r="P68" s="40"/>
      <c r="Q68" s="40">
        <f>SUM(Q15,Q23)</f>
        <v>0</v>
      </c>
      <c r="R68" s="42">
        <f>SUM(R15,R23)</f>
        <v>0</v>
      </c>
    </row>
    <row r="69" spans="1:37" x14ac:dyDescent="0.25">
      <c r="A69" s="49" t="s">
        <v>86</v>
      </c>
      <c r="B69" s="40">
        <v>0</v>
      </c>
      <c r="C69" s="40">
        <v>0</v>
      </c>
      <c r="D69" s="40">
        <v>0</v>
      </c>
      <c r="E69" s="40">
        <v>0</v>
      </c>
      <c r="F69" s="40">
        <v>0</v>
      </c>
      <c r="G69" s="40">
        <v>0</v>
      </c>
      <c r="H69" s="40">
        <v>6.6278401090449144</v>
      </c>
      <c r="I69" s="40">
        <v>1.4276255623075451</v>
      </c>
      <c r="J69" s="40">
        <v>1.8193568629082641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/>
      <c r="Q69" s="40">
        <v>0.21587473526216353</v>
      </c>
      <c r="R69" s="42">
        <v>1.9575116246274118</v>
      </c>
    </row>
    <row r="70" spans="1:37" x14ac:dyDescent="0.25">
      <c r="A70" s="49" t="s">
        <v>40</v>
      </c>
      <c r="B70" s="40">
        <v>0</v>
      </c>
      <c r="C70" s="40">
        <v>0</v>
      </c>
      <c r="D70" s="40">
        <v>0</v>
      </c>
      <c r="E70" s="40">
        <v>0</v>
      </c>
      <c r="F70" s="40">
        <v>0</v>
      </c>
      <c r="G70" s="40">
        <v>0</v>
      </c>
      <c r="H70" s="40">
        <v>1.5418238320134694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/>
      <c r="Q70" s="40">
        <v>0</v>
      </c>
      <c r="R70" s="42">
        <v>0</v>
      </c>
    </row>
    <row r="71" spans="1:37" s="7" customFormat="1" x14ac:dyDescent="0.25">
      <c r="A71" s="49" t="s">
        <v>87</v>
      </c>
      <c r="B71" s="40">
        <f>SUM(B18:B20)</f>
        <v>1.9500891457477731</v>
      </c>
      <c r="C71" s="40">
        <f>SUM(C18:C20)</f>
        <v>1.5979108003019857</v>
      </c>
      <c r="D71" s="40">
        <f>SUM(D18:D20)</f>
        <v>1.2261946215985933</v>
      </c>
      <c r="E71" s="40">
        <f>SUM(E18:E20)</f>
        <v>0.67835270749532572</v>
      </c>
      <c r="F71" s="40">
        <f>SUM(F18:F20)</f>
        <v>2.1680105898651814</v>
      </c>
      <c r="G71" s="40">
        <f>SUM(G18:G20)</f>
        <v>0.13509682189121056</v>
      </c>
      <c r="H71" s="40">
        <f>SUM(H18:H20)</f>
        <v>0</v>
      </c>
      <c r="I71" s="40">
        <f>SUM(I18:I20)</f>
        <v>0</v>
      </c>
      <c r="J71" s="40">
        <f>SUM(J18:J20)</f>
        <v>0.11433116898057398</v>
      </c>
      <c r="K71" s="40">
        <f>SUM(K18:K20)</f>
        <v>2.2429540399538754</v>
      </c>
      <c r="L71" s="40">
        <f>SUM(L18:L20)</f>
        <v>1.3749296102385109</v>
      </c>
      <c r="M71" s="40">
        <f>SUM(M18:M20)</f>
        <v>2.2936609175725109</v>
      </c>
      <c r="N71" s="40">
        <f>SUM(N18:N20)</f>
        <v>1.2636087581877355</v>
      </c>
      <c r="O71" s="40">
        <f>SUM(O18:O20)</f>
        <v>2.5137548869311677</v>
      </c>
      <c r="P71" s="40"/>
      <c r="Q71" s="40">
        <f>SUM(Q18:Q20)</f>
        <v>0</v>
      </c>
      <c r="R71" s="42">
        <f>SUM(R18:R20)</f>
        <v>0</v>
      </c>
    </row>
    <row r="72" spans="1:37" s="7" customFormat="1" ht="21" customHeight="1" x14ac:dyDescent="0.25">
      <c r="A72" s="49" t="s">
        <v>10</v>
      </c>
      <c r="B72" s="40">
        <v>0</v>
      </c>
      <c r="C72" s="40">
        <v>0</v>
      </c>
      <c r="D72" s="40">
        <v>0</v>
      </c>
      <c r="E72" s="40">
        <v>0.69807226294577118</v>
      </c>
      <c r="F72" s="40">
        <v>0</v>
      </c>
      <c r="G72" s="40">
        <v>1.2901746490610606</v>
      </c>
      <c r="H72" s="40">
        <v>19.316182553450133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/>
      <c r="Q72" s="40">
        <v>0</v>
      </c>
      <c r="R72" s="42">
        <v>0</v>
      </c>
    </row>
    <row r="73" spans="1:37" s="7" customFormat="1" x14ac:dyDescent="0.25">
      <c r="A73" s="49" t="s">
        <v>8</v>
      </c>
      <c r="B73" s="40">
        <v>0</v>
      </c>
      <c r="C73" s="40">
        <v>0</v>
      </c>
      <c r="D73" s="40">
        <v>0</v>
      </c>
      <c r="E73" s="40">
        <v>0</v>
      </c>
      <c r="F73" s="40">
        <v>0</v>
      </c>
      <c r="G73" s="40">
        <v>0</v>
      </c>
      <c r="H73" s="40">
        <v>0.60738514594470017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/>
      <c r="Q73" s="40">
        <v>0</v>
      </c>
      <c r="R73" s="42">
        <v>0</v>
      </c>
    </row>
    <row r="74" spans="1:37" s="7" customFormat="1" x14ac:dyDescent="0.25">
      <c r="A74" s="49" t="s">
        <v>34</v>
      </c>
      <c r="B74" s="40">
        <v>0</v>
      </c>
      <c r="C74" s="40">
        <v>0</v>
      </c>
      <c r="D74" s="40">
        <v>0</v>
      </c>
      <c r="E74" s="40">
        <v>0.89132390636013725</v>
      </c>
      <c r="F74" s="40">
        <v>0</v>
      </c>
      <c r="G74" s="40">
        <v>0</v>
      </c>
      <c r="H74" s="40">
        <v>0</v>
      </c>
      <c r="I74" s="40">
        <v>1.5886540348237161</v>
      </c>
      <c r="J74" s="40">
        <v>1.4813342763570021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/>
      <c r="Q74" s="40">
        <v>0.87486076922034695</v>
      </c>
      <c r="R74" s="42">
        <v>2.4604582342821439</v>
      </c>
    </row>
    <row r="75" spans="1:37" ht="15.75" thickBot="1" x14ac:dyDescent="0.3">
      <c r="A75" s="45" t="s">
        <v>33</v>
      </c>
      <c r="B75" s="46">
        <f>SUM(B57:B74)</f>
        <v>100</v>
      </c>
      <c r="C75" s="46">
        <f>SUM(C57:C74)</f>
        <v>100</v>
      </c>
      <c r="D75" s="46">
        <f>SUM(D57:D74)</f>
        <v>99.999999999999986</v>
      </c>
      <c r="E75" s="46">
        <f>SUM(E57:E74)</f>
        <v>100</v>
      </c>
      <c r="F75" s="46">
        <f>SUM(F57:F74)</f>
        <v>100.00830655398413</v>
      </c>
      <c r="G75" s="46">
        <f>SUM(G57:G74)</f>
        <v>99.999999999999986</v>
      </c>
      <c r="H75" s="46">
        <f>SUM(H57:H74)</f>
        <v>100.00000000000001</v>
      </c>
      <c r="I75" s="46">
        <f>SUM(I57:I74)</f>
        <v>99.997596589962455</v>
      </c>
      <c r="J75" s="46">
        <f>SUM(J57:J74)</f>
        <v>100</v>
      </c>
      <c r="K75" s="46">
        <f>SUM(K57:K74)</f>
        <v>98.917873050899431</v>
      </c>
      <c r="L75" s="46">
        <f>SUM(L57:L74)</f>
        <v>100.00264409540431</v>
      </c>
      <c r="M75" s="46">
        <f>SUM(M57:M74)</f>
        <v>100</v>
      </c>
      <c r="N75" s="46">
        <f>SUM(N57:N74)</f>
        <v>99.997436899070593</v>
      </c>
      <c r="O75" s="46">
        <f>SUM(O57:O74)</f>
        <v>100.00885124960186</v>
      </c>
      <c r="P75" s="46"/>
      <c r="Q75" s="46">
        <f>SUM(Q57:Q74)</f>
        <v>99.998967106529832</v>
      </c>
      <c r="R75" s="47">
        <f>SUM(R57:R74)</f>
        <v>100.00361832093276</v>
      </c>
    </row>
    <row r="76" spans="1:37" x14ac:dyDescent="0.25"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x14ac:dyDescent="0.25"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37" x14ac:dyDescent="0.25"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1:37" x14ac:dyDescent="0.25"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1:37" x14ac:dyDescent="0.25"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6:37" x14ac:dyDescent="0.25"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6:37" x14ac:dyDescent="0.25"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26:37" x14ac:dyDescent="0.25"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26:37" x14ac:dyDescent="0.25"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26:37" x14ac:dyDescent="0.25"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26:37" x14ac:dyDescent="0.25"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26:37" x14ac:dyDescent="0.25"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26:37" x14ac:dyDescent="0.25"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26:37" x14ac:dyDescent="0.25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26:37" x14ac:dyDescent="0.25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26:37" x14ac:dyDescent="0.25"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26:37" x14ac:dyDescent="0.25"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</sheetData>
  <mergeCells count="3">
    <mergeCell ref="A55:R55"/>
    <mergeCell ref="A1:R1"/>
    <mergeCell ref="T1:Y1"/>
  </mergeCells>
  <conditionalFormatting sqref="B57:O58 Q57:R58">
    <cfRule type="cellIs" dxfId="0" priority="1" operator="lessThan">
      <formula>2</formula>
    </cfRule>
  </conditionalFormatting>
  <pageMargins left="0.7" right="0.7" top="0.75" bottom="0.75" header="0.3" footer="0.3"/>
  <pageSetup paperSize="9" orientation="portrait" horizontalDpi="4294967293" vertic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453B3-DA15-4651-BBE0-DB9026ADF5B3}">
  <dimension ref="A1:BQ269"/>
  <sheetViews>
    <sheetView zoomScale="55" zoomScaleNormal="55" workbookViewId="0">
      <selection activeCell="U10" sqref="U10"/>
    </sheetView>
  </sheetViews>
  <sheetFormatPr defaultRowHeight="15" x14ac:dyDescent="0.25"/>
  <cols>
    <col min="1" max="1" width="30.5703125" bestFit="1" customWidth="1"/>
    <col min="2" max="2" width="15.42578125" bestFit="1" customWidth="1"/>
    <col min="3" max="3" width="14.7109375" bestFit="1" customWidth="1"/>
    <col min="5" max="5" width="12.7109375" bestFit="1" customWidth="1"/>
    <col min="6" max="6" width="11.85546875" bestFit="1" customWidth="1"/>
    <col min="11" max="11" width="13.85546875" bestFit="1" customWidth="1"/>
    <col min="13" max="13" width="15.140625" bestFit="1" customWidth="1"/>
    <col min="14" max="14" width="10.5703125" bestFit="1" customWidth="1"/>
    <col min="15" max="15" width="20.42578125" bestFit="1" customWidth="1"/>
    <col min="16" max="16" width="12.7109375" customWidth="1"/>
    <col min="21" max="21" width="30.42578125" bestFit="1" customWidth="1"/>
    <col min="22" max="22" width="24.7109375" bestFit="1" customWidth="1"/>
    <col min="23" max="23" width="11.28515625" bestFit="1" customWidth="1"/>
    <col min="24" max="24" width="12.140625" bestFit="1" customWidth="1"/>
    <col min="25" max="25" width="12.42578125" bestFit="1" customWidth="1"/>
    <col min="26" max="26" width="10.5703125" bestFit="1" customWidth="1"/>
    <col min="27" max="27" width="8.7109375" bestFit="1" customWidth="1"/>
    <col min="28" max="29" width="9.7109375" bestFit="1" customWidth="1"/>
    <col min="30" max="31" width="8.7109375" bestFit="1" customWidth="1"/>
    <col min="32" max="37" width="9.28515625" bestFit="1" customWidth="1"/>
    <col min="38" max="38" width="9.7109375" bestFit="1" customWidth="1"/>
    <col min="39" max="40" width="9.28515625" bestFit="1" customWidth="1"/>
    <col min="43" max="43" width="14.140625" bestFit="1" customWidth="1"/>
    <col min="44" max="44" width="13.28515625" bestFit="1" customWidth="1"/>
    <col min="45" max="46" width="14.7109375" bestFit="1" customWidth="1"/>
    <col min="47" max="47" width="12.28515625" bestFit="1" customWidth="1"/>
    <col min="48" max="48" width="10.7109375" bestFit="1" customWidth="1"/>
    <col min="49" max="49" width="11.140625" bestFit="1" customWidth="1"/>
    <col min="50" max="50" width="10.5703125" bestFit="1" customWidth="1"/>
    <col min="51" max="51" width="11.7109375" bestFit="1" customWidth="1"/>
    <col min="52" max="52" width="10.5703125" bestFit="1" customWidth="1"/>
    <col min="53" max="53" width="10.140625" bestFit="1" customWidth="1"/>
    <col min="54" max="54" width="9.5703125" bestFit="1" customWidth="1"/>
    <col min="55" max="55" width="15.28515625" bestFit="1" customWidth="1"/>
    <col min="56" max="56" width="9.28515625" bestFit="1" customWidth="1"/>
    <col min="57" max="57" width="15.5703125" bestFit="1" customWidth="1"/>
    <col min="62" max="62" width="8.7109375" customWidth="1"/>
  </cols>
  <sheetData>
    <row r="1" spans="1:69" ht="19.5" thickBot="1" x14ac:dyDescent="0.35">
      <c r="A1" s="23" t="s">
        <v>105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5"/>
      <c r="V1" s="23" t="s">
        <v>108</v>
      </c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5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</row>
    <row r="2" spans="1:69" ht="15" customHeight="1" x14ac:dyDescent="0.25">
      <c r="A2" s="90" t="s">
        <v>102</v>
      </c>
      <c r="B2" s="91" t="s">
        <v>64</v>
      </c>
      <c r="C2" s="92" t="s">
        <v>63</v>
      </c>
      <c r="D2" s="91" t="s">
        <v>62</v>
      </c>
      <c r="E2" s="91" t="s">
        <v>61</v>
      </c>
      <c r="F2" s="91" t="s">
        <v>60</v>
      </c>
      <c r="G2" s="91" t="s">
        <v>59</v>
      </c>
      <c r="H2" s="91" t="s">
        <v>58</v>
      </c>
      <c r="I2" s="91" t="s">
        <v>24</v>
      </c>
      <c r="J2" s="91" t="s">
        <v>57</v>
      </c>
      <c r="K2" s="91" t="s">
        <v>56</v>
      </c>
      <c r="L2" s="91" t="s">
        <v>55</v>
      </c>
      <c r="M2" s="91" t="s">
        <v>42</v>
      </c>
      <c r="N2" s="91" t="s">
        <v>54</v>
      </c>
      <c r="O2" s="91" t="s">
        <v>101</v>
      </c>
      <c r="P2" s="91" t="s">
        <v>53</v>
      </c>
      <c r="Q2" s="91" t="s">
        <v>52</v>
      </c>
      <c r="R2" s="91" t="s">
        <v>51</v>
      </c>
      <c r="S2" s="93" t="s">
        <v>104</v>
      </c>
      <c r="V2" s="66"/>
      <c r="W2" s="71" t="s">
        <v>67</v>
      </c>
      <c r="X2" s="72" t="s">
        <v>50</v>
      </c>
      <c r="Y2" s="73" t="s">
        <v>49</v>
      </c>
      <c r="Z2" s="72" t="s">
        <v>2</v>
      </c>
      <c r="AA2" s="72" t="s">
        <v>47</v>
      </c>
      <c r="AB2" s="74" t="s">
        <v>46</v>
      </c>
      <c r="AC2" s="74" t="s">
        <v>0</v>
      </c>
      <c r="AD2" s="74" t="s">
        <v>45</v>
      </c>
      <c r="AE2" s="74" t="s">
        <v>44</v>
      </c>
      <c r="AF2" s="74" t="s">
        <v>22</v>
      </c>
      <c r="AG2" s="74" t="s">
        <v>20</v>
      </c>
      <c r="AH2" s="74" t="s">
        <v>36</v>
      </c>
      <c r="AI2" s="74" t="s">
        <v>86</v>
      </c>
      <c r="AJ2" s="74" t="s">
        <v>40</v>
      </c>
      <c r="AK2" s="74" t="s">
        <v>87</v>
      </c>
      <c r="AL2" s="74" t="s">
        <v>10</v>
      </c>
      <c r="AM2" s="74" t="s">
        <v>8</v>
      </c>
      <c r="AN2" s="74" t="s">
        <v>34</v>
      </c>
      <c r="AO2" s="31" t="s">
        <v>33</v>
      </c>
      <c r="AQ2" s="80"/>
      <c r="AR2" s="81"/>
      <c r="AS2" s="81"/>
      <c r="AT2" s="81"/>
      <c r="AU2" s="81"/>
      <c r="AV2" s="81"/>
      <c r="AW2" s="81"/>
      <c r="AX2" s="81"/>
      <c r="AY2" s="81"/>
      <c r="AZ2" s="81"/>
      <c r="BA2" s="82"/>
      <c r="BB2" s="82"/>
      <c r="BC2" s="82"/>
      <c r="BD2" s="82"/>
      <c r="BE2" s="80"/>
      <c r="BF2" s="80"/>
      <c r="BG2" s="80"/>
      <c r="BH2" s="80"/>
      <c r="BI2" s="80"/>
      <c r="BJ2" s="80"/>
    </row>
    <row r="3" spans="1:69" x14ac:dyDescent="0.25">
      <c r="A3" s="52" t="s">
        <v>99</v>
      </c>
      <c r="B3" s="63"/>
      <c r="C3" s="63">
        <f>20.9/100</f>
        <v>0.20899999999999999</v>
      </c>
      <c r="D3" s="63">
        <f>9.01/100</f>
        <v>9.01E-2</v>
      </c>
      <c r="E3" s="63">
        <f>9.96/100</f>
        <v>9.9600000000000008E-2</v>
      </c>
      <c r="F3" s="63"/>
      <c r="G3" s="63"/>
      <c r="H3" s="51">
        <f>34.59/100</f>
        <v>0.34590000000000004</v>
      </c>
      <c r="I3" s="51"/>
      <c r="J3" s="51"/>
      <c r="K3" s="51"/>
      <c r="L3" s="51"/>
      <c r="M3" s="51"/>
      <c r="N3" s="51">
        <f>8.32/100</f>
        <v>8.3199999999999996E-2</v>
      </c>
      <c r="O3" s="51"/>
      <c r="P3" s="51"/>
      <c r="Q3" s="51">
        <f>1.33/100</f>
        <v>1.3300000000000001E-2</v>
      </c>
      <c r="R3" s="51"/>
      <c r="S3" s="94"/>
      <c r="T3" s="1"/>
      <c r="U3" s="60">
        <v>1</v>
      </c>
      <c r="V3" s="17" t="s">
        <v>69</v>
      </c>
      <c r="W3" s="8">
        <v>43.80146554041</v>
      </c>
      <c r="X3" s="11">
        <v>19.410973802342383</v>
      </c>
      <c r="Y3" s="11">
        <v>29.088361436283787</v>
      </c>
      <c r="Z3" s="11">
        <v>2.607611998924976</v>
      </c>
      <c r="AA3" s="11">
        <v>0</v>
      </c>
      <c r="AB3" s="11">
        <v>0</v>
      </c>
      <c r="AC3" s="11">
        <v>1.5623192579766019</v>
      </c>
      <c r="AD3" s="11">
        <v>0.81487874966405505</v>
      </c>
      <c r="AE3" s="11">
        <v>0</v>
      </c>
      <c r="AF3" s="11">
        <v>0</v>
      </c>
      <c r="AG3" s="11">
        <v>0</v>
      </c>
      <c r="AH3" s="11">
        <v>0.76430006865042399</v>
      </c>
      <c r="AI3" s="11">
        <v>0</v>
      </c>
      <c r="AJ3" s="11">
        <v>0</v>
      </c>
      <c r="AK3" s="67">
        <v>1.9500891457477731</v>
      </c>
      <c r="AL3" s="11">
        <v>0</v>
      </c>
      <c r="AM3" s="11">
        <v>0</v>
      </c>
      <c r="AN3" s="11">
        <v>0</v>
      </c>
      <c r="AO3" s="26">
        <f>SUM(W3:AN3)</f>
        <v>100</v>
      </c>
      <c r="AQ3" s="83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</row>
    <row r="4" spans="1:69" x14ac:dyDescent="0.25">
      <c r="A4" s="52" t="s">
        <v>98</v>
      </c>
      <c r="B4" s="63"/>
      <c r="C4" s="63"/>
      <c r="D4" s="63"/>
      <c r="E4" s="63">
        <f>7.4/100</f>
        <v>7.400000000000001E-2</v>
      </c>
      <c r="F4" s="63">
        <f>9.87/100</f>
        <v>9.8699999999999996E-2</v>
      </c>
      <c r="G4" s="63"/>
      <c r="H4" s="51"/>
      <c r="I4" s="51">
        <f>40.04/100</f>
        <v>0.40039999999999998</v>
      </c>
      <c r="J4" s="51">
        <f>21.73/100</f>
        <v>0.21729999999999999</v>
      </c>
      <c r="K4" s="51">
        <f>23.28/100</f>
        <v>0.23280000000000001</v>
      </c>
      <c r="L4" s="51"/>
      <c r="M4" s="51"/>
      <c r="N4" s="51"/>
      <c r="O4" s="51"/>
      <c r="P4" s="51"/>
      <c r="Q4" s="51"/>
      <c r="R4" s="51"/>
      <c r="S4" s="94"/>
      <c r="T4" s="1"/>
      <c r="U4" s="60">
        <v>2</v>
      </c>
      <c r="V4" s="17" t="s">
        <v>70</v>
      </c>
      <c r="W4" s="8">
        <v>44.128992996434064</v>
      </c>
      <c r="X4" s="11">
        <v>21.683537818083941</v>
      </c>
      <c r="Y4" s="11">
        <v>18.77824545389851</v>
      </c>
      <c r="Z4" s="11">
        <v>3.8942091881485452</v>
      </c>
      <c r="AA4" s="11">
        <v>0</v>
      </c>
      <c r="AB4" s="11">
        <v>0</v>
      </c>
      <c r="AC4" s="11">
        <v>0.39668414972531812</v>
      </c>
      <c r="AD4" s="11">
        <v>0</v>
      </c>
      <c r="AE4" s="11">
        <v>2.3577564955504822</v>
      </c>
      <c r="AF4" s="11">
        <v>5.5200554919523155</v>
      </c>
      <c r="AG4" s="11">
        <v>1.6426076059048385</v>
      </c>
      <c r="AH4" s="11">
        <v>0</v>
      </c>
      <c r="AI4" s="11">
        <v>0</v>
      </c>
      <c r="AJ4" s="11">
        <v>0</v>
      </c>
      <c r="AK4" s="68">
        <v>1.5979108003019857</v>
      </c>
      <c r="AL4" s="11">
        <v>0</v>
      </c>
      <c r="AM4" s="11">
        <v>0</v>
      </c>
      <c r="AN4" s="11">
        <v>0</v>
      </c>
      <c r="AO4" s="26">
        <f>SUM(W4:AN4)</f>
        <v>100</v>
      </c>
      <c r="AP4" s="2"/>
      <c r="AQ4" s="82"/>
      <c r="AR4" s="85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</row>
    <row r="5" spans="1:69" x14ac:dyDescent="0.25">
      <c r="A5" s="52" t="s">
        <v>97</v>
      </c>
      <c r="B5" s="63"/>
      <c r="C5" s="63"/>
      <c r="D5" s="63"/>
      <c r="E5" s="63"/>
      <c r="F5" s="63"/>
      <c r="G5" s="63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94"/>
      <c r="T5" s="1"/>
      <c r="U5" s="60">
        <v>3</v>
      </c>
      <c r="V5" s="17" t="s">
        <v>71</v>
      </c>
      <c r="W5" s="8">
        <v>21.397780666756844</v>
      </c>
      <c r="X5" s="11">
        <v>33.421663660494993</v>
      </c>
      <c r="Y5" s="11">
        <v>25.726506387770481</v>
      </c>
      <c r="Z5" s="11">
        <v>4.9440795960609947</v>
      </c>
      <c r="AA5" s="11">
        <v>0</v>
      </c>
      <c r="AB5" s="11">
        <v>0</v>
      </c>
      <c r="AC5" s="11">
        <v>7.6322754972579112</v>
      </c>
      <c r="AD5" s="11">
        <v>0</v>
      </c>
      <c r="AE5" s="11">
        <v>0</v>
      </c>
      <c r="AF5" s="11">
        <v>0</v>
      </c>
      <c r="AG5" s="11">
        <v>5.6514995700601833</v>
      </c>
      <c r="AH5" s="11">
        <v>0</v>
      </c>
      <c r="AI5" s="11">
        <v>0</v>
      </c>
      <c r="AJ5" s="11">
        <v>0</v>
      </c>
      <c r="AK5" s="68">
        <v>1.2261946215985933</v>
      </c>
      <c r="AL5" s="11">
        <v>0</v>
      </c>
      <c r="AM5" s="11">
        <v>0</v>
      </c>
      <c r="AN5" s="11">
        <v>0</v>
      </c>
      <c r="AO5" s="26">
        <f>SUM(W5:AN5)</f>
        <v>99.999999999999986</v>
      </c>
      <c r="AP5" s="2"/>
      <c r="AQ5" s="82"/>
      <c r="AR5" s="85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</row>
    <row r="6" spans="1:69" x14ac:dyDescent="0.25">
      <c r="A6" s="52" t="s">
        <v>96</v>
      </c>
      <c r="B6" s="63"/>
      <c r="C6" s="63"/>
      <c r="D6" s="63">
        <f>1.43/100</f>
        <v>1.43E-2</v>
      </c>
      <c r="E6" s="63"/>
      <c r="F6" s="63"/>
      <c r="G6" s="63">
        <f>46.55/100</f>
        <v>0.46549999999999997</v>
      </c>
      <c r="H6" s="51"/>
      <c r="I6" s="51"/>
      <c r="J6" s="51"/>
      <c r="K6" s="51"/>
      <c r="L6" s="51">
        <f>33.45/100</f>
        <v>0.33450000000000002</v>
      </c>
      <c r="M6" s="51">
        <f>32.87/100</f>
        <v>0.32869999999999999</v>
      </c>
      <c r="N6" s="51"/>
      <c r="O6" s="51"/>
      <c r="P6" s="51">
        <f>32.244/100</f>
        <v>0.32244</v>
      </c>
      <c r="Q6" s="51">
        <f>22.02/100</f>
        <v>0.22020000000000001</v>
      </c>
      <c r="R6" s="51"/>
      <c r="S6" s="94"/>
      <c r="T6" s="1"/>
      <c r="U6" s="60">
        <v>4</v>
      </c>
      <c r="V6" s="17" t="s">
        <v>72</v>
      </c>
      <c r="W6" s="8">
        <v>60.560889099108969</v>
      </c>
      <c r="X6" s="11">
        <v>14.758115299113424</v>
      </c>
      <c r="Y6" s="11">
        <v>16.946985954112876</v>
      </c>
      <c r="Z6" s="11">
        <v>0</v>
      </c>
      <c r="AA6" s="11">
        <v>0</v>
      </c>
      <c r="AB6" s="11">
        <v>0</v>
      </c>
      <c r="AC6" s="11">
        <v>2.2322536769904322</v>
      </c>
      <c r="AD6" s="11">
        <v>0</v>
      </c>
      <c r="AE6" s="11">
        <v>0</v>
      </c>
      <c r="AF6" s="11">
        <v>0</v>
      </c>
      <c r="AG6" s="11">
        <v>2.3190197209723924</v>
      </c>
      <c r="AH6" s="11">
        <v>0.91498737290067178</v>
      </c>
      <c r="AI6" s="11">
        <v>0</v>
      </c>
      <c r="AJ6" s="11">
        <v>0</v>
      </c>
      <c r="AK6" s="68">
        <v>0.67835270749532572</v>
      </c>
      <c r="AL6" s="11">
        <v>0.69807226294577118</v>
      </c>
      <c r="AM6" s="11">
        <v>0</v>
      </c>
      <c r="AN6" s="11">
        <v>0.89132390636013725</v>
      </c>
      <c r="AO6" s="26">
        <f>SUM(W6:AN6)</f>
        <v>100</v>
      </c>
      <c r="AP6" s="2"/>
      <c r="AQ6" s="82"/>
      <c r="AR6" s="85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</row>
    <row r="7" spans="1:69" x14ac:dyDescent="0.25">
      <c r="A7" s="52" t="s">
        <v>95</v>
      </c>
      <c r="B7" s="63"/>
      <c r="C7" s="63"/>
      <c r="D7" s="63">
        <f>6.03/100</f>
        <v>6.0299999999999999E-2</v>
      </c>
      <c r="E7" s="63"/>
      <c r="F7" s="63"/>
      <c r="G7" s="63"/>
      <c r="H7" s="51"/>
      <c r="I7" s="51"/>
      <c r="J7" s="51"/>
      <c r="K7" s="51"/>
      <c r="L7" s="51">
        <f>7.81/100</f>
        <v>7.8100000000000003E-2</v>
      </c>
      <c r="M7" s="51"/>
      <c r="N7" s="51"/>
      <c r="O7" s="51"/>
      <c r="P7" s="51"/>
      <c r="Q7" s="51">
        <f>3.85/100</f>
        <v>3.85E-2</v>
      </c>
      <c r="R7" s="51"/>
      <c r="S7" s="94"/>
      <c r="T7" s="1"/>
      <c r="U7" s="60">
        <v>5</v>
      </c>
      <c r="V7" s="17" t="s">
        <v>73</v>
      </c>
      <c r="W7" s="8">
        <v>16.934460158422169</v>
      </c>
      <c r="X7" s="11">
        <v>16.455283442616565</v>
      </c>
      <c r="Y7" s="11">
        <v>27.810342738960252</v>
      </c>
      <c r="Z7" s="11">
        <v>24.321590065613989</v>
      </c>
      <c r="AA7" s="11">
        <v>2.3839809934532838</v>
      </c>
      <c r="AB7" s="11">
        <v>0</v>
      </c>
      <c r="AC7" s="11">
        <v>4.6932030010491479</v>
      </c>
      <c r="AD7" s="11">
        <v>1.9769598482295523</v>
      </c>
      <c r="AE7" s="11">
        <v>1.5367124870691899</v>
      </c>
      <c r="AF7" s="11">
        <v>0</v>
      </c>
      <c r="AG7" s="11">
        <v>1.727763228704819</v>
      </c>
      <c r="AH7" s="11">
        <v>0</v>
      </c>
      <c r="AI7" s="11">
        <v>0</v>
      </c>
      <c r="AJ7" s="11">
        <v>0</v>
      </c>
      <c r="AK7" s="68">
        <v>2.1680105898651814</v>
      </c>
      <c r="AL7" s="11">
        <v>0</v>
      </c>
      <c r="AM7" s="11">
        <v>0</v>
      </c>
      <c r="AN7" s="11">
        <v>0</v>
      </c>
      <c r="AO7" s="26">
        <f>SUM(W7:AN7)</f>
        <v>100.00830655398413</v>
      </c>
      <c r="AP7" s="2"/>
      <c r="AQ7" s="82"/>
      <c r="AR7" s="85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</row>
    <row r="8" spans="1:69" x14ac:dyDescent="0.25">
      <c r="A8" s="52" t="s">
        <v>94</v>
      </c>
      <c r="B8" s="63"/>
      <c r="C8" s="51"/>
      <c r="D8" s="63">
        <f>1.87/100</f>
        <v>1.8700000000000001E-2</v>
      </c>
      <c r="E8" s="63"/>
      <c r="F8" s="63">
        <f>14.96/100</f>
        <v>0.14960000000000001</v>
      </c>
      <c r="G8" s="63"/>
      <c r="H8" s="51"/>
      <c r="I8" s="51"/>
      <c r="J8" s="51">
        <f>13.18/100</f>
        <v>0.1318</v>
      </c>
      <c r="K8" s="51"/>
      <c r="L8" s="51"/>
      <c r="M8" s="51"/>
      <c r="N8" s="51"/>
      <c r="O8" s="51"/>
      <c r="P8" s="51"/>
      <c r="Q8" s="51"/>
      <c r="R8" s="51"/>
      <c r="S8" s="94"/>
      <c r="T8" s="1"/>
      <c r="U8" s="60">
        <v>6</v>
      </c>
      <c r="V8" s="17" t="s">
        <v>74</v>
      </c>
      <c r="W8" s="8">
        <v>32.451589054394731</v>
      </c>
      <c r="X8" s="11">
        <v>8.8488418338742889</v>
      </c>
      <c r="Y8" s="11">
        <v>28.437881008099815</v>
      </c>
      <c r="Z8" s="11">
        <v>20.487433039802081</v>
      </c>
      <c r="AA8" s="11">
        <v>2.6478977090677267</v>
      </c>
      <c r="AB8" s="11">
        <v>0</v>
      </c>
      <c r="AC8" s="11">
        <v>0.83084545463094484</v>
      </c>
      <c r="AD8" s="11">
        <v>1.5265940873706791</v>
      </c>
      <c r="AE8" s="11">
        <v>1.1010390984133658</v>
      </c>
      <c r="AF8" s="11">
        <v>0</v>
      </c>
      <c r="AG8" s="11">
        <v>2.2426072433940947</v>
      </c>
      <c r="AH8" s="11">
        <v>0</v>
      </c>
      <c r="AI8" s="11">
        <v>0</v>
      </c>
      <c r="AJ8" s="11">
        <v>0</v>
      </c>
      <c r="AK8" s="68">
        <v>0.13509682189121056</v>
      </c>
      <c r="AL8" s="11">
        <v>1.2901746490610606</v>
      </c>
      <c r="AM8" s="11">
        <v>0</v>
      </c>
      <c r="AN8" s="11">
        <v>0</v>
      </c>
      <c r="AO8" s="26">
        <f>SUM(W8:AN8)</f>
        <v>99.999999999999986</v>
      </c>
      <c r="AP8" s="2"/>
      <c r="AQ8" s="82"/>
      <c r="AR8" s="85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</row>
    <row r="9" spans="1:69" x14ac:dyDescent="0.25">
      <c r="A9" s="52" t="s">
        <v>93</v>
      </c>
      <c r="B9" s="63"/>
      <c r="C9" s="63"/>
      <c r="D9" s="63"/>
      <c r="E9" s="63"/>
      <c r="F9" s="63"/>
      <c r="G9" s="63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94"/>
      <c r="T9" s="1"/>
      <c r="U9" s="60">
        <v>7</v>
      </c>
      <c r="V9" s="17" t="s">
        <v>75</v>
      </c>
      <c r="W9" s="8">
        <v>33.254379566516477</v>
      </c>
      <c r="X9" s="11">
        <v>6.2674137587041034</v>
      </c>
      <c r="Y9" s="11">
        <v>5.8402417879298083</v>
      </c>
      <c r="Z9" s="11">
        <v>0</v>
      </c>
      <c r="AA9" s="11">
        <v>0</v>
      </c>
      <c r="AB9" s="11">
        <v>0.62740883207474507</v>
      </c>
      <c r="AC9" s="11">
        <v>23.981701421750632</v>
      </c>
      <c r="AD9" s="11">
        <v>1.7086878830971781</v>
      </c>
      <c r="AE9" s="11">
        <v>0.15351492699701211</v>
      </c>
      <c r="AF9" s="11">
        <v>0</v>
      </c>
      <c r="AG9" s="11">
        <v>7.3420182476831866E-2</v>
      </c>
      <c r="AH9" s="11">
        <v>0</v>
      </c>
      <c r="AI9" s="11">
        <v>6.6278401090449144</v>
      </c>
      <c r="AJ9" s="11">
        <v>1.5418238320134694</v>
      </c>
      <c r="AK9" s="68">
        <v>0</v>
      </c>
      <c r="AL9" s="11">
        <v>19.316182553450133</v>
      </c>
      <c r="AM9" s="11">
        <v>0.60738514594470017</v>
      </c>
      <c r="AN9" s="11">
        <v>0</v>
      </c>
      <c r="AO9" s="26">
        <f>SUM(W9:AN9)</f>
        <v>100.00000000000001</v>
      </c>
      <c r="AP9" s="2"/>
      <c r="AQ9" s="82"/>
      <c r="AR9" s="85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</row>
    <row r="10" spans="1:69" x14ac:dyDescent="0.25">
      <c r="A10" s="52" t="s">
        <v>92</v>
      </c>
      <c r="B10" s="63"/>
      <c r="C10" s="63"/>
      <c r="D10" s="51"/>
      <c r="E10" s="51">
        <f>4.25/100</f>
        <v>4.2500000000000003E-2</v>
      </c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94"/>
      <c r="T10" s="1"/>
      <c r="U10" s="60">
        <v>8</v>
      </c>
      <c r="V10" s="17" t="s">
        <v>76</v>
      </c>
      <c r="W10" s="8">
        <v>75.965899624452106</v>
      </c>
      <c r="X10" s="11">
        <v>5.1481043004423608</v>
      </c>
      <c r="Y10" s="11">
        <v>8.8349352980514091</v>
      </c>
      <c r="Z10" s="11">
        <v>5.5350533164886819</v>
      </c>
      <c r="AA10" s="11">
        <v>0</v>
      </c>
      <c r="AB10" s="11">
        <v>0</v>
      </c>
      <c r="AC10" s="11">
        <v>0.22832395356770505</v>
      </c>
      <c r="AD10" s="11">
        <v>0</v>
      </c>
      <c r="AE10" s="11">
        <v>0.78831849231797113</v>
      </c>
      <c r="AF10" s="11">
        <v>0.46385813724807451</v>
      </c>
      <c r="AG10" s="11">
        <v>1.2017050187773952E-2</v>
      </c>
      <c r="AH10" s="11">
        <v>4.8068200751095799E-3</v>
      </c>
      <c r="AI10" s="11">
        <v>1.4276255623075451</v>
      </c>
      <c r="AJ10" s="11">
        <v>0</v>
      </c>
      <c r="AK10" s="68">
        <v>0</v>
      </c>
      <c r="AL10" s="11">
        <v>0</v>
      </c>
      <c r="AM10" s="11">
        <v>0</v>
      </c>
      <c r="AN10" s="11">
        <v>1.5886540348237161</v>
      </c>
      <c r="AO10" s="26">
        <f>SUM(W10:AN10)</f>
        <v>99.997596589962455</v>
      </c>
      <c r="AP10" s="2"/>
      <c r="AQ10" s="82"/>
      <c r="AR10" s="85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</row>
    <row r="11" spans="1:69" x14ac:dyDescent="0.25">
      <c r="A11" s="52" t="s">
        <v>91</v>
      </c>
      <c r="B11" s="63"/>
      <c r="C11" s="63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94"/>
      <c r="T11" s="1"/>
      <c r="U11" s="60">
        <v>9</v>
      </c>
      <c r="V11" s="17" t="s">
        <v>77</v>
      </c>
      <c r="W11" s="8">
        <v>75.145398047701306</v>
      </c>
      <c r="X11" s="11">
        <v>5.1772135866638163</v>
      </c>
      <c r="Y11" s="11">
        <v>8.6618287803760943</v>
      </c>
      <c r="Z11" s="11">
        <v>5.5052943324341594</v>
      </c>
      <c r="AA11" s="11">
        <v>0</v>
      </c>
      <c r="AB11" s="11">
        <v>0</v>
      </c>
      <c r="AC11" s="11">
        <v>0.30322614381804402</v>
      </c>
      <c r="AD11" s="11">
        <v>0</v>
      </c>
      <c r="AE11" s="11">
        <v>1.4042850103048761</v>
      </c>
      <c r="AF11" s="11">
        <v>0.37281902928448035</v>
      </c>
      <c r="AG11" s="11">
        <v>9.9418407809194771E-3</v>
      </c>
      <c r="AH11" s="11">
        <v>4.9709203904597385E-3</v>
      </c>
      <c r="AI11" s="11">
        <v>1.8193568629082641</v>
      </c>
      <c r="AJ11" s="11">
        <v>0</v>
      </c>
      <c r="AK11" s="68">
        <v>0.11433116898057398</v>
      </c>
      <c r="AL11" s="11">
        <v>0</v>
      </c>
      <c r="AM11" s="11">
        <v>0</v>
      </c>
      <c r="AN11" s="11">
        <v>1.4813342763570021</v>
      </c>
      <c r="AO11" s="26">
        <f>SUM(W11:AN11)</f>
        <v>100</v>
      </c>
      <c r="AP11" s="2"/>
      <c r="AQ11" s="82"/>
      <c r="AR11" s="85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</row>
    <row r="12" spans="1:69" x14ac:dyDescent="0.25">
      <c r="A12" s="52" t="s">
        <v>90</v>
      </c>
      <c r="B12" s="63">
        <f>46.74/100</f>
        <v>0.46740000000000004</v>
      </c>
      <c r="C12" s="63">
        <f>21.76/100</f>
        <v>0.21760000000000002</v>
      </c>
      <c r="D12" s="63">
        <f>25.25/100</f>
        <v>0.2525</v>
      </c>
      <c r="E12" s="63">
        <f>31.12/100</f>
        <v>0.31120000000000003</v>
      </c>
      <c r="F12" s="63">
        <f>27.66/100</f>
        <v>0.27660000000000001</v>
      </c>
      <c r="G12" s="63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94"/>
      <c r="T12" s="1"/>
      <c r="U12" s="60">
        <v>10</v>
      </c>
      <c r="V12" s="17" t="s">
        <v>78</v>
      </c>
      <c r="W12" s="8">
        <v>34.416548539360363</v>
      </c>
      <c r="X12" s="8">
        <v>16.822155299654067</v>
      </c>
      <c r="Y12" s="8">
        <v>25.1512536351553</v>
      </c>
      <c r="Z12" s="8">
        <v>8.4996153092988962</v>
      </c>
      <c r="AA12" s="8">
        <v>0</v>
      </c>
      <c r="AB12" s="8">
        <v>0</v>
      </c>
      <c r="AC12" s="8">
        <v>5.5811517193004327</v>
      </c>
      <c r="AD12" s="8">
        <v>0</v>
      </c>
      <c r="AE12" s="8">
        <v>2.872555173976016</v>
      </c>
      <c r="AF12" s="8">
        <v>0</v>
      </c>
      <c r="AG12" s="8">
        <v>3.331639334200494</v>
      </c>
      <c r="AH12" s="8">
        <v>0</v>
      </c>
      <c r="AI12" s="8">
        <v>0</v>
      </c>
      <c r="AJ12" s="8">
        <v>0</v>
      </c>
      <c r="AK12" s="69">
        <v>2.2429540399538754</v>
      </c>
      <c r="AL12" s="8">
        <v>0</v>
      </c>
      <c r="AM12" s="8">
        <v>0</v>
      </c>
      <c r="AN12" s="8">
        <v>0</v>
      </c>
      <c r="AO12" s="26">
        <v>98.938795277206509</v>
      </c>
      <c r="AP12" s="2"/>
      <c r="AQ12" s="82"/>
      <c r="AR12" s="85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</row>
    <row r="13" spans="1:69" x14ac:dyDescent="0.25">
      <c r="A13" s="52" t="s">
        <v>89</v>
      </c>
      <c r="B13" s="63"/>
      <c r="C13" s="63"/>
      <c r="D13" s="63"/>
      <c r="E13" s="63"/>
      <c r="F13" s="63"/>
      <c r="G13" s="63"/>
      <c r="H13" s="51"/>
      <c r="I13" s="51"/>
      <c r="J13" s="51"/>
      <c r="K13" s="51"/>
      <c r="L13" s="51"/>
      <c r="M13" s="51"/>
      <c r="N13" s="51"/>
      <c r="O13" s="51">
        <f>59.94/100</f>
        <v>0.59939999999999993</v>
      </c>
      <c r="P13" s="51"/>
      <c r="Q13" s="51"/>
      <c r="R13" s="51"/>
      <c r="S13" s="94"/>
      <c r="T13" s="1"/>
      <c r="U13" s="60">
        <v>11</v>
      </c>
      <c r="V13" s="17" t="s">
        <v>79</v>
      </c>
      <c r="W13" s="8">
        <v>73.559045956951721</v>
      </c>
      <c r="X13" s="8">
        <v>4.2569936009307741</v>
      </c>
      <c r="Y13" s="8">
        <v>12.258026294357185</v>
      </c>
      <c r="Z13" s="8">
        <v>2.8371143688190807</v>
      </c>
      <c r="AA13" s="8">
        <v>0</v>
      </c>
      <c r="AB13" s="8">
        <v>0</v>
      </c>
      <c r="AC13" s="8">
        <v>0.3516646887725422</v>
      </c>
      <c r="AD13" s="8">
        <v>0</v>
      </c>
      <c r="AE13" s="8">
        <v>3.3870862129144852</v>
      </c>
      <c r="AF13" s="8">
        <v>1.4568965677719603</v>
      </c>
      <c r="AG13" s="8">
        <v>0.52088679464805121</v>
      </c>
      <c r="AH13" s="8">
        <v>0</v>
      </c>
      <c r="AI13" s="8">
        <v>0</v>
      </c>
      <c r="AJ13" s="8">
        <v>0</v>
      </c>
      <c r="AK13" s="69">
        <v>1.3749296102385109</v>
      </c>
      <c r="AL13" s="8">
        <v>0</v>
      </c>
      <c r="AM13" s="8">
        <v>0</v>
      </c>
      <c r="AN13" s="8">
        <v>0</v>
      </c>
      <c r="AO13" s="26">
        <v>100.00268877405101</v>
      </c>
      <c r="AQ13" s="83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</row>
    <row r="14" spans="1:69" x14ac:dyDescent="0.25">
      <c r="A14" s="52" t="s">
        <v>88</v>
      </c>
      <c r="B14" s="63"/>
      <c r="C14" s="63"/>
      <c r="D14" s="63"/>
      <c r="E14" s="63"/>
      <c r="F14" s="63"/>
      <c r="G14" s="63">
        <f>53.45/100</f>
        <v>0.53449999999999998</v>
      </c>
      <c r="H14" s="51"/>
      <c r="I14" s="51"/>
      <c r="J14" s="51"/>
      <c r="K14" s="51">
        <f>18.62/100</f>
        <v>0.1862</v>
      </c>
      <c r="L14" s="51">
        <f>12.81/100</f>
        <v>0.12809999999999999</v>
      </c>
      <c r="M14" s="51">
        <f>18.87/100</f>
        <v>0.18870000000000001</v>
      </c>
      <c r="N14" s="51">
        <f>14.84/100</f>
        <v>0.1484</v>
      </c>
      <c r="O14" s="51"/>
      <c r="P14" s="51">
        <f>15.188/100</f>
        <v>0.15188000000000001</v>
      </c>
      <c r="Q14" s="51">
        <f>18.96/100</f>
        <v>0.18960000000000002</v>
      </c>
      <c r="R14" s="51">
        <f>100/100</f>
        <v>1</v>
      </c>
      <c r="S14" s="94"/>
      <c r="U14" s="60">
        <v>12</v>
      </c>
      <c r="V14" s="17" t="s">
        <v>80</v>
      </c>
      <c r="W14" s="8">
        <v>55.201935203661897</v>
      </c>
      <c r="X14" s="8">
        <v>8.3100410197207175</v>
      </c>
      <c r="Y14" s="8">
        <v>27.420895461838555</v>
      </c>
      <c r="Z14" s="8">
        <v>4.8113121591267118</v>
      </c>
      <c r="AA14" s="8">
        <v>0</v>
      </c>
      <c r="AB14" s="8">
        <v>0</v>
      </c>
      <c r="AC14" s="8">
        <v>0.51965755163752203</v>
      </c>
      <c r="AD14" s="8">
        <v>0</v>
      </c>
      <c r="AE14" s="8">
        <v>0</v>
      </c>
      <c r="AF14" s="8">
        <v>0</v>
      </c>
      <c r="AG14" s="8">
        <v>1.4424976864420871</v>
      </c>
      <c r="AH14" s="8">
        <v>0</v>
      </c>
      <c r="AI14" s="8">
        <v>0</v>
      </c>
      <c r="AJ14" s="8">
        <v>0</v>
      </c>
      <c r="AK14" s="69">
        <v>2.2936609175725109</v>
      </c>
      <c r="AL14" s="8">
        <v>0</v>
      </c>
      <c r="AM14" s="8">
        <v>0</v>
      </c>
      <c r="AN14" s="8">
        <v>0</v>
      </c>
      <c r="AO14" s="26">
        <v>100</v>
      </c>
      <c r="AQ14" s="83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</row>
    <row r="15" spans="1:69" x14ac:dyDescent="0.25">
      <c r="O15" s="62"/>
      <c r="U15" s="60">
        <v>13</v>
      </c>
      <c r="V15" s="17" t="s">
        <v>81</v>
      </c>
      <c r="W15" s="8">
        <v>74.368990706131115</v>
      </c>
      <c r="X15" s="8">
        <v>3.5319530806951316</v>
      </c>
      <c r="Y15" s="8">
        <v>13.684395861996595</v>
      </c>
      <c r="Z15" s="8">
        <v>3.2218178682393175</v>
      </c>
      <c r="AA15" s="8">
        <v>0</v>
      </c>
      <c r="AB15" s="8">
        <v>0</v>
      </c>
      <c r="AC15" s="8">
        <v>0.35370792825539049</v>
      </c>
      <c r="AD15" s="8">
        <v>0</v>
      </c>
      <c r="AE15" s="8">
        <v>1.7429086319830835</v>
      </c>
      <c r="AF15" s="8">
        <v>1.143143014506552</v>
      </c>
      <c r="AG15" s="8">
        <v>0.68691104907568601</v>
      </c>
      <c r="AH15" s="8">
        <v>0</v>
      </c>
      <c r="AI15" s="8">
        <v>0</v>
      </c>
      <c r="AJ15" s="8">
        <v>0</v>
      </c>
      <c r="AK15" s="69">
        <v>1.2636087581877355</v>
      </c>
      <c r="AL15" s="8">
        <v>0</v>
      </c>
      <c r="AM15" s="8">
        <v>0</v>
      </c>
      <c r="AN15" s="8">
        <v>0</v>
      </c>
      <c r="AO15" s="26">
        <v>99.997374134611746</v>
      </c>
    </row>
    <row r="16" spans="1:69" x14ac:dyDescent="0.25">
      <c r="A16" s="58" t="s">
        <v>103</v>
      </c>
      <c r="B16" s="13" t="s">
        <v>69</v>
      </c>
      <c r="U16" s="60">
        <v>14</v>
      </c>
      <c r="V16" s="17" t="s">
        <v>82</v>
      </c>
      <c r="W16" s="8">
        <v>11.487503981296911</v>
      </c>
      <c r="X16" s="8">
        <v>19.853352856995102</v>
      </c>
      <c r="Y16" s="8">
        <v>35.93607338359346</v>
      </c>
      <c r="Z16" s="8">
        <v>22.030760259055199</v>
      </c>
      <c r="AA16" s="8">
        <v>2.5845648837461299</v>
      </c>
      <c r="AB16" s="8">
        <v>0</v>
      </c>
      <c r="AC16" s="8">
        <v>1.1595136978450105</v>
      </c>
      <c r="AD16" s="8">
        <v>0</v>
      </c>
      <c r="AE16" s="8">
        <v>0</v>
      </c>
      <c r="AF16" s="8">
        <v>0</v>
      </c>
      <c r="AG16" s="8">
        <v>4.4433273001388951</v>
      </c>
      <c r="AH16" s="8">
        <v>0</v>
      </c>
      <c r="AI16" s="8">
        <v>0</v>
      </c>
      <c r="AJ16" s="8">
        <v>0</v>
      </c>
      <c r="AK16" s="69">
        <v>2.5137548869311677</v>
      </c>
      <c r="AL16" s="8">
        <v>0</v>
      </c>
      <c r="AM16" s="8">
        <v>0</v>
      </c>
      <c r="AN16" s="8">
        <v>0</v>
      </c>
      <c r="AO16" s="26">
        <v>100.00910955828412</v>
      </c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</row>
    <row r="17" spans="1:69" x14ac:dyDescent="0.25">
      <c r="A17" s="57" t="s">
        <v>102</v>
      </c>
      <c r="B17" s="55" t="s">
        <v>64</v>
      </c>
      <c r="C17" s="56" t="s">
        <v>63</v>
      </c>
      <c r="D17" s="55" t="s">
        <v>62</v>
      </c>
      <c r="E17" s="54" t="s">
        <v>61</v>
      </c>
      <c r="F17" s="54" t="s">
        <v>60</v>
      </c>
      <c r="G17" s="54" t="s">
        <v>59</v>
      </c>
      <c r="H17" s="54" t="s">
        <v>58</v>
      </c>
      <c r="I17" s="54" t="s">
        <v>24</v>
      </c>
      <c r="J17" s="54" t="s">
        <v>57</v>
      </c>
      <c r="K17" s="54" t="s">
        <v>56</v>
      </c>
      <c r="L17" s="54" t="s">
        <v>55</v>
      </c>
      <c r="M17" s="54" t="s">
        <v>42</v>
      </c>
      <c r="N17" s="54" t="s">
        <v>54</v>
      </c>
      <c r="O17" s="54" t="s">
        <v>101</v>
      </c>
      <c r="P17" s="54" t="s">
        <v>53</v>
      </c>
      <c r="Q17" s="54" t="s">
        <v>52</v>
      </c>
      <c r="R17" s="54" t="s">
        <v>51</v>
      </c>
      <c r="S17" s="54" t="s">
        <v>100</v>
      </c>
      <c r="T17" s="61">
        <v>1</v>
      </c>
      <c r="U17" s="60">
        <v>15</v>
      </c>
      <c r="V17" s="17" t="s">
        <v>83</v>
      </c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69"/>
      <c r="AL17" s="8"/>
      <c r="AM17" s="8"/>
      <c r="AN17" s="8"/>
      <c r="AO17" s="26"/>
      <c r="BE17" s="7"/>
      <c r="BF17" s="75"/>
      <c r="BG17" s="65"/>
      <c r="BH17" s="65"/>
      <c r="BI17" s="65"/>
      <c r="BJ17" s="65"/>
      <c r="BK17" s="65"/>
      <c r="BL17" s="65"/>
      <c r="BM17" s="65"/>
      <c r="BN17" s="65"/>
      <c r="BO17" s="65"/>
      <c r="BP17" s="75"/>
      <c r="BQ17" s="75"/>
    </row>
    <row r="18" spans="1:69" x14ac:dyDescent="0.25">
      <c r="A18" s="52" t="s">
        <v>99</v>
      </c>
      <c r="B18" s="51">
        <f>B3*X$3</f>
        <v>0</v>
      </c>
      <c r="C18" s="51">
        <f>C3*Y$3</f>
        <v>6.0794675401833116</v>
      </c>
      <c r="D18" s="51">
        <f>D3*Z$3</f>
        <v>0.23494584110314035</v>
      </c>
      <c r="E18" s="51">
        <f>E3*AA$3</f>
        <v>0</v>
      </c>
      <c r="F18" s="51">
        <f>F3*AB$3</f>
        <v>0</v>
      </c>
      <c r="G18" s="51">
        <f>G3*AC$3</f>
        <v>0</v>
      </c>
      <c r="H18" s="51">
        <f>H3*AD$3</f>
        <v>0.28186655950879669</v>
      </c>
      <c r="I18" s="51">
        <f>I3*AE$3</f>
        <v>0</v>
      </c>
      <c r="J18" s="51">
        <f>J3*AF$3</f>
        <v>0</v>
      </c>
      <c r="K18" s="51">
        <f>K3*AG$3</f>
        <v>0</v>
      </c>
      <c r="L18" s="51">
        <f>L3*AH$3</f>
        <v>0</v>
      </c>
      <c r="M18" s="51">
        <f>M3*AI$3</f>
        <v>0</v>
      </c>
      <c r="N18" s="51">
        <f>N3*AJ$3</f>
        <v>0</v>
      </c>
      <c r="O18" s="51">
        <f>O3*AK$3</f>
        <v>0</v>
      </c>
      <c r="P18" s="51">
        <f>P3*AL$3</f>
        <v>0</v>
      </c>
      <c r="Q18" s="51">
        <f>Q3*AM$3</f>
        <v>0</v>
      </c>
      <c r="R18" s="51">
        <f>R3*AN$3</f>
        <v>0</v>
      </c>
      <c r="S18" s="50">
        <f>SUM(B18:R18)</f>
        <v>6.5962799407952488</v>
      </c>
      <c r="U18" s="60">
        <v>16</v>
      </c>
      <c r="V18" s="17" t="s">
        <v>84</v>
      </c>
      <c r="W18" s="8">
        <v>89.671065298461073</v>
      </c>
      <c r="X18" s="8">
        <v>2.2672011669877943</v>
      </c>
      <c r="Y18" s="8">
        <v>6.0878741130870422</v>
      </c>
      <c r="Z18" s="8">
        <v>0.84180817817542253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3.8217058395694024E-2</v>
      </c>
      <c r="AG18" s="8">
        <v>2.0657869403077848E-3</v>
      </c>
      <c r="AH18" s="8">
        <v>0</v>
      </c>
      <c r="AI18" s="8">
        <v>0.21587473526216353</v>
      </c>
      <c r="AJ18" s="8">
        <v>0</v>
      </c>
      <c r="AK18" s="69">
        <v>0</v>
      </c>
      <c r="AL18" s="8">
        <v>0</v>
      </c>
      <c r="AM18" s="8">
        <v>0</v>
      </c>
      <c r="AN18" s="8">
        <v>0.87486076922034695</v>
      </c>
      <c r="AO18" s="26">
        <v>99.999010066854069</v>
      </c>
      <c r="BE18" s="35"/>
      <c r="BF18" s="8"/>
      <c r="BG18" s="11"/>
      <c r="BH18" s="11"/>
      <c r="BI18" s="11"/>
      <c r="BJ18" s="11"/>
      <c r="BK18" s="11"/>
      <c r="BL18" s="11"/>
      <c r="BM18" s="11"/>
      <c r="BN18" s="11"/>
      <c r="BO18" s="11"/>
      <c r="BP18" s="8"/>
      <c r="BQ18" s="8"/>
    </row>
    <row r="19" spans="1:69" ht="15.75" thickBot="1" x14ac:dyDescent="0.3">
      <c r="A19" s="52" t="s">
        <v>98</v>
      </c>
      <c r="B19" s="51">
        <f>B4*X$3</f>
        <v>0</v>
      </c>
      <c r="C19" s="51">
        <f>C4*Y$3</f>
        <v>0</v>
      </c>
      <c r="D19" s="51">
        <f>D4*Z$3</f>
        <v>0</v>
      </c>
      <c r="E19" s="51">
        <f>E4*AA$3</f>
        <v>0</v>
      </c>
      <c r="F19" s="51">
        <f>F4*AB$3</f>
        <v>0</v>
      </c>
      <c r="G19" s="51">
        <f>G4*AC$3</f>
        <v>0</v>
      </c>
      <c r="H19" s="51">
        <f>H4*AD$3</f>
        <v>0</v>
      </c>
      <c r="I19" s="51">
        <f>I4*AE$3</f>
        <v>0</v>
      </c>
      <c r="J19" s="51">
        <f>J4*AF$3</f>
        <v>0</v>
      </c>
      <c r="K19" s="51">
        <f>K4*AG$3</f>
        <v>0</v>
      </c>
      <c r="L19" s="51">
        <f>L4*AH$3</f>
        <v>0</v>
      </c>
      <c r="M19" s="51">
        <f>M4*AI$3</f>
        <v>0</v>
      </c>
      <c r="N19" s="51">
        <f>N4*AJ$3</f>
        <v>0</v>
      </c>
      <c r="O19" s="51">
        <f>O4*AK$3</f>
        <v>0</v>
      </c>
      <c r="P19" s="51">
        <f>P4*AL$3</f>
        <v>0</v>
      </c>
      <c r="Q19" s="51">
        <f>Q4*AM$3</f>
        <v>0</v>
      </c>
      <c r="R19" s="51">
        <f>R4*AN$3</f>
        <v>0</v>
      </c>
      <c r="S19" s="50">
        <f>SUM(B19:R19)</f>
        <v>0</v>
      </c>
      <c r="U19" s="60">
        <v>17</v>
      </c>
      <c r="V19" s="21" t="s">
        <v>85</v>
      </c>
      <c r="W19" s="27">
        <v>63.81679067232141</v>
      </c>
      <c r="X19" s="27">
        <v>5.0475577012111632</v>
      </c>
      <c r="Y19" s="27">
        <v>26.243681725365281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0.14473283731071437</v>
      </c>
      <c r="AF19" s="27">
        <v>0.2098626141005358</v>
      </c>
      <c r="AG19" s="27">
        <v>0.1230229117141072</v>
      </c>
      <c r="AH19" s="27">
        <v>0</v>
      </c>
      <c r="AI19" s="27">
        <v>1.9575116246274118</v>
      </c>
      <c r="AJ19" s="27">
        <v>0</v>
      </c>
      <c r="AK19" s="70">
        <v>0</v>
      </c>
      <c r="AL19" s="27">
        <v>0</v>
      </c>
      <c r="AM19" s="27">
        <v>0</v>
      </c>
      <c r="AN19" s="27">
        <v>2.4604582342821439</v>
      </c>
      <c r="AO19" s="28">
        <v>100.00355933716226</v>
      </c>
      <c r="BE19" s="35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</row>
    <row r="20" spans="1:69" x14ac:dyDescent="0.25">
      <c r="A20" s="52" t="s">
        <v>97</v>
      </c>
      <c r="B20" s="51">
        <f>B5*X$3</f>
        <v>0</v>
      </c>
      <c r="C20" s="51">
        <f>C5*Y$3</f>
        <v>0</v>
      </c>
      <c r="D20" s="51">
        <f>D5*Z$3</f>
        <v>0</v>
      </c>
      <c r="E20" s="51">
        <f>E5*AA$3</f>
        <v>0</v>
      </c>
      <c r="F20" s="51">
        <f>F5*AB$3</f>
        <v>0</v>
      </c>
      <c r="G20" s="51">
        <f>G5*AC$3</f>
        <v>0</v>
      </c>
      <c r="H20" s="51">
        <f>H5*AD$3</f>
        <v>0</v>
      </c>
      <c r="I20" s="51">
        <f>I5*AE$3</f>
        <v>0</v>
      </c>
      <c r="J20" s="51">
        <f>J5*AF$3</f>
        <v>0</v>
      </c>
      <c r="K20" s="51">
        <f>K5*AG$3</f>
        <v>0</v>
      </c>
      <c r="L20" s="51">
        <f>L5*AH$3</f>
        <v>0</v>
      </c>
      <c r="M20" s="51">
        <f>M5*AI$3</f>
        <v>0</v>
      </c>
      <c r="N20" s="51">
        <f>N5*AJ$3</f>
        <v>0</v>
      </c>
      <c r="O20" s="51">
        <f>O5*AK$3</f>
        <v>0</v>
      </c>
      <c r="P20" s="51">
        <f>P5*AL$3</f>
        <v>0</v>
      </c>
      <c r="Q20" s="51">
        <f>Q5*AM$3</f>
        <v>0</v>
      </c>
      <c r="R20" s="51">
        <f>R5*AN$3</f>
        <v>0</v>
      </c>
      <c r="S20" s="50">
        <f>SUM(B20:R20)</f>
        <v>0</v>
      </c>
      <c r="V20" s="7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69"/>
      <c r="AL20" s="8"/>
      <c r="AM20" s="8"/>
      <c r="AN20" s="8"/>
      <c r="AO20" s="8"/>
      <c r="BE20" s="35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ht="15.75" thickBot="1" x14ac:dyDescent="0.3">
      <c r="A21" s="52" t="s">
        <v>96</v>
      </c>
      <c r="B21" s="51">
        <f>B6*X$3</f>
        <v>0</v>
      </c>
      <c r="C21" s="51">
        <f>C6*Y$3</f>
        <v>0</v>
      </c>
      <c r="D21" s="51">
        <f>D6*Z$3</f>
        <v>3.7288851584627157E-2</v>
      </c>
      <c r="E21" s="51">
        <f>E6*AA$3</f>
        <v>0</v>
      </c>
      <c r="F21" s="51">
        <f>F6*AB$3</f>
        <v>0</v>
      </c>
      <c r="G21" s="51">
        <f>G6*AC$3</f>
        <v>0.72725961458810817</v>
      </c>
      <c r="H21" s="51">
        <f>H6*AD$3</f>
        <v>0</v>
      </c>
      <c r="I21" s="51">
        <f>I6*AE$3</f>
        <v>0</v>
      </c>
      <c r="J21" s="51">
        <f>J6*AF$3</f>
        <v>0</v>
      </c>
      <c r="K21" s="51">
        <f>K6*AG$3</f>
        <v>0</v>
      </c>
      <c r="L21" s="51">
        <f>L6*AH$3</f>
        <v>0.25565837296356686</v>
      </c>
      <c r="M21" s="51">
        <f>M6*AI$3</f>
        <v>0</v>
      </c>
      <c r="N21" s="51">
        <f>N6*AJ$3</f>
        <v>0</v>
      </c>
      <c r="O21" s="51">
        <f>O6*AK$3</f>
        <v>0</v>
      </c>
      <c r="P21" s="51">
        <f>P6*AL$3</f>
        <v>0</v>
      </c>
      <c r="Q21" s="51">
        <f>Q6*AM$3</f>
        <v>0</v>
      </c>
      <c r="R21" s="51">
        <f>R6*AN$3</f>
        <v>0</v>
      </c>
      <c r="S21" s="50">
        <f>SUM(B21:R21)</f>
        <v>1.0202068391363022</v>
      </c>
      <c r="V21" s="7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69"/>
      <c r="AL21" s="8"/>
      <c r="AM21" s="8"/>
      <c r="AN21" s="8"/>
      <c r="AO21" s="8"/>
      <c r="BE21" s="35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ht="19.5" thickBot="1" x14ac:dyDescent="0.35">
      <c r="A22" s="52" t="s">
        <v>95</v>
      </c>
      <c r="B22" s="51">
        <f>B7*X$3</f>
        <v>0</v>
      </c>
      <c r="C22" s="51">
        <f>C7*Y$3</f>
        <v>0</v>
      </c>
      <c r="D22" s="51">
        <f>D7*Z$3</f>
        <v>0.15723900353517606</v>
      </c>
      <c r="E22" s="51">
        <f>E7*AA$3</f>
        <v>0</v>
      </c>
      <c r="F22" s="51">
        <f>F7*AB$3</f>
        <v>0</v>
      </c>
      <c r="G22" s="51">
        <f>G7*AC$3</f>
        <v>0</v>
      </c>
      <c r="H22" s="51">
        <f>H7*AD$3</f>
        <v>0</v>
      </c>
      <c r="I22" s="51">
        <f>I7*AE$3</f>
        <v>0</v>
      </c>
      <c r="J22" s="51">
        <f>J7*AF$3</f>
        <v>0</v>
      </c>
      <c r="K22" s="51">
        <f>K7*AG$3</f>
        <v>0</v>
      </c>
      <c r="L22" s="51">
        <f>L7*AH$3</f>
        <v>5.9691835361598118E-2</v>
      </c>
      <c r="M22" s="51">
        <f>M7*AI$3</f>
        <v>0</v>
      </c>
      <c r="N22" s="51">
        <f>N7*AJ$3</f>
        <v>0</v>
      </c>
      <c r="O22" s="51">
        <f>O7*AK$3</f>
        <v>0</v>
      </c>
      <c r="P22" s="51">
        <f>P7*AL$3</f>
        <v>0</v>
      </c>
      <c r="Q22" s="51">
        <f>Q7*AM$3</f>
        <v>0</v>
      </c>
      <c r="R22" s="51">
        <f>R7*AN$3</f>
        <v>0</v>
      </c>
      <c r="S22" s="50">
        <f>SUM(B22:R22)</f>
        <v>0.21693083889677417</v>
      </c>
      <c r="V22" s="87" t="s">
        <v>106</v>
      </c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9"/>
      <c r="AI22" s="7"/>
      <c r="AJ22" s="7"/>
      <c r="AK22" s="64"/>
      <c r="AL22" s="7"/>
      <c r="AM22" s="7"/>
      <c r="AN22" s="7"/>
      <c r="AO22" s="8"/>
      <c r="BE22" s="35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A23" s="52" t="s">
        <v>94</v>
      </c>
      <c r="B23" s="51">
        <f>B8*X$3</f>
        <v>0</v>
      </c>
      <c r="C23" s="51">
        <f>C8*Y$3</f>
        <v>0</v>
      </c>
      <c r="D23" s="51">
        <f>D8*Z$3</f>
        <v>4.8762344379897057E-2</v>
      </c>
      <c r="E23" s="51">
        <f>E8*AA$3</f>
        <v>0</v>
      </c>
      <c r="F23" s="51">
        <f>F8*AB$3</f>
        <v>0</v>
      </c>
      <c r="G23" s="51">
        <f>G8*AC$3</f>
        <v>0</v>
      </c>
      <c r="H23" s="51">
        <f>H8*AD$3</f>
        <v>0</v>
      </c>
      <c r="I23" s="51">
        <f>I8*AE$3</f>
        <v>0</v>
      </c>
      <c r="J23" s="51">
        <f>J8*AF$3</f>
        <v>0</v>
      </c>
      <c r="K23" s="51">
        <f>K8*AG$3</f>
        <v>0</v>
      </c>
      <c r="L23" s="51">
        <f>L8*AH$3</f>
        <v>0</v>
      </c>
      <c r="M23" s="51">
        <f>M8*AI$3</f>
        <v>0</v>
      </c>
      <c r="N23" s="51">
        <f>N8*AJ$3</f>
        <v>0</v>
      </c>
      <c r="O23" s="51">
        <f>O8*AK$3</f>
        <v>0</v>
      </c>
      <c r="P23" s="51">
        <f>P8*AL$3</f>
        <v>0</v>
      </c>
      <c r="Q23" s="51">
        <f>Q8*AM$3</f>
        <v>0</v>
      </c>
      <c r="R23" s="51">
        <f>R8*AN$3</f>
        <v>0</v>
      </c>
      <c r="S23" s="50">
        <f>SUM(B23:R23)</f>
        <v>4.8762344379897057E-2</v>
      </c>
      <c r="V23" s="17"/>
      <c r="W23" s="75" t="s">
        <v>99</v>
      </c>
      <c r="X23" s="65" t="s">
        <v>98</v>
      </c>
      <c r="Y23" s="65" t="s">
        <v>97</v>
      </c>
      <c r="Z23" s="65" t="s">
        <v>96</v>
      </c>
      <c r="AA23" s="65" t="s">
        <v>95</v>
      </c>
      <c r="AB23" s="65" t="s">
        <v>94</v>
      </c>
      <c r="AC23" s="65" t="s">
        <v>93</v>
      </c>
      <c r="AD23" s="65" t="s">
        <v>92</v>
      </c>
      <c r="AE23" s="65" t="s">
        <v>91</v>
      </c>
      <c r="AF23" s="65" t="s">
        <v>90</v>
      </c>
      <c r="AG23" s="75" t="s">
        <v>89</v>
      </c>
      <c r="AH23" s="86" t="s">
        <v>88</v>
      </c>
      <c r="BE23" s="35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</row>
    <row r="24" spans="1:69" x14ac:dyDescent="0.25">
      <c r="A24" s="52" t="s">
        <v>93</v>
      </c>
      <c r="B24" s="51">
        <f>B9*X$3</f>
        <v>0</v>
      </c>
      <c r="C24" s="51">
        <f>C9*Y$3</f>
        <v>0</v>
      </c>
      <c r="D24" s="51">
        <f>D9*Z$3</f>
        <v>0</v>
      </c>
      <c r="E24" s="51">
        <f>E9*AA$3</f>
        <v>0</v>
      </c>
      <c r="F24" s="51">
        <f>F9*AB$3</f>
        <v>0</v>
      </c>
      <c r="G24" s="51">
        <f>G9*AC$3</f>
        <v>0</v>
      </c>
      <c r="H24" s="51">
        <f>H9*AD$3</f>
        <v>0</v>
      </c>
      <c r="I24" s="51">
        <f>I9*AE$3</f>
        <v>0</v>
      </c>
      <c r="J24" s="51">
        <f>J9*AF$3</f>
        <v>0</v>
      </c>
      <c r="K24" s="51">
        <f>K9*AG$3</f>
        <v>0</v>
      </c>
      <c r="L24" s="51">
        <f>L9*AH$3</f>
        <v>0</v>
      </c>
      <c r="M24" s="51">
        <f>M9*AI$3</f>
        <v>0</v>
      </c>
      <c r="N24" s="51">
        <f>N9*AJ$3</f>
        <v>0</v>
      </c>
      <c r="O24" s="51">
        <f>O9*AK$3</f>
        <v>0</v>
      </c>
      <c r="P24" s="51">
        <f>P9*AL$3</f>
        <v>0</v>
      </c>
      <c r="Q24" s="51">
        <f>Q9*AM$3</f>
        <v>0</v>
      </c>
      <c r="R24" s="51">
        <f>R9*AN$3</f>
        <v>0</v>
      </c>
      <c r="S24" s="50">
        <f>SUM(B24:R24)</f>
        <v>0</v>
      </c>
      <c r="V24" s="17" t="s">
        <v>69</v>
      </c>
      <c r="W24" s="8">
        <v>6.5962799407952488</v>
      </c>
      <c r="X24" s="11">
        <v>0</v>
      </c>
      <c r="Y24" s="11">
        <v>0</v>
      </c>
      <c r="Z24" s="11">
        <v>1.0202068391363022</v>
      </c>
      <c r="AA24" s="11">
        <v>0.21693083889677417</v>
      </c>
      <c r="AB24" s="11">
        <v>4.8762344379897057E-2</v>
      </c>
      <c r="AC24" s="11">
        <v>0</v>
      </c>
      <c r="AD24" s="11">
        <v>0</v>
      </c>
      <c r="AE24" s="11">
        <v>0</v>
      </c>
      <c r="AF24" s="11">
        <v>16.060738633478739</v>
      </c>
      <c r="AG24" s="8">
        <v>1.1688834339612151</v>
      </c>
      <c r="AH24" s="26">
        <v>0.93296648218261302</v>
      </c>
      <c r="BE24" s="35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</row>
    <row r="25" spans="1:69" x14ac:dyDescent="0.25">
      <c r="A25" s="52" t="s">
        <v>92</v>
      </c>
      <c r="B25" s="51">
        <f>B10*X$3</f>
        <v>0</v>
      </c>
      <c r="C25" s="51">
        <f>C10*Y$3</f>
        <v>0</v>
      </c>
      <c r="D25" s="51">
        <f>D10*Z$3</f>
        <v>0</v>
      </c>
      <c r="E25" s="51">
        <f>E10*AA$3</f>
        <v>0</v>
      </c>
      <c r="F25" s="51">
        <f>F10*AB$3</f>
        <v>0</v>
      </c>
      <c r="G25" s="51">
        <f>G10*AC$3</f>
        <v>0</v>
      </c>
      <c r="H25" s="51">
        <f>H10*AD$3</f>
        <v>0</v>
      </c>
      <c r="I25" s="51">
        <f>I10*AE$3</f>
        <v>0</v>
      </c>
      <c r="J25" s="51">
        <f>J10*AF$3</f>
        <v>0</v>
      </c>
      <c r="K25" s="51">
        <f>K10*AG$3</f>
        <v>0</v>
      </c>
      <c r="L25" s="51">
        <f>L10*AH$3</f>
        <v>0</v>
      </c>
      <c r="M25" s="51">
        <f>M10*AI$3</f>
        <v>0</v>
      </c>
      <c r="N25" s="51">
        <f>N10*AJ$3</f>
        <v>0</v>
      </c>
      <c r="O25" s="51">
        <f>O10*AK$3</f>
        <v>0</v>
      </c>
      <c r="P25" s="51">
        <f>P10*AL$3</f>
        <v>0</v>
      </c>
      <c r="Q25" s="51">
        <f>Q10*AM$3</f>
        <v>0</v>
      </c>
      <c r="R25" s="51">
        <f>R10*AN$3</f>
        <v>0</v>
      </c>
      <c r="S25" s="50">
        <f>SUM(B25:R25)</f>
        <v>0</v>
      </c>
      <c r="V25" s="17" t="s">
        <v>70</v>
      </c>
      <c r="W25" s="8">
        <v>4.2755215477169726</v>
      </c>
      <c r="X25" s="8">
        <v>2.5259528098742976</v>
      </c>
      <c r="Y25" s="8">
        <v>0</v>
      </c>
      <c r="Z25" s="8">
        <v>0.24034366308765978</v>
      </c>
      <c r="AA25" s="8">
        <v>0.23482081404535726</v>
      </c>
      <c r="AB25" s="8">
        <v>0.80036502565769296</v>
      </c>
      <c r="AC25" s="8">
        <v>0</v>
      </c>
      <c r="AD25" s="8">
        <v>0</v>
      </c>
      <c r="AE25" s="8">
        <v>0</v>
      </c>
      <c r="AF25" s="8">
        <v>15.204319606948259</v>
      </c>
      <c r="AG25" s="8">
        <v>0.95778773370101011</v>
      </c>
      <c r="AH25" s="26">
        <v>0.51788121424766342</v>
      </c>
      <c r="AI25" s="3"/>
      <c r="AJ25" s="3"/>
      <c r="AK25" s="3"/>
      <c r="AL25" s="3"/>
      <c r="AM25" s="3"/>
      <c r="AN25" s="3"/>
      <c r="AO25" s="3"/>
      <c r="BE25" s="35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</row>
    <row r="26" spans="1:69" x14ac:dyDescent="0.25">
      <c r="A26" s="52" t="s">
        <v>91</v>
      </c>
      <c r="B26" s="51">
        <f>B11*X$3</f>
        <v>0</v>
      </c>
      <c r="C26" s="51">
        <f>C11*Y$3</f>
        <v>0</v>
      </c>
      <c r="D26" s="51">
        <f>D11*Z$3</f>
        <v>0</v>
      </c>
      <c r="E26" s="51">
        <f>E11*AA$3</f>
        <v>0</v>
      </c>
      <c r="F26" s="51">
        <f>F11*AB$3</f>
        <v>0</v>
      </c>
      <c r="G26" s="51">
        <f>G11*AC$3</f>
        <v>0</v>
      </c>
      <c r="H26" s="51">
        <f>H11*AD$3</f>
        <v>0</v>
      </c>
      <c r="I26" s="51">
        <f>I11*AE$3</f>
        <v>0</v>
      </c>
      <c r="J26" s="51">
        <f>J11*AF$3</f>
        <v>0</v>
      </c>
      <c r="K26" s="51">
        <f>K11*AG$3</f>
        <v>0</v>
      </c>
      <c r="L26" s="51">
        <f>L11*AH$3</f>
        <v>0</v>
      </c>
      <c r="M26" s="51">
        <f>M11*AI$3</f>
        <v>0</v>
      </c>
      <c r="N26" s="51">
        <f>N11*AJ$3</f>
        <v>0</v>
      </c>
      <c r="O26" s="51">
        <f>O11*AK$3</f>
        <v>0</v>
      </c>
      <c r="P26" s="51">
        <f>P11*AL$3</f>
        <v>0</v>
      </c>
      <c r="Q26" s="51">
        <f>Q11*AM$3</f>
        <v>0</v>
      </c>
      <c r="R26" s="51">
        <f>R11*AN$3</f>
        <v>0</v>
      </c>
      <c r="S26" s="50">
        <f>SUM(B26:R26)</f>
        <v>0</v>
      </c>
      <c r="V26" s="17" t="s">
        <v>71</v>
      </c>
      <c r="W26" s="8">
        <v>5.8223014066491263</v>
      </c>
      <c r="X26" s="8">
        <v>1.3156690999100107</v>
      </c>
      <c r="Y26" s="8">
        <v>0</v>
      </c>
      <c r="Z26" s="8">
        <v>3.6235245821972297</v>
      </c>
      <c r="AA26" s="8">
        <v>0.29812799964247799</v>
      </c>
      <c r="AB26" s="8">
        <v>9.2454288446340613E-2</v>
      </c>
      <c r="AC26" s="8">
        <v>0</v>
      </c>
      <c r="AD26" s="8">
        <v>0</v>
      </c>
      <c r="AE26" s="8">
        <v>0</v>
      </c>
      <c r="AF26" s="8">
        <v>22.467753482899621</v>
      </c>
      <c r="AG26" s="8">
        <v>0.73498105618619669</v>
      </c>
      <c r="AH26" s="26">
        <v>5.1317604732295594</v>
      </c>
      <c r="AI26" s="3"/>
      <c r="AJ26" s="3"/>
      <c r="AK26" s="3"/>
      <c r="AL26" s="3"/>
      <c r="AM26" s="3"/>
      <c r="AN26" s="3"/>
      <c r="AO26" s="3"/>
      <c r="BE26" s="35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</row>
    <row r="27" spans="1:69" x14ac:dyDescent="0.25">
      <c r="A27" s="52" t="s">
        <v>90</v>
      </c>
      <c r="B27" s="51">
        <f>B12*X$3</f>
        <v>9.0726891552148299</v>
      </c>
      <c r="C27" s="51">
        <f>C12*Y$3</f>
        <v>6.3296274485353523</v>
      </c>
      <c r="D27" s="51">
        <f>D12*Z$3</f>
        <v>0.65842202972855646</v>
      </c>
      <c r="E27" s="51">
        <f>E12*AA$3</f>
        <v>0</v>
      </c>
      <c r="F27" s="51">
        <f>F12*AB$3</f>
        <v>0</v>
      </c>
      <c r="G27" s="51">
        <f>G12*AC$3</f>
        <v>0</v>
      </c>
      <c r="H27" s="51">
        <f>H12*AD$3</f>
        <v>0</v>
      </c>
      <c r="I27" s="51">
        <f>I12*AE$3</f>
        <v>0</v>
      </c>
      <c r="J27" s="51">
        <f>J12*AF$3</f>
        <v>0</v>
      </c>
      <c r="K27" s="51">
        <f>K12*AG$3</f>
        <v>0</v>
      </c>
      <c r="L27" s="51">
        <f>L12*AH$3</f>
        <v>0</v>
      </c>
      <c r="M27" s="51">
        <f>M12*AI$3</f>
        <v>0</v>
      </c>
      <c r="N27" s="51">
        <f>N12*AJ$3</f>
        <v>0</v>
      </c>
      <c r="O27" s="51">
        <f>O12*AK$3</f>
        <v>0</v>
      </c>
      <c r="P27" s="51">
        <f>P12*AL$3</f>
        <v>0</v>
      </c>
      <c r="Q27" s="51">
        <f>Q12*AM$3</f>
        <v>0</v>
      </c>
      <c r="R27" s="51">
        <f>R12*AN$3</f>
        <v>0</v>
      </c>
      <c r="S27" s="50">
        <f>SUM(B27:R27)</f>
        <v>16.060738633478739</v>
      </c>
      <c r="V27" s="17" t="s">
        <v>72</v>
      </c>
      <c r="W27" s="8">
        <v>3.5419200644095907</v>
      </c>
      <c r="X27" s="8">
        <v>0.53986779104237292</v>
      </c>
      <c r="Y27" s="8">
        <v>0</v>
      </c>
      <c r="Z27" s="8">
        <v>1.5702637833385553</v>
      </c>
      <c r="AA27" s="8">
        <v>7.1460513823542474E-2</v>
      </c>
      <c r="AB27" s="8">
        <v>0</v>
      </c>
      <c r="AC27" s="8">
        <v>0</v>
      </c>
      <c r="AD27" s="8">
        <v>0</v>
      </c>
      <c r="AE27" s="8">
        <v>0</v>
      </c>
      <c r="AF27" s="8">
        <v>10.585607234420577</v>
      </c>
      <c r="AG27" s="8">
        <v>0.40660461287269817</v>
      </c>
      <c r="AH27" s="26">
        <v>2.7394980665213629</v>
      </c>
      <c r="AI27" s="3"/>
      <c r="AJ27" s="3"/>
      <c r="AK27" s="3"/>
      <c r="AL27" s="3"/>
      <c r="AM27" s="3"/>
      <c r="AN27" s="3"/>
      <c r="AO27" s="3"/>
      <c r="BE27" s="65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</row>
    <row r="28" spans="1:69" x14ac:dyDescent="0.25">
      <c r="A28" s="52" t="s">
        <v>89</v>
      </c>
      <c r="B28" s="51">
        <f>B13*X$3</f>
        <v>0</v>
      </c>
      <c r="C28" s="51">
        <f>C13*Y$3</f>
        <v>0</v>
      </c>
      <c r="D28" s="51">
        <f>D13*Z$3</f>
        <v>0</v>
      </c>
      <c r="E28" s="51">
        <f>E13*AA$3</f>
        <v>0</v>
      </c>
      <c r="F28" s="51">
        <f>F13*AB$3</f>
        <v>0</v>
      </c>
      <c r="G28" s="51">
        <f>G13*AC$3</f>
        <v>0</v>
      </c>
      <c r="H28" s="51">
        <f>H13*AD$3</f>
        <v>0</v>
      </c>
      <c r="I28" s="51">
        <f>I13*AE$3</f>
        <v>0</v>
      </c>
      <c r="J28" s="51">
        <f>J13*AF$3</f>
        <v>0</v>
      </c>
      <c r="K28" s="51">
        <f>K13*AG$3</f>
        <v>0</v>
      </c>
      <c r="L28" s="51">
        <f>L13*AH$3</f>
        <v>0</v>
      </c>
      <c r="M28" s="51">
        <f>M13*AI$3</f>
        <v>0</v>
      </c>
      <c r="N28" s="51">
        <f>N13*AJ$3</f>
        <v>0</v>
      </c>
      <c r="O28" s="51">
        <f>O13*AK$3</f>
        <v>1.1688834339612151</v>
      </c>
      <c r="P28" s="51">
        <f>P13*AL$3</f>
        <v>0</v>
      </c>
      <c r="Q28" s="51">
        <f>Q13*AM$3</f>
        <v>0</v>
      </c>
      <c r="R28" s="51">
        <f>R13*AN$3</f>
        <v>0</v>
      </c>
      <c r="S28" s="50">
        <f>SUM(B28:R28)</f>
        <v>1.1688834339612151</v>
      </c>
      <c r="V28" s="17" t="s">
        <v>73</v>
      </c>
      <c r="W28" s="8">
        <v>8.9250118158050622</v>
      </c>
      <c r="X28" s="8">
        <v>1.1939375529805285</v>
      </c>
      <c r="Y28" s="8">
        <v>0</v>
      </c>
      <c r="Z28" s="8">
        <v>2.5324847349266579</v>
      </c>
      <c r="AA28" s="8">
        <v>1.4665918809565235</v>
      </c>
      <c r="AB28" s="8">
        <v>0.45481373422698163</v>
      </c>
      <c r="AC28" s="8">
        <v>0</v>
      </c>
      <c r="AD28" s="8">
        <v>0.10131919222176457</v>
      </c>
      <c r="AE28" s="8">
        <v>0</v>
      </c>
      <c r="AF28" s="8">
        <v>20.625826437806928</v>
      </c>
      <c r="AG28" s="8">
        <v>1.2995055475651895</v>
      </c>
      <c r="AH28" s="26">
        <v>2.8302265172456069</v>
      </c>
      <c r="AI28" s="3"/>
      <c r="AJ28" s="3"/>
      <c r="AK28" s="3"/>
      <c r="AL28" s="3"/>
      <c r="AM28" s="3"/>
      <c r="AN28" s="3"/>
      <c r="AO28" s="3"/>
      <c r="BE28" s="65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</row>
    <row r="29" spans="1:69" x14ac:dyDescent="0.25">
      <c r="A29" s="52" t="s">
        <v>88</v>
      </c>
      <c r="B29" s="51">
        <f>B14*X$3</f>
        <v>0</v>
      </c>
      <c r="C29" s="51">
        <f>C14*Y$3</f>
        <v>0</v>
      </c>
      <c r="D29" s="51">
        <f>D14*Z$3</f>
        <v>0</v>
      </c>
      <c r="E29" s="51">
        <f>E14*AA$3</f>
        <v>0</v>
      </c>
      <c r="F29" s="51">
        <f>F14*AB$3</f>
        <v>0</v>
      </c>
      <c r="G29" s="51">
        <f>G14*AC$3</f>
        <v>0.8350596433884937</v>
      </c>
      <c r="H29" s="51">
        <f>H14*AD$3</f>
        <v>0</v>
      </c>
      <c r="I29" s="51">
        <f>I14*AE$3</f>
        <v>0</v>
      </c>
      <c r="J29" s="51">
        <f>J14*AF$3</f>
        <v>0</v>
      </c>
      <c r="K29" s="51">
        <f>K14*AG$3</f>
        <v>0</v>
      </c>
      <c r="L29" s="51">
        <f>L14*AH$3</f>
        <v>9.7906838794119308E-2</v>
      </c>
      <c r="M29" s="51">
        <f>M14*AI$3</f>
        <v>0</v>
      </c>
      <c r="N29" s="51">
        <f>N14*AJ$3</f>
        <v>0</v>
      </c>
      <c r="O29" s="51">
        <f>O14*AK$3</f>
        <v>0</v>
      </c>
      <c r="P29" s="51">
        <f>P14*AL$3</f>
        <v>0</v>
      </c>
      <c r="Q29" s="51">
        <f>Q14*AM$3</f>
        <v>0</v>
      </c>
      <c r="R29" s="51">
        <f>R14*AN$3</f>
        <v>0</v>
      </c>
      <c r="S29" s="50">
        <f>SUM(B29:R29)</f>
        <v>0.93296648218261302</v>
      </c>
      <c r="V29" s="17" t="s">
        <v>74</v>
      </c>
      <c r="W29" s="8">
        <v>8.5812143542236914</v>
      </c>
      <c r="X29" s="8">
        <v>1.1588794517378687</v>
      </c>
      <c r="Y29" s="8">
        <v>0</v>
      </c>
      <c r="Z29" s="8">
        <v>1.0957327654431228</v>
      </c>
      <c r="AA29" s="8">
        <v>1.2353922123000656</v>
      </c>
      <c r="AB29" s="8">
        <v>0.38311499784429892</v>
      </c>
      <c r="AC29" s="8">
        <v>0</v>
      </c>
      <c r="AD29" s="8">
        <v>0.11253565263537839</v>
      </c>
      <c r="AE29" s="8">
        <v>0</v>
      </c>
      <c r="AF29" s="8">
        <v>16.321134190127264</v>
      </c>
      <c r="AG29" s="8">
        <v>8.0977035041591594E-2</v>
      </c>
      <c r="AH29" s="26">
        <v>1.0576120899196142</v>
      </c>
      <c r="AI29" s="3"/>
      <c r="AJ29" s="3"/>
      <c r="AK29" s="3"/>
      <c r="AL29" s="3"/>
      <c r="AM29" s="3"/>
      <c r="AN29" s="3"/>
      <c r="AO29" s="3"/>
      <c r="BE29" s="65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</row>
    <row r="30" spans="1:69" x14ac:dyDescent="0.25">
      <c r="A30" s="58"/>
      <c r="B30" s="13"/>
      <c r="C30" s="13"/>
      <c r="D30" s="13"/>
      <c r="E30" s="13"/>
      <c r="F30" s="13"/>
      <c r="G30" s="13"/>
      <c r="V30" s="17" t="s">
        <v>75</v>
      </c>
      <c r="W30" s="8">
        <v>1.948003637705229</v>
      </c>
      <c r="X30" s="8">
        <v>0.14048484697598743</v>
      </c>
      <c r="Y30" s="8">
        <v>0</v>
      </c>
      <c r="Z30" s="8">
        <v>19.704109167339467</v>
      </c>
      <c r="AA30" s="8">
        <v>2.3384328118870958E-2</v>
      </c>
      <c r="AB30" s="8">
        <v>9.3860361278381862E-2</v>
      </c>
      <c r="AC30" s="8">
        <v>0</v>
      </c>
      <c r="AD30" s="8">
        <v>0</v>
      </c>
      <c r="AE30" s="8">
        <v>0</v>
      </c>
      <c r="AF30" s="8">
        <v>4.3737670868236993</v>
      </c>
      <c r="AG30" s="8">
        <v>0</v>
      </c>
      <c r="AH30" s="26">
        <v>17.360272363039591</v>
      </c>
      <c r="AI30" s="3"/>
      <c r="AJ30" s="3"/>
      <c r="AK30" s="3"/>
      <c r="AL30" s="3"/>
      <c r="AM30" s="3"/>
      <c r="AN30" s="3"/>
      <c r="AO30" s="3"/>
      <c r="BE30" s="65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</row>
    <row r="31" spans="1:69" x14ac:dyDescent="0.25">
      <c r="A31" s="58" t="s">
        <v>103</v>
      </c>
      <c r="B31" s="13" t="s">
        <v>70</v>
      </c>
      <c r="V31" s="17" t="s">
        <v>76</v>
      </c>
      <c r="W31" s="8">
        <v>2.3452097811083745</v>
      </c>
      <c r="X31" s="8">
        <v>0.41923666683183597</v>
      </c>
      <c r="Y31" s="8">
        <v>0</v>
      </c>
      <c r="Z31" s="8">
        <v>0.65630446645716911</v>
      </c>
      <c r="AA31" s="8">
        <v>0.33413912763213355</v>
      </c>
      <c r="AB31" s="8">
        <v>0.16464199950763458</v>
      </c>
      <c r="AC31" s="8">
        <v>0</v>
      </c>
      <c r="AD31" s="8">
        <v>0</v>
      </c>
      <c r="AE31" s="8">
        <v>0</v>
      </c>
      <c r="AF31" s="8">
        <v>5.7263068332961389</v>
      </c>
      <c r="AG31" s="8">
        <v>0</v>
      </c>
      <c r="AH31" s="26">
        <v>1.9829394600096732</v>
      </c>
      <c r="AI31" s="3"/>
      <c r="AJ31" s="3"/>
      <c r="AK31" s="3"/>
      <c r="AL31" s="3"/>
      <c r="AM31" s="3"/>
      <c r="AN31" s="3"/>
      <c r="AO31" s="3"/>
      <c r="BE31" s="7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</row>
    <row r="32" spans="1:69" x14ac:dyDescent="0.25">
      <c r="A32" s="57" t="s">
        <v>102</v>
      </c>
      <c r="B32" s="55" t="s">
        <v>64</v>
      </c>
      <c r="C32" s="56" t="s">
        <v>63</v>
      </c>
      <c r="D32" s="55" t="s">
        <v>62</v>
      </c>
      <c r="E32" s="54" t="s">
        <v>61</v>
      </c>
      <c r="F32" s="54" t="s">
        <v>60</v>
      </c>
      <c r="G32" s="54" t="s">
        <v>59</v>
      </c>
      <c r="H32" s="54" t="s">
        <v>58</v>
      </c>
      <c r="I32" s="54" t="s">
        <v>24</v>
      </c>
      <c r="J32" s="54" t="s">
        <v>57</v>
      </c>
      <c r="K32" s="54" t="s">
        <v>56</v>
      </c>
      <c r="L32" s="54" t="s">
        <v>55</v>
      </c>
      <c r="M32" s="54" t="s">
        <v>42</v>
      </c>
      <c r="N32" s="54" t="s">
        <v>54</v>
      </c>
      <c r="O32" s="54" t="s">
        <v>101</v>
      </c>
      <c r="P32" s="54" t="s">
        <v>53</v>
      </c>
      <c r="Q32" s="54" t="s">
        <v>52</v>
      </c>
      <c r="R32" s="54" t="s">
        <v>51</v>
      </c>
      <c r="S32" s="54" t="s">
        <v>100</v>
      </c>
      <c r="T32">
        <v>2</v>
      </c>
      <c r="V32" s="17" t="s">
        <v>77</v>
      </c>
      <c r="W32" s="8">
        <v>2.3063492344509213</v>
      </c>
      <c r="X32" s="8">
        <v>0.64560375372338796</v>
      </c>
      <c r="Y32" s="8">
        <v>0</v>
      </c>
      <c r="Z32" s="8">
        <v>0.81956285260966322</v>
      </c>
      <c r="AA32" s="8">
        <v>0.33235747712827474</v>
      </c>
      <c r="AB32" s="8">
        <v>0.1520865520762133</v>
      </c>
      <c r="AC32" s="8">
        <v>0</v>
      </c>
      <c r="AD32" s="8">
        <v>0</v>
      </c>
      <c r="AE32" s="8">
        <v>0</v>
      </c>
      <c r="AF32" s="8">
        <v>5.6947303919561314</v>
      </c>
      <c r="AG32" s="8">
        <v>6.8530102686956029E-2</v>
      </c>
      <c r="AH32" s="26">
        <v>1.9892092359139613</v>
      </c>
      <c r="AI32" s="3"/>
      <c r="AJ32" s="3"/>
      <c r="AK32" s="3"/>
      <c r="AL32" s="3"/>
      <c r="AM32" s="3"/>
      <c r="AN32" s="3"/>
      <c r="AO32" s="3"/>
      <c r="BE32" s="7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</row>
    <row r="33" spans="1:69" x14ac:dyDescent="0.25">
      <c r="A33" s="52" t="s">
        <v>99</v>
      </c>
      <c r="B33" s="51">
        <f>B3*X$4</f>
        <v>0</v>
      </c>
      <c r="C33" s="51">
        <f>C3*Y$4</f>
        <v>3.9246532998647883</v>
      </c>
      <c r="D33" s="51">
        <f>D3*Z$4</f>
        <v>0.3508682478521839</v>
      </c>
      <c r="E33" s="51">
        <f>E3*AA$4</f>
        <v>0</v>
      </c>
      <c r="F33" s="51">
        <f>F3*AB$4</f>
        <v>0</v>
      </c>
      <c r="G33" s="51">
        <f>G3*AC$4</f>
        <v>0</v>
      </c>
      <c r="H33" s="51">
        <f>H3*AD$4</f>
        <v>0</v>
      </c>
      <c r="I33" s="51">
        <f>I3*AE$4</f>
        <v>0</v>
      </c>
      <c r="J33" s="51">
        <f>J3*AF$4</f>
        <v>0</v>
      </c>
      <c r="K33" s="51">
        <f>K3*AG$4</f>
        <v>0</v>
      </c>
      <c r="L33" s="51">
        <f>L3*AH$4</f>
        <v>0</v>
      </c>
      <c r="M33" s="51">
        <f>M3*AI$4</f>
        <v>0</v>
      </c>
      <c r="N33" s="51">
        <f>N3*AJ$4</f>
        <v>0</v>
      </c>
      <c r="O33" s="51">
        <f>O3*AK$4</f>
        <v>0</v>
      </c>
      <c r="P33" s="51">
        <f>P3*AL$4</f>
        <v>0</v>
      </c>
      <c r="Q33" s="51">
        <f>Q3*AM$4</f>
        <v>0</v>
      </c>
      <c r="R33" s="51">
        <f>R3*AN$4</f>
        <v>0</v>
      </c>
      <c r="S33" s="50">
        <f>SUM(B33:R33)</f>
        <v>4.2755215477169726</v>
      </c>
      <c r="V33" s="17" t="s">
        <v>78</v>
      </c>
      <c r="W33" s="8">
        <v>6.0224273491152882</v>
      </c>
      <c r="X33" s="8">
        <v>1.9257767286618717</v>
      </c>
      <c r="Y33" s="8">
        <v>0</v>
      </c>
      <c r="Z33" s="8">
        <v>2.7195706242573254</v>
      </c>
      <c r="AA33" s="8">
        <v>0.51252680315072341</v>
      </c>
      <c r="AB33" s="8">
        <v>0.15894280628388938</v>
      </c>
      <c r="AC33" s="8">
        <v>0</v>
      </c>
      <c r="AD33" s="8">
        <v>0</v>
      </c>
      <c r="AE33" s="8">
        <v>0</v>
      </c>
      <c r="AF33" s="8">
        <v>15.481741043666077</v>
      </c>
      <c r="AG33" s="8">
        <v>1.3444266515483527</v>
      </c>
      <c r="AH33" s="26">
        <v>3.6034768379942133</v>
      </c>
      <c r="AI33" s="3"/>
      <c r="AJ33" s="3"/>
      <c r="AK33" s="3"/>
      <c r="AL33" s="3"/>
      <c r="AM33" s="3"/>
      <c r="AN33" s="3"/>
      <c r="AO33" s="3"/>
      <c r="BE33" s="7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</row>
    <row r="34" spans="1:69" x14ac:dyDescent="0.25">
      <c r="A34" s="52" t="s">
        <v>98</v>
      </c>
      <c r="B34" s="51">
        <f>B4*X$4</f>
        <v>0</v>
      </c>
      <c r="C34" s="51">
        <f>C4*Y$4</f>
        <v>0</v>
      </c>
      <c r="D34" s="51">
        <f>D4*Z$4</f>
        <v>0</v>
      </c>
      <c r="E34" s="51">
        <f>E4*AA$4</f>
        <v>0</v>
      </c>
      <c r="F34" s="51">
        <f>F4*AB$4</f>
        <v>0</v>
      </c>
      <c r="G34" s="51">
        <f>G4*AC$4</f>
        <v>0</v>
      </c>
      <c r="H34" s="51">
        <f>H4*AD$4</f>
        <v>0</v>
      </c>
      <c r="I34" s="51">
        <f>I4*AE$4</f>
        <v>0.94404570081841299</v>
      </c>
      <c r="J34" s="51">
        <f>J4*AF$4</f>
        <v>1.1995080584012381</v>
      </c>
      <c r="K34" s="51">
        <f>K4*AG$4</f>
        <v>0.38239905065464641</v>
      </c>
      <c r="L34" s="51">
        <f>L4*AH$4</f>
        <v>0</v>
      </c>
      <c r="M34" s="51">
        <f>M4*AI$4</f>
        <v>0</v>
      </c>
      <c r="N34" s="51">
        <f>N4*AJ$4</f>
        <v>0</v>
      </c>
      <c r="O34" s="51">
        <f>O4*AK$4</f>
        <v>0</v>
      </c>
      <c r="P34" s="51">
        <f>P4*AL$4</f>
        <v>0</v>
      </c>
      <c r="Q34" s="51">
        <f>Q4*AM$4</f>
        <v>0</v>
      </c>
      <c r="R34" s="51">
        <f>R4*AN$4</f>
        <v>0</v>
      </c>
      <c r="S34" s="50">
        <f>SUM(B34:R34)</f>
        <v>2.5259528098742976</v>
      </c>
      <c r="V34" s="17" t="s">
        <v>79</v>
      </c>
      <c r="W34" s="8">
        <v>2.8175515001512506</v>
      </c>
      <c r="X34" s="8">
        <v>1.794035389621873</v>
      </c>
      <c r="Y34" s="8">
        <v>0</v>
      </c>
      <c r="Z34" s="8">
        <v>0.20427064809773124</v>
      </c>
      <c r="AA34" s="8">
        <v>0.17107799643979058</v>
      </c>
      <c r="AB34" s="8">
        <v>0.24507300632926116</v>
      </c>
      <c r="AC34" s="8">
        <v>0</v>
      </c>
      <c r="AD34" s="8">
        <v>0</v>
      </c>
      <c r="AE34" s="8">
        <v>0</v>
      </c>
      <c r="AF34" s="8">
        <v>5.3734367088539852</v>
      </c>
      <c r="AG34" s="8">
        <v>0.82413280837696334</v>
      </c>
      <c r="AH34" s="26">
        <v>0.28495389731239096</v>
      </c>
      <c r="AI34" s="3"/>
      <c r="AJ34" s="3"/>
      <c r="AK34" s="3"/>
      <c r="AL34" s="3"/>
      <c r="AM34" s="3"/>
      <c r="AN34" s="3"/>
      <c r="AO34" s="3"/>
      <c r="BE34" s="7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</row>
    <row r="35" spans="1:69" x14ac:dyDescent="0.25">
      <c r="A35" s="52" t="s">
        <v>97</v>
      </c>
      <c r="B35" s="51">
        <f>B5*X$4</f>
        <v>0</v>
      </c>
      <c r="C35" s="51">
        <f>C5*Y$4</f>
        <v>0</v>
      </c>
      <c r="D35" s="51">
        <f>D5*Z$4</f>
        <v>0</v>
      </c>
      <c r="E35" s="51">
        <f>E5*AA$4</f>
        <v>0</v>
      </c>
      <c r="F35" s="51">
        <f>F5*AB$4</f>
        <v>0</v>
      </c>
      <c r="G35" s="51">
        <f>G5*AC$4</f>
        <v>0</v>
      </c>
      <c r="H35" s="51">
        <f>H5*AD$4</f>
        <v>0</v>
      </c>
      <c r="I35" s="51">
        <f>I5*AE$4</f>
        <v>0</v>
      </c>
      <c r="J35" s="51">
        <f>J5*AF$4</f>
        <v>0</v>
      </c>
      <c r="K35" s="51">
        <f>K5*AG$4</f>
        <v>0</v>
      </c>
      <c r="L35" s="51">
        <f>L5*AH$4</f>
        <v>0</v>
      </c>
      <c r="M35" s="51">
        <f>M5*AI$4</f>
        <v>0</v>
      </c>
      <c r="N35" s="51">
        <f>N5*AJ$4</f>
        <v>0</v>
      </c>
      <c r="O35" s="51">
        <f>O5*AK$4</f>
        <v>0</v>
      </c>
      <c r="P35" s="51">
        <f>P5*AL$4</f>
        <v>0</v>
      </c>
      <c r="Q35" s="51">
        <f>Q5*AM$4</f>
        <v>0</v>
      </c>
      <c r="R35" s="51">
        <f>R5*AN$4</f>
        <v>0</v>
      </c>
      <c r="S35" s="50">
        <f>SUM(B35:R35)</f>
        <v>0</v>
      </c>
      <c r="V35" s="17" t="s">
        <v>80</v>
      </c>
      <c r="W35" s="8">
        <v>6.1644663770615749</v>
      </c>
      <c r="X35" s="8">
        <v>0.33581346140371787</v>
      </c>
      <c r="Y35" s="8">
        <v>0</v>
      </c>
      <c r="Z35" s="8">
        <v>0.31070235416277847</v>
      </c>
      <c r="AA35" s="8">
        <v>0.2901221231953407</v>
      </c>
      <c r="AB35" s="8">
        <v>8.9971537375669514E-2</v>
      </c>
      <c r="AC35" s="8">
        <v>0</v>
      </c>
      <c r="AD35" s="8">
        <v>0</v>
      </c>
      <c r="AE35" s="8">
        <v>0</v>
      </c>
      <c r="AF35" s="8">
        <v>11.065756345293028</v>
      </c>
      <c r="AG35" s="8">
        <v>1.3748203539929629</v>
      </c>
      <c r="AH35" s="26">
        <v>0.54635003056577214</v>
      </c>
      <c r="AI35" s="3"/>
      <c r="AJ35" s="3"/>
      <c r="AK35" s="3"/>
      <c r="AL35" s="3"/>
      <c r="AM35" s="3"/>
      <c r="AN35" s="3"/>
      <c r="AO35" s="3"/>
      <c r="BE35" s="76"/>
      <c r="BF35" s="77"/>
      <c r="BG35" s="77"/>
      <c r="BH35" s="77"/>
      <c r="BI35" s="77"/>
      <c r="BJ35" s="77"/>
      <c r="BK35" s="77"/>
      <c r="BL35" s="77"/>
      <c r="BM35" s="77"/>
      <c r="BN35" s="77"/>
      <c r="BO35" s="77"/>
      <c r="BP35" s="77"/>
      <c r="BQ35" s="77"/>
    </row>
    <row r="36" spans="1:69" x14ac:dyDescent="0.25">
      <c r="A36" s="52" t="s">
        <v>96</v>
      </c>
      <c r="B36" s="51">
        <f>B6*X$4</f>
        <v>0</v>
      </c>
      <c r="C36" s="51">
        <f>C6*Y$4</f>
        <v>0</v>
      </c>
      <c r="D36" s="51">
        <f>D6*Z$4</f>
        <v>5.56871913905242E-2</v>
      </c>
      <c r="E36" s="51">
        <f>E6*AA$4</f>
        <v>0</v>
      </c>
      <c r="F36" s="51">
        <f>F6*AB$4</f>
        <v>0</v>
      </c>
      <c r="G36" s="51">
        <f>G6*AC$4</f>
        <v>0.18465647169713559</v>
      </c>
      <c r="H36" s="51">
        <f>H6*AD$4</f>
        <v>0</v>
      </c>
      <c r="I36" s="51">
        <f>I6*AE$4</f>
        <v>0</v>
      </c>
      <c r="J36" s="51">
        <f>J6*AF$4</f>
        <v>0</v>
      </c>
      <c r="K36" s="51">
        <f>K6*AG$4</f>
        <v>0</v>
      </c>
      <c r="L36" s="51">
        <f>L6*AH$4</f>
        <v>0</v>
      </c>
      <c r="M36" s="51">
        <f>M6*AI$4</f>
        <v>0</v>
      </c>
      <c r="N36" s="51">
        <f>N6*AJ$4</f>
        <v>0</v>
      </c>
      <c r="O36" s="51">
        <f>O6*AK$4</f>
        <v>0</v>
      </c>
      <c r="P36" s="51">
        <f>P6*AL$4</f>
        <v>0</v>
      </c>
      <c r="Q36" s="51">
        <f>Q6*AM$4</f>
        <v>0</v>
      </c>
      <c r="R36" s="51">
        <f>R6*AN$4</f>
        <v>0</v>
      </c>
      <c r="S36" s="50">
        <f>SUM(B36:R36)</f>
        <v>0.24034366308765978</v>
      </c>
      <c r="V36" s="17" t="s">
        <v>81</v>
      </c>
      <c r="W36" s="8">
        <v>3.1503245250856509</v>
      </c>
      <c r="X36" s="8">
        <v>1.10617848552312</v>
      </c>
      <c r="Y36" s="8">
        <v>0</v>
      </c>
      <c r="Z36" s="8">
        <v>0.21072303611870652</v>
      </c>
      <c r="AA36" s="8">
        <v>0.19427561745483085</v>
      </c>
      <c r="AB36" s="8">
        <v>0.21091424344803877</v>
      </c>
      <c r="AC36" s="8">
        <v>0</v>
      </c>
      <c r="AD36" s="8">
        <v>0</v>
      </c>
      <c r="AE36" s="8">
        <v>0</v>
      </c>
      <c r="AF36" s="8">
        <v>5.4420684212177921</v>
      </c>
      <c r="AG36" s="8">
        <v>0.75740708965772863</v>
      </c>
      <c r="AH36" s="26">
        <v>0.31695972499039893</v>
      </c>
      <c r="AI36" s="3"/>
      <c r="AJ36" s="3"/>
      <c r="AK36" s="3"/>
      <c r="AL36" s="3"/>
      <c r="AM36" s="3"/>
      <c r="AN36" s="3"/>
      <c r="AO36" s="3"/>
      <c r="BE36" s="76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</row>
    <row r="37" spans="1:69" x14ac:dyDescent="0.25">
      <c r="A37" s="52" t="s">
        <v>95</v>
      </c>
      <c r="B37" s="51">
        <f>B7*X$4</f>
        <v>0</v>
      </c>
      <c r="C37" s="51">
        <f>C7*Y$4</f>
        <v>0</v>
      </c>
      <c r="D37" s="51">
        <f>D7*Z$4</f>
        <v>0.23482081404535726</v>
      </c>
      <c r="E37" s="51">
        <f>E7*AA$4</f>
        <v>0</v>
      </c>
      <c r="F37" s="51">
        <f>F7*AB$4</f>
        <v>0</v>
      </c>
      <c r="G37" s="51">
        <f>G7*AC$4</f>
        <v>0</v>
      </c>
      <c r="H37" s="51">
        <f>H7*AD$4</f>
        <v>0</v>
      </c>
      <c r="I37" s="51">
        <f>I7*AE$4</f>
        <v>0</v>
      </c>
      <c r="J37" s="51">
        <f>J7*AF$4</f>
        <v>0</v>
      </c>
      <c r="K37" s="51">
        <f>K7*AG$4</f>
        <v>0</v>
      </c>
      <c r="L37" s="51">
        <f>L7*AH$4</f>
        <v>0</v>
      </c>
      <c r="M37" s="51">
        <f>M7*AI$4</f>
        <v>0</v>
      </c>
      <c r="N37" s="51">
        <f>N7*AJ$4</f>
        <v>0</v>
      </c>
      <c r="O37" s="51">
        <f>O7*AK$4</f>
        <v>0</v>
      </c>
      <c r="P37" s="51">
        <f>P7*AL$4</f>
        <v>0</v>
      </c>
      <c r="Q37" s="51">
        <f>Q7*AM$4</f>
        <v>0</v>
      </c>
      <c r="R37" s="51">
        <f>R7*AN$4</f>
        <v>0</v>
      </c>
      <c r="S37" s="50">
        <f>SUM(B37:R37)</f>
        <v>0.23482081404535726</v>
      </c>
      <c r="V37" s="17" t="s">
        <v>82</v>
      </c>
      <c r="W37" s="8">
        <v>9.7530334989330214</v>
      </c>
      <c r="X37" s="8">
        <v>1.2256643968695484</v>
      </c>
      <c r="Y37" s="8">
        <v>0</v>
      </c>
      <c r="Z37" s="8">
        <v>0.85479349805134164</v>
      </c>
      <c r="AA37" s="8">
        <v>1.3284548436210286</v>
      </c>
      <c r="AB37" s="8">
        <v>0.41197521684433225</v>
      </c>
      <c r="AC37" s="8">
        <v>0</v>
      </c>
      <c r="AD37" s="8">
        <v>0.10984400755921053</v>
      </c>
      <c r="AE37" s="8">
        <v>0</v>
      </c>
      <c r="AF37" s="8">
        <v>23.466230250862683</v>
      </c>
      <c r="AG37" s="8">
        <v>1.5067446792265418</v>
      </c>
      <c r="AH37" s="26">
        <v>1.4471076147840203</v>
      </c>
      <c r="AI37" s="3"/>
      <c r="AJ37" s="3"/>
      <c r="AK37" s="3"/>
      <c r="AL37" s="3"/>
      <c r="AM37" s="3"/>
      <c r="AN37" s="3"/>
      <c r="AO37" s="3"/>
    </row>
    <row r="38" spans="1:69" x14ac:dyDescent="0.25">
      <c r="A38" s="52" t="s">
        <v>94</v>
      </c>
      <c r="B38" s="51">
        <f>B8*X$4</f>
        <v>0</v>
      </c>
      <c r="C38" s="51">
        <f>C8*Y$4</f>
        <v>0</v>
      </c>
      <c r="D38" s="51">
        <f>D8*Z$4</f>
        <v>7.2821711818377807E-2</v>
      </c>
      <c r="E38" s="51">
        <f>E8*AA$4</f>
        <v>0</v>
      </c>
      <c r="F38" s="51">
        <f>F8*AB$4</f>
        <v>0</v>
      </c>
      <c r="G38" s="51">
        <f>G8*AC$4</f>
        <v>0</v>
      </c>
      <c r="H38" s="51">
        <f>H8*AD$4</f>
        <v>0</v>
      </c>
      <c r="I38" s="51">
        <f>I8*AE$4</f>
        <v>0</v>
      </c>
      <c r="J38" s="51">
        <f>J8*AF$4</f>
        <v>0.72754331383931514</v>
      </c>
      <c r="K38" s="51">
        <f>K8*AG$4</f>
        <v>0</v>
      </c>
      <c r="L38" s="51">
        <f>L8*AH$4</f>
        <v>0</v>
      </c>
      <c r="M38" s="51">
        <f>M8*AI$4</f>
        <v>0</v>
      </c>
      <c r="N38" s="51">
        <f>N8*AJ$4</f>
        <v>0</v>
      </c>
      <c r="O38" s="51">
        <f>O8*AK$4</f>
        <v>0</v>
      </c>
      <c r="P38" s="51">
        <f>P8*AL$4</f>
        <v>0</v>
      </c>
      <c r="Q38" s="51">
        <f>Q8*AM$4</f>
        <v>0</v>
      </c>
      <c r="R38" s="51">
        <f>R8*AN$4</f>
        <v>0</v>
      </c>
      <c r="S38" s="50">
        <f>SUM(B38:R38)</f>
        <v>0.80036502565769296</v>
      </c>
      <c r="V38" s="17" t="s">
        <v>83</v>
      </c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26"/>
      <c r="AI38" s="3"/>
      <c r="AJ38" s="3"/>
      <c r="AK38" s="3"/>
      <c r="AL38" s="3"/>
      <c r="AM38" s="3"/>
      <c r="AN38" s="3"/>
      <c r="AO38" s="3"/>
    </row>
    <row r="39" spans="1:69" x14ac:dyDescent="0.25">
      <c r="A39" s="52" t="s">
        <v>93</v>
      </c>
      <c r="B39" s="51">
        <f>B9*X$4</f>
        <v>0</v>
      </c>
      <c r="C39" s="51">
        <f>C9*Y$4</f>
        <v>0</v>
      </c>
      <c r="D39" s="51">
        <f>D9*Z$4</f>
        <v>0</v>
      </c>
      <c r="E39" s="51">
        <f>E9*AA$4</f>
        <v>0</v>
      </c>
      <c r="F39" s="51">
        <f>F9*AB$4</f>
        <v>0</v>
      </c>
      <c r="G39" s="51">
        <f>G9*AC$4</f>
        <v>0</v>
      </c>
      <c r="H39" s="51">
        <f>H9*AD$4</f>
        <v>0</v>
      </c>
      <c r="I39" s="51">
        <f>I9*AE$4</f>
        <v>0</v>
      </c>
      <c r="J39" s="51">
        <f>J9*AF$4</f>
        <v>0</v>
      </c>
      <c r="K39" s="51">
        <f>K9*AG$4</f>
        <v>0</v>
      </c>
      <c r="L39" s="51">
        <f>L9*AH$4</f>
        <v>0</v>
      </c>
      <c r="M39" s="51">
        <f>M9*AI$4</f>
        <v>0</v>
      </c>
      <c r="N39" s="51">
        <f>N9*AJ$4</f>
        <v>0</v>
      </c>
      <c r="O39" s="51">
        <f>O9*AK$4</f>
        <v>0</v>
      </c>
      <c r="P39" s="51">
        <f>P9*AL$4</f>
        <v>0</v>
      </c>
      <c r="Q39" s="51">
        <f>Q9*AM$4</f>
        <v>0</v>
      </c>
      <c r="R39" s="51">
        <f>R9*AN$4</f>
        <v>0</v>
      </c>
      <c r="S39" s="50">
        <f>SUM(B39:R39)</f>
        <v>0</v>
      </c>
      <c r="V39" s="17" t="s">
        <v>84</v>
      </c>
      <c r="W39" s="8">
        <v>1.3482126064887974</v>
      </c>
      <c r="X39" s="8">
        <v>8.7854819890879638E-3</v>
      </c>
      <c r="Y39" s="8">
        <v>0</v>
      </c>
      <c r="Z39" s="8">
        <v>8.2995882428581691E-2</v>
      </c>
      <c r="AA39" s="8">
        <v>5.0761033143977979E-2</v>
      </c>
      <c r="AB39" s="8">
        <v>2.0778821228432876E-2</v>
      </c>
      <c r="AC39" s="8">
        <v>0</v>
      </c>
      <c r="AD39" s="8">
        <v>0</v>
      </c>
      <c r="AE39" s="8">
        <v>0</v>
      </c>
      <c r="AF39" s="8">
        <v>2.5969677974471295</v>
      </c>
      <c r="AG39" s="8">
        <v>0</v>
      </c>
      <c r="AH39" s="26">
        <v>0.91598098129260253</v>
      </c>
      <c r="AI39" s="3"/>
      <c r="AJ39" s="3"/>
      <c r="AK39" s="3"/>
      <c r="AL39" s="3"/>
      <c r="AM39" s="3"/>
      <c r="AN39" s="3"/>
      <c r="AO39" s="3"/>
      <c r="BC39" s="7"/>
      <c r="BD39" s="7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</row>
    <row r="40" spans="1:69" ht="15.75" thickBot="1" x14ac:dyDescent="0.3">
      <c r="A40" s="52" t="s">
        <v>92</v>
      </c>
      <c r="B40" s="51">
        <f>B10*X$4</f>
        <v>0</v>
      </c>
      <c r="C40" s="51">
        <f>C10*Y$4</f>
        <v>0</v>
      </c>
      <c r="D40" s="51">
        <f>D10*Z$4</f>
        <v>0</v>
      </c>
      <c r="E40" s="51">
        <f>E10*AA$4</f>
        <v>0</v>
      </c>
      <c r="F40" s="51">
        <f>F10*AB$4</f>
        <v>0</v>
      </c>
      <c r="G40" s="51">
        <f>G10*AC$4</f>
        <v>0</v>
      </c>
      <c r="H40" s="51">
        <f>H10*AD$4</f>
        <v>0</v>
      </c>
      <c r="I40" s="51">
        <f>I10*AE$4</f>
        <v>0</v>
      </c>
      <c r="J40" s="51">
        <f>J10*AF$4</f>
        <v>0</v>
      </c>
      <c r="K40" s="51">
        <f>K10*AG$4</f>
        <v>0</v>
      </c>
      <c r="L40" s="51">
        <f>L10*AH$4</f>
        <v>0</v>
      </c>
      <c r="M40" s="51">
        <f>M10*AI$4</f>
        <v>0</v>
      </c>
      <c r="N40" s="51">
        <f>N10*AJ$4</f>
        <v>0</v>
      </c>
      <c r="O40" s="51">
        <f>O10*AK$4</f>
        <v>0</v>
      </c>
      <c r="P40" s="51">
        <f>P10*AL$4</f>
        <v>0</v>
      </c>
      <c r="Q40" s="51">
        <f>Q10*AM$4</f>
        <v>0</v>
      </c>
      <c r="R40" s="51">
        <f>R10*AN$4</f>
        <v>0</v>
      </c>
      <c r="S40" s="50">
        <f>SUM(B40:R40)</f>
        <v>0</v>
      </c>
      <c r="V40" s="21" t="s">
        <v>85</v>
      </c>
      <c r="W40" s="27">
        <v>5.4849294806013438</v>
      </c>
      <c r="X40" s="27">
        <v>0.13219390795030062</v>
      </c>
      <c r="Y40" s="27">
        <v>0</v>
      </c>
      <c r="Z40" s="27">
        <v>0.64343407101503025</v>
      </c>
      <c r="AA40" s="27">
        <v>0</v>
      </c>
      <c r="AB40" s="27">
        <v>2.7659892538450619E-2</v>
      </c>
      <c r="AC40" s="27">
        <v>0</v>
      </c>
      <c r="AD40" s="27">
        <v>0</v>
      </c>
      <c r="AE40" s="27">
        <v>0</v>
      </c>
      <c r="AF40" s="27">
        <v>8.0698536129855825</v>
      </c>
      <c r="AG40" s="27">
        <v>0</v>
      </c>
      <c r="AH40" s="28">
        <v>2.8527475440105032</v>
      </c>
      <c r="AI40" s="3"/>
      <c r="AJ40" s="3"/>
      <c r="AK40" s="3"/>
      <c r="AL40" s="3"/>
      <c r="AM40" s="3"/>
      <c r="AN40" s="3"/>
      <c r="AO40" s="3"/>
      <c r="BC40" s="7"/>
      <c r="BD40" s="7"/>
      <c r="BE40" s="7"/>
      <c r="BF40" s="75"/>
      <c r="BG40" s="65"/>
      <c r="BH40" s="65"/>
      <c r="BI40" s="65"/>
      <c r="BJ40" s="65"/>
      <c r="BK40" s="65"/>
      <c r="BL40" s="65"/>
      <c r="BM40" s="65"/>
      <c r="BN40" s="65"/>
      <c r="BO40" s="65"/>
      <c r="BP40" s="75"/>
      <c r="BQ40" s="75"/>
    </row>
    <row r="41" spans="1:69" x14ac:dyDescent="0.25">
      <c r="A41" s="52" t="s">
        <v>91</v>
      </c>
      <c r="B41" s="51">
        <f>B11*X$4</f>
        <v>0</v>
      </c>
      <c r="C41" s="51">
        <f>C11*Y$4</f>
        <v>0</v>
      </c>
      <c r="D41" s="51">
        <f>D11*Z$4</f>
        <v>0</v>
      </c>
      <c r="E41" s="51">
        <f>E11*AA$4</f>
        <v>0</v>
      </c>
      <c r="F41" s="51">
        <f>F11*AB$4</f>
        <v>0</v>
      </c>
      <c r="G41" s="51">
        <f>G11*AC$4</f>
        <v>0</v>
      </c>
      <c r="H41" s="51">
        <f>H11*AD$4</f>
        <v>0</v>
      </c>
      <c r="I41" s="51">
        <f>I11*AE$4</f>
        <v>0</v>
      </c>
      <c r="J41" s="51">
        <f>J11*AF$4</f>
        <v>0</v>
      </c>
      <c r="K41" s="51">
        <f>K11*AG$4</f>
        <v>0</v>
      </c>
      <c r="L41" s="51">
        <f>L11*AH$4</f>
        <v>0</v>
      </c>
      <c r="M41" s="51">
        <f>M11*AI$4</f>
        <v>0</v>
      </c>
      <c r="N41" s="51">
        <f>N11*AJ$4</f>
        <v>0</v>
      </c>
      <c r="O41" s="51">
        <f>O11*AK$4</f>
        <v>0</v>
      </c>
      <c r="P41" s="51">
        <f>P11*AL$4</f>
        <v>0</v>
      </c>
      <c r="Q41" s="51">
        <f>Q11*AM$4</f>
        <v>0</v>
      </c>
      <c r="R41" s="51">
        <f>R11*AN$4</f>
        <v>0</v>
      </c>
      <c r="S41" s="50">
        <f>SUM(B41:R41)</f>
        <v>0</v>
      </c>
      <c r="V41" s="76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3"/>
      <c r="AJ41" s="3"/>
      <c r="AK41" s="3"/>
      <c r="AL41" s="3"/>
      <c r="AM41" s="3"/>
      <c r="AN41" s="3"/>
      <c r="AO41" s="3"/>
      <c r="BC41" s="7"/>
      <c r="BD41" s="7"/>
      <c r="BE41" s="7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</row>
    <row r="42" spans="1:69" x14ac:dyDescent="0.25">
      <c r="A42" s="52" t="s">
        <v>90</v>
      </c>
      <c r="B42" s="51">
        <f>B12*X$4</f>
        <v>10.134885576172435</v>
      </c>
      <c r="C42" s="51">
        <f>C12*Y$4</f>
        <v>4.086146210768316</v>
      </c>
      <c r="D42" s="51">
        <f>D12*Z$4</f>
        <v>0.9832878200075077</v>
      </c>
      <c r="E42" s="51">
        <f>E12*AA$4</f>
        <v>0</v>
      </c>
      <c r="F42" s="51">
        <f>F12*AB$4</f>
        <v>0</v>
      </c>
      <c r="G42" s="51">
        <f>G12*AC$4</f>
        <v>0</v>
      </c>
      <c r="H42" s="51">
        <f>H12*AD$4</f>
        <v>0</v>
      </c>
      <c r="I42" s="51">
        <f>I12*AE$4</f>
        <v>0</v>
      </c>
      <c r="J42" s="51">
        <f>J12*AF$4</f>
        <v>0</v>
      </c>
      <c r="K42" s="51">
        <f>K12*AG$4</f>
        <v>0</v>
      </c>
      <c r="L42" s="51">
        <f>L12*AH$4</f>
        <v>0</v>
      </c>
      <c r="M42" s="51">
        <f>M12*AI$4</f>
        <v>0</v>
      </c>
      <c r="N42" s="51">
        <f>N12*AJ$4</f>
        <v>0</v>
      </c>
      <c r="O42" s="51">
        <f>O12*AK$4</f>
        <v>0</v>
      </c>
      <c r="P42" s="51">
        <f>P12*AL$4</f>
        <v>0</v>
      </c>
      <c r="Q42" s="51">
        <f>Q12*AM$4</f>
        <v>0</v>
      </c>
      <c r="R42" s="51">
        <f>R12*AN$4</f>
        <v>0</v>
      </c>
      <c r="S42" s="50">
        <f>SUM(B42:R42)</f>
        <v>15.204319606948259</v>
      </c>
      <c r="V42" s="76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3"/>
      <c r="AJ42" s="3"/>
      <c r="AK42" s="3"/>
      <c r="AL42" s="3"/>
      <c r="AM42" s="3"/>
      <c r="AN42" s="3"/>
      <c r="AO42" s="3"/>
      <c r="BC42" s="7"/>
      <c r="BD42" s="7"/>
      <c r="BE42" s="7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</row>
    <row r="43" spans="1:69" x14ac:dyDescent="0.25">
      <c r="A43" s="52" t="s">
        <v>89</v>
      </c>
      <c r="B43" s="51">
        <f>B13*X$4</f>
        <v>0</v>
      </c>
      <c r="C43" s="51">
        <f>C13*Y$4</f>
        <v>0</v>
      </c>
      <c r="D43" s="51">
        <f>D13*Z$4</f>
        <v>0</v>
      </c>
      <c r="E43" s="51">
        <f>E13*AA$4</f>
        <v>0</v>
      </c>
      <c r="F43" s="51">
        <f>F13*AB$4</f>
        <v>0</v>
      </c>
      <c r="G43" s="51">
        <f>G13*AC$4</f>
        <v>0</v>
      </c>
      <c r="H43" s="51">
        <f>H13*AD$4</f>
        <v>0</v>
      </c>
      <c r="I43" s="51">
        <f>I13*AE$4</f>
        <v>0</v>
      </c>
      <c r="J43" s="51">
        <f>J13*AF$4</f>
        <v>0</v>
      </c>
      <c r="K43" s="51">
        <f>K13*AG$4</f>
        <v>0</v>
      </c>
      <c r="L43" s="51">
        <f>L13*AH$4</f>
        <v>0</v>
      </c>
      <c r="M43" s="51">
        <f>M13*AI$4</f>
        <v>0</v>
      </c>
      <c r="N43" s="51">
        <f>N13*AJ$4</f>
        <v>0</v>
      </c>
      <c r="O43" s="51">
        <f>O13*AK$4</f>
        <v>0.95778773370101011</v>
      </c>
      <c r="P43" s="51">
        <f>P13*AL$4</f>
        <v>0</v>
      </c>
      <c r="Q43" s="51">
        <f>Q13*AM$4</f>
        <v>0</v>
      </c>
      <c r="R43" s="51">
        <f>R13*AN$4</f>
        <v>0</v>
      </c>
      <c r="S43" s="50">
        <f>SUM(B43:R43)</f>
        <v>0.95778773370101011</v>
      </c>
      <c r="V43" s="7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3"/>
      <c r="AJ43" s="3"/>
      <c r="AK43" s="3"/>
      <c r="AL43" s="3"/>
      <c r="AM43" s="3"/>
      <c r="AN43" s="3"/>
      <c r="AO43" s="3"/>
      <c r="BC43" s="7"/>
      <c r="BD43" s="7"/>
      <c r="BE43" s="7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</row>
    <row r="44" spans="1:69" x14ac:dyDescent="0.25">
      <c r="A44" s="52" t="s">
        <v>88</v>
      </c>
      <c r="B44" s="51">
        <f>B14*X$4</f>
        <v>0</v>
      </c>
      <c r="C44" s="51">
        <f>C14*Y$4</f>
        <v>0</v>
      </c>
      <c r="D44" s="51">
        <f>D14*Z$4</f>
        <v>0</v>
      </c>
      <c r="E44" s="51">
        <f>E14*AA$4</f>
        <v>0</v>
      </c>
      <c r="F44" s="51">
        <f>F14*AB$4</f>
        <v>0</v>
      </c>
      <c r="G44" s="51">
        <f>G14*AC$4</f>
        <v>0.21202767802818254</v>
      </c>
      <c r="H44" s="51">
        <f>H14*AD$4</f>
        <v>0</v>
      </c>
      <c r="I44" s="51">
        <f>I14*AE$4</f>
        <v>0</v>
      </c>
      <c r="J44" s="51">
        <f>J14*AF$4</f>
        <v>0</v>
      </c>
      <c r="K44" s="51">
        <f>K14*AG$4</f>
        <v>0.30585353621948091</v>
      </c>
      <c r="L44" s="51">
        <f>L14*AH$4</f>
        <v>0</v>
      </c>
      <c r="M44" s="51">
        <f>M14*AI$4</f>
        <v>0</v>
      </c>
      <c r="N44" s="51">
        <f>N14*AJ$4</f>
        <v>0</v>
      </c>
      <c r="O44" s="51">
        <f>O14*AK$4</f>
        <v>0</v>
      </c>
      <c r="P44" s="51">
        <f>P14*AL$4</f>
        <v>0</v>
      </c>
      <c r="Q44" s="51">
        <f>Q14*AM$4</f>
        <v>0</v>
      </c>
      <c r="R44" s="51">
        <f>R14*AN$4</f>
        <v>0</v>
      </c>
      <c r="S44" s="50">
        <f>SUM(B44:R44)</f>
        <v>0.51788121424766342</v>
      </c>
      <c r="BC44" s="7"/>
      <c r="BD44" s="7"/>
      <c r="BE44" s="7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</row>
    <row r="45" spans="1:69" x14ac:dyDescent="0.25">
      <c r="A45" s="58"/>
      <c r="B45" s="13"/>
      <c r="C45" s="13"/>
      <c r="D45" s="13"/>
      <c r="E45" s="13"/>
      <c r="F45" s="13"/>
      <c r="G45" s="13"/>
      <c r="S45" s="3"/>
      <c r="BC45" s="7"/>
      <c r="BD45" s="7"/>
      <c r="BE45" s="7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</row>
    <row r="46" spans="1:69" x14ac:dyDescent="0.25">
      <c r="A46" s="58" t="s">
        <v>103</v>
      </c>
      <c r="B46" s="13" t="s">
        <v>107</v>
      </c>
      <c r="S46" s="3"/>
      <c r="BC46" s="7"/>
      <c r="BD46" s="7"/>
      <c r="BE46" s="7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</row>
    <row r="47" spans="1:69" x14ac:dyDescent="0.25">
      <c r="A47" s="57" t="s">
        <v>102</v>
      </c>
      <c r="B47" s="55" t="s">
        <v>64</v>
      </c>
      <c r="C47" s="56" t="s">
        <v>63</v>
      </c>
      <c r="D47" s="55" t="s">
        <v>62</v>
      </c>
      <c r="E47" s="54" t="s">
        <v>61</v>
      </c>
      <c r="F47" s="54" t="s">
        <v>60</v>
      </c>
      <c r="G47" s="54" t="s">
        <v>59</v>
      </c>
      <c r="H47" s="54" t="s">
        <v>58</v>
      </c>
      <c r="I47" s="54" t="s">
        <v>24</v>
      </c>
      <c r="J47" s="54" t="s">
        <v>57</v>
      </c>
      <c r="K47" s="54" t="s">
        <v>56</v>
      </c>
      <c r="L47" s="54" t="s">
        <v>55</v>
      </c>
      <c r="M47" s="54" t="s">
        <v>42</v>
      </c>
      <c r="N47" s="54" t="s">
        <v>54</v>
      </c>
      <c r="O47" s="54" t="s">
        <v>101</v>
      </c>
      <c r="P47" s="54" t="s">
        <v>53</v>
      </c>
      <c r="Q47" s="54" t="s">
        <v>52</v>
      </c>
      <c r="R47" s="54" t="s">
        <v>51</v>
      </c>
      <c r="S47" s="53" t="s">
        <v>100</v>
      </c>
      <c r="T47">
        <v>3</v>
      </c>
      <c r="BC47" s="7"/>
      <c r="BD47" s="7"/>
      <c r="BE47" s="7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</row>
    <row r="48" spans="1:69" x14ac:dyDescent="0.25">
      <c r="A48" s="52" t="s">
        <v>99</v>
      </c>
      <c r="B48" s="51">
        <f>B3*X$5</f>
        <v>0</v>
      </c>
      <c r="C48" s="51">
        <f>C3*Y$5</f>
        <v>5.3768398350440307</v>
      </c>
      <c r="D48" s="51">
        <f>D3*Z$5</f>
        <v>0.44546157160509564</v>
      </c>
      <c r="E48" s="51">
        <f>E3*AA$5</f>
        <v>0</v>
      </c>
      <c r="F48" s="51">
        <f>F3*AB$5</f>
        <v>0</v>
      </c>
      <c r="G48" s="51">
        <f>G3*AC$5</f>
        <v>0</v>
      </c>
      <c r="H48" s="51">
        <f>H3*AD$5</f>
        <v>0</v>
      </c>
      <c r="I48" s="51">
        <f>I3*AE$5</f>
        <v>0</v>
      </c>
      <c r="J48" s="51">
        <f>J3*AF$5</f>
        <v>0</v>
      </c>
      <c r="K48" s="51">
        <f>K3*AG$5</f>
        <v>0</v>
      </c>
      <c r="L48" s="51">
        <f>L3*AH$5</f>
        <v>0</v>
      </c>
      <c r="M48" s="51">
        <f>M3*AI$5</f>
        <v>0</v>
      </c>
      <c r="N48" s="51">
        <f>N3*AJ$5</f>
        <v>0</v>
      </c>
      <c r="O48" s="51">
        <f>O3*AK$5</f>
        <v>0</v>
      </c>
      <c r="P48" s="51">
        <f>P3*AL$5</f>
        <v>0</v>
      </c>
      <c r="Q48" s="51">
        <f>Q3*AM$5</f>
        <v>0</v>
      </c>
      <c r="R48" s="51">
        <f>R3*AN$5</f>
        <v>0</v>
      </c>
      <c r="S48" s="50">
        <f>SUM(B48:R48)</f>
        <v>5.8223014066491263</v>
      </c>
      <c r="BC48" s="7"/>
      <c r="BD48" s="7"/>
      <c r="BE48" s="7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</row>
    <row r="49" spans="1:69" x14ac:dyDescent="0.25">
      <c r="A49" s="52" t="s">
        <v>98</v>
      </c>
      <c r="B49" s="51">
        <f>B4*X$5</f>
        <v>0</v>
      </c>
      <c r="C49" s="51">
        <f>C4*Y$5</f>
        <v>0</v>
      </c>
      <c r="D49" s="51">
        <f>D4*Z$5</f>
        <v>0</v>
      </c>
      <c r="E49" s="51">
        <f>E4*AA$5</f>
        <v>0</v>
      </c>
      <c r="F49" s="51">
        <f>F4*AB$5</f>
        <v>0</v>
      </c>
      <c r="G49" s="51">
        <f>G4*AC$5</f>
        <v>0</v>
      </c>
      <c r="H49" s="51">
        <f>H4*AD$5</f>
        <v>0</v>
      </c>
      <c r="I49" s="51">
        <f>I4*AE$5</f>
        <v>0</v>
      </c>
      <c r="J49" s="51">
        <f>J4*AF$5</f>
        <v>0</v>
      </c>
      <c r="K49" s="51">
        <f>K4*AG$5</f>
        <v>1.3156690999100107</v>
      </c>
      <c r="L49" s="51">
        <f>L4*AH$5</f>
        <v>0</v>
      </c>
      <c r="M49" s="51">
        <f>M4*AI$5</f>
        <v>0</v>
      </c>
      <c r="N49" s="51">
        <f>N4*AJ$5</f>
        <v>0</v>
      </c>
      <c r="O49" s="51">
        <f>O4*AK$5</f>
        <v>0</v>
      </c>
      <c r="P49" s="51">
        <f>P4*AL$5</f>
        <v>0</v>
      </c>
      <c r="Q49" s="51">
        <f>Q4*AM$5</f>
        <v>0</v>
      </c>
      <c r="R49" s="51">
        <f>R4*AN$5</f>
        <v>0</v>
      </c>
      <c r="S49" s="50">
        <f>SUM(B49:R49)</f>
        <v>1.3156690999100107</v>
      </c>
      <c r="BC49" s="7"/>
      <c r="BD49" s="7"/>
      <c r="BE49" s="7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</row>
    <row r="50" spans="1:69" x14ac:dyDescent="0.25">
      <c r="A50" s="52" t="s">
        <v>97</v>
      </c>
      <c r="B50" s="51">
        <f>B5*X$5</f>
        <v>0</v>
      </c>
      <c r="C50" s="51">
        <f>C5*Y$5</f>
        <v>0</v>
      </c>
      <c r="D50" s="51">
        <f>D5*Z$5</f>
        <v>0</v>
      </c>
      <c r="E50" s="51">
        <f>E5*AA$5</f>
        <v>0</v>
      </c>
      <c r="F50" s="51">
        <f>F5*AB$5</f>
        <v>0</v>
      </c>
      <c r="G50" s="51">
        <f>G5*AC$5</f>
        <v>0</v>
      </c>
      <c r="H50" s="51">
        <f>H5*AD$5</f>
        <v>0</v>
      </c>
      <c r="I50" s="51">
        <f>I5*AE$5</f>
        <v>0</v>
      </c>
      <c r="J50" s="51">
        <f>J5*AF$5</f>
        <v>0</v>
      </c>
      <c r="K50" s="51">
        <f>K5*AG$5</f>
        <v>0</v>
      </c>
      <c r="L50" s="51">
        <f>L5*AH$5</f>
        <v>0</v>
      </c>
      <c r="M50" s="51">
        <f>M5*AI$5</f>
        <v>0</v>
      </c>
      <c r="N50" s="51">
        <f>N5*AJ$5</f>
        <v>0</v>
      </c>
      <c r="O50" s="51">
        <f>O5*AK$5</f>
        <v>0</v>
      </c>
      <c r="P50" s="51">
        <f>P5*AL$5</f>
        <v>0</v>
      </c>
      <c r="Q50" s="51">
        <f>Q5*AM$5</f>
        <v>0</v>
      </c>
      <c r="R50" s="51">
        <f>R5*AN$5</f>
        <v>0</v>
      </c>
      <c r="S50" s="50">
        <f>SUM(B50:R50)</f>
        <v>0</v>
      </c>
      <c r="BC50" s="7"/>
      <c r="BD50" s="7"/>
      <c r="BE50" s="7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</row>
    <row r="51" spans="1:69" x14ac:dyDescent="0.25">
      <c r="A51" s="52" t="s">
        <v>96</v>
      </c>
      <c r="B51" s="51">
        <f>B6*X$5</f>
        <v>0</v>
      </c>
      <c r="C51" s="51">
        <f>C6*Y$5</f>
        <v>0</v>
      </c>
      <c r="D51" s="51">
        <f>D6*Z$5</f>
        <v>7.0700338223672221E-2</v>
      </c>
      <c r="E51" s="51">
        <f>E6*AA$5</f>
        <v>0</v>
      </c>
      <c r="F51" s="51">
        <f>F6*AB$5</f>
        <v>0</v>
      </c>
      <c r="G51" s="51">
        <f>G6*AC$5</f>
        <v>3.5528242439735576</v>
      </c>
      <c r="H51" s="51">
        <f>H6*AD$5</f>
        <v>0</v>
      </c>
      <c r="I51" s="51">
        <f>I6*AE$5</f>
        <v>0</v>
      </c>
      <c r="J51" s="51">
        <f>J6*AF$5</f>
        <v>0</v>
      </c>
      <c r="K51" s="51">
        <f>K6*AG$5</f>
        <v>0</v>
      </c>
      <c r="L51" s="51">
        <f>L6*AH$5</f>
        <v>0</v>
      </c>
      <c r="M51" s="51">
        <f>M6*AI$5</f>
        <v>0</v>
      </c>
      <c r="N51" s="51">
        <f>N6*AJ$5</f>
        <v>0</v>
      </c>
      <c r="O51" s="51">
        <f>O6*AK$5</f>
        <v>0</v>
      </c>
      <c r="P51" s="51">
        <f>P6*AL$5</f>
        <v>0</v>
      </c>
      <c r="Q51" s="51">
        <f>Q6*AM$5</f>
        <v>0</v>
      </c>
      <c r="R51" s="51">
        <f>R6*AN$5</f>
        <v>0</v>
      </c>
      <c r="S51" s="50">
        <f>SUM(B51:R51)</f>
        <v>3.6235245821972297</v>
      </c>
      <c r="BC51" s="7"/>
      <c r="BD51" s="7"/>
      <c r="BE51" s="7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</row>
    <row r="52" spans="1:69" x14ac:dyDescent="0.25">
      <c r="A52" s="52" t="s">
        <v>95</v>
      </c>
      <c r="B52" s="51">
        <f>B7*X$5</f>
        <v>0</v>
      </c>
      <c r="C52" s="51">
        <f>C7*Y$5</f>
        <v>0</v>
      </c>
      <c r="D52" s="51">
        <f>D7*Z$5</f>
        <v>0.29812799964247799</v>
      </c>
      <c r="E52" s="51">
        <f>E7*AA$5</f>
        <v>0</v>
      </c>
      <c r="F52" s="51">
        <f>F7*AB$5</f>
        <v>0</v>
      </c>
      <c r="G52" s="51">
        <f>G7*AC$5</f>
        <v>0</v>
      </c>
      <c r="H52" s="51">
        <f>H7*AD$5</f>
        <v>0</v>
      </c>
      <c r="I52" s="51">
        <f>I7*AE$5</f>
        <v>0</v>
      </c>
      <c r="J52" s="51">
        <f>J7*AF$5</f>
        <v>0</v>
      </c>
      <c r="K52" s="51">
        <f>K7*AG$5</f>
        <v>0</v>
      </c>
      <c r="L52" s="51">
        <f>L7*AH$5</f>
        <v>0</v>
      </c>
      <c r="M52" s="51">
        <f>M7*AI$5</f>
        <v>0</v>
      </c>
      <c r="N52" s="51">
        <f>N7*AJ$5</f>
        <v>0</v>
      </c>
      <c r="O52" s="51">
        <f>O7*AK$5</f>
        <v>0</v>
      </c>
      <c r="P52" s="51">
        <f>P7*AL$5</f>
        <v>0</v>
      </c>
      <c r="Q52" s="51">
        <f>Q7*AM$5</f>
        <v>0</v>
      </c>
      <c r="R52" s="51">
        <f>R7*AN$5</f>
        <v>0</v>
      </c>
      <c r="S52" s="50">
        <f>SUM(B52:R52)</f>
        <v>0.29812799964247799</v>
      </c>
      <c r="BC52" s="7"/>
      <c r="BD52" s="7"/>
      <c r="BE52" s="7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</row>
    <row r="53" spans="1:69" x14ac:dyDescent="0.25">
      <c r="A53" s="52" t="s">
        <v>94</v>
      </c>
      <c r="B53" s="51">
        <f>B8*X$5</f>
        <v>0</v>
      </c>
      <c r="C53" s="51">
        <f>C8*Y$5</f>
        <v>0</v>
      </c>
      <c r="D53" s="51">
        <f>D8*Z$5</f>
        <v>9.2454288446340613E-2</v>
      </c>
      <c r="E53" s="51">
        <f>E8*AA$5</f>
        <v>0</v>
      </c>
      <c r="F53" s="51">
        <f>F8*AB$5</f>
        <v>0</v>
      </c>
      <c r="G53" s="51">
        <f>G8*AC$5</f>
        <v>0</v>
      </c>
      <c r="H53" s="51">
        <f>H8*AD$5</f>
        <v>0</v>
      </c>
      <c r="I53" s="51">
        <f>I8*AE$5</f>
        <v>0</v>
      </c>
      <c r="J53" s="51">
        <f>J8*AF$5</f>
        <v>0</v>
      </c>
      <c r="K53" s="51">
        <f>K8*AG$5</f>
        <v>0</v>
      </c>
      <c r="L53" s="51">
        <f>L8*AH$5</f>
        <v>0</v>
      </c>
      <c r="M53" s="51">
        <f>M8*AI$5</f>
        <v>0</v>
      </c>
      <c r="N53" s="51">
        <f>N8*AJ$5</f>
        <v>0</v>
      </c>
      <c r="O53" s="51">
        <f>O8*AK$5</f>
        <v>0</v>
      </c>
      <c r="P53" s="51">
        <f>P8*AL$5</f>
        <v>0</v>
      </c>
      <c r="Q53" s="51">
        <f>Q8*AM$5</f>
        <v>0</v>
      </c>
      <c r="R53" s="51">
        <f>R8*AN$5</f>
        <v>0</v>
      </c>
      <c r="S53" s="50">
        <f>SUM(B53:R53)</f>
        <v>9.2454288446340613E-2</v>
      </c>
      <c r="BC53" s="7"/>
      <c r="BD53" s="7"/>
      <c r="BE53" s="7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</row>
    <row r="54" spans="1:69" x14ac:dyDescent="0.25">
      <c r="A54" s="52" t="s">
        <v>93</v>
      </c>
      <c r="B54" s="51">
        <f>B9*X$5</f>
        <v>0</v>
      </c>
      <c r="C54" s="51">
        <f>C9*Y$5</f>
        <v>0</v>
      </c>
      <c r="D54" s="51">
        <f>D9*Z$5</f>
        <v>0</v>
      </c>
      <c r="E54" s="51">
        <f>E9*AA$5</f>
        <v>0</v>
      </c>
      <c r="F54" s="51">
        <f>F9*AB$5</f>
        <v>0</v>
      </c>
      <c r="G54" s="51">
        <f>G9*AC$5</f>
        <v>0</v>
      </c>
      <c r="H54" s="51">
        <f>H9*AD$5</f>
        <v>0</v>
      </c>
      <c r="I54" s="51">
        <f>I9*AE$5</f>
        <v>0</v>
      </c>
      <c r="J54" s="51">
        <f>J9*AF$5</f>
        <v>0</v>
      </c>
      <c r="K54" s="51">
        <f>K9*AG$5</f>
        <v>0</v>
      </c>
      <c r="L54" s="51">
        <f>L9*AH$5</f>
        <v>0</v>
      </c>
      <c r="M54" s="51">
        <f>M9*AI$5</f>
        <v>0</v>
      </c>
      <c r="N54" s="51">
        <f>N9*AJ$5</f>
        <v>0</v>
      </c>
      <c r="O54" s="51">
        <f>O9*AK$5</f>
        <v>0</v>
      </c>
      <c r="P54" s="51">
        <f>P9*AL$5</f>
        <v>0</v>
      </c>
      <c r="Q54" s="51">
        <f>Q9*AM$5</f>
        <v>0</v>
      </c>
      <c r="R54" s="51">
        <f>R9*AN$5</f>
        <v>0</v>
      </c>
      <c r="S54" s="50">
        <f>SUM(B54:R54)</f>
        <v>0</v>
      </c>
      <c r="BC54" s="7"/>
      <c r="BD54" s="7"/>
      <c r="BE54" s="7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</row>
    <row r="55" spans="1:69" x14ac:dyDescent="0.25">
      <c r="A55" s="52" t="s">
        <v>92</v>
      </c>
      <c r="B55" s="51">
        <f>B10*X$5</f>
        <v>0</v>
      </c>
      <c r="C55" s="51">
        <f>C10*Y$5</f>
        <v>0</v>
      </c>
      <c r="D55" s="51">
        <f>D10*Z$5</f>
        <v>0</v>
      </c>
      <c r="E55" s="51">
        <f>E10*AA$5</f>
        <v>0</v>
      </c>
      <c r="F55" s="51">
        <f>F10*AB$5</f>
        <v>0</v>
      </c>
      <c r="G55" s="51">
        <f>G10*AC$5</f>
        <v>0</v>
      </c>
      <c r="H55" s="51">
        <f>H10*AD$5</f>
        <v>0</v>
      </c>
      <c r="I55" s="51">
        <f>I10*AE$5</f>
        <v>0</v>
      </c>
      <c r="J55" s="51">
        <f>J10*AF$5</f>
        <v>0</v>
      </c>
      <c r="K55" s="51">
        <f>K10*AG$5</f>
        <v>0</v>
      </c>
      <c r="L55" s="51">
        <f>L10*AH$5</f>
        <v>0</v>
      </c>
      <c r="M55" s="51">
        <f>M10*AI$5</f>
        <v>0</v>
      </c>
      <c r="N55" s="51">
        <f>N10*AJ$5</f>
        <v>0</v>
      </c>
      <c r="O55" s="51">
        <f>O10*AK$5</f>
        <v>0</v>
      </c>
      <c r="P55" s="51">
        <f>P10*AL$5</f>
        <v>0</v>
      </c>
      <c r="Q55" s="51">
        <f>Q10*AM$5</f>
        <v>0</v>
      </c>
      <c r="R55" s="51">
        <f>R10*AN$5</f>
        <v>0</v>
      </c>
      <c r="S55" s="50">
        <f>SUM(B55:R55)</f>
        <v>0</v>
      </c>
      <c r="BC55" s="7"/>
      <c r="BD55" s="7"/>
      <c r="BE55" s="7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</row>
    <row r="56" spans="1:69" x14ac:dyDescent="0.25">
      <c r="A56" s="52" t="s">
        <v>91</v>
      </c>
      <c r="B56" s="51">
        <f>B11*X$5</f>
        <v>0</v>
      </c>
      <c r="C56" s="51">
        <f>C11*Y$5</f>
        <v>0</v>
      </c>
      <c r="D56" s="51">
        <f>D11*Z$5</f>
        <v>0</v>
      </c>
      <c r="E56" s="51">
        <f>E11*AA$5</f>
        <v>0</v>
      </c>
      <c r="F56" s="51">
        <f>F11*AB$5</f>
        <v>0</v>
      </c>
      <c r="G56" s="51">
        <f>G11*AC$5</f>
        <v>0</v>
      </c>
      <c r="H56" s="51">
        <f>H11*AD$5</f>
        <v>0</v>
      </c>
      <c r="I56" s="51">
        <f>I11*AE$5</f>
        <v>0</v>
      </c>
      <c r="J56" s="51">
        <f>J11*AF$5</f>
        <v>0</v>
      </c>
      <c r="K56" s="51">
        <f>K11*AG$5</f>
        <v>0</v>
      </c>
      <c r="L56" s="51">
        <f>L11*AH$5</f>
        <v>0</v>
      </c>
      <c r="M56" s="51">
        <f>M11*AI$5</f>
        <v>0</v>
      </c>
      <c r="N56" s="51">
        <f>N11*AJ$5</f>
        <v>0</v>
      </c>
      <c r="O56" s="51">
        <f>O11*AK$5</f>
        <v>0</v>
      </c>
      <c r="P56" s="51">
        <f>P11*AL$5</f>
        <v>0</v>
      </c>
      <c r="Q56" s="51">
        <f>Q11*AM$5</f>
        <v>0</v>
      </c>
      <c r="R56" s="51">
        <f>R11*AN$5</f>
        <v>0</v>
      </c>
      <c r="S56" s="50">
        <f>SUM(B56:R56)</f>
        <v>0</v>
      </c>
      <c r="BC56" s="7"/>
      <c r="BD56" s="7"/>
      <c r="BE56" s="7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</row>
    <row r="57" spans="1:69" x14ac:dyDescent="0.25">
      <c r="A57" s="52" t="s">
        <v>90</v>
      </c>
      <c r="B57" s="51">
        <f>B12*X$5</f>
        <v>15.62128559491536</v>
      </c>
      <c r="C57" s="51">
        <f>C12*Y$5</f>
        <v>5.598087789978857</v>
      </c>
      <c r="D57" s="51">
        <f>D12*Z$5</f>
        <v>1.2483800980054012</v>
      </c>
      <c r="E57" s="51">
        <f>E12*AA$5</f>
        <v>0</v>
      </c>
      <c r="F57" s="51">
        <f>F12*AB$5</f>
        <v>0</v>
      </c>
      <c r="G57" s="51">
        <f>G12*AC$5</f>
        <v>0</v>
      </c>
      <c r="H57" s="51">
        <f>H12*AD$5</f>
        <v>0</v>
      </c>
      <c r="I57" s="51">
        <f>I12*AE$5</f>
        <v>0</v>
      </c>
      <c r="J57" s="51">
        <f>J12*AF$5</f>
        <v>0</v>
      </c>
      <c r="K57" s="51">
        <f>K12*AG$5</f>
        <v>0</v>
      </c>
      <c r="L57" s="51">
        <f>L12*AH$5</f>
        <v>0</v>
      </c>
      <c r="M57" s="51">
        <f>M12*AI$5</f>
        <v>0</v>
      </c>
      <c r="N57" s="51">
        <f>N12*AJ$5</f>
        <v>0</v>
      </c>
      <c r="O57" s="51">
        <f>O12*AK$5</f>
        <v>0</v>
      </c>
      <c r="P57" s="51">
        <f>P12*AL$5</f>
        <v>0</v>
      </c>
      <c r="Q57" s="51">
        <f>Q12*AM$5</f>
        <v>0</v>
      </c>
      <c r="R57" s="51">
        <f>R12*AN$5</f>
        <v>0</v>
      </c>
      <c r="S57" s="50">
        <f>SUM(B57:R57)</f>
        <v>22.467753482899621</v>
      </c>
      <c r="BC57" s="7"/>
      <c r="BD57" s="7"/>
      <c r="BE57" s="7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</row>
    <row r="58" spans="1:69" x14ac:dyDescent="0.25">
      <c r="A58" s="52" t="s">
        <v>89</v>
      </c>
      <c r="B58" s="51">
        <f>B13*X$5</f>
        <v>0</v>
      </c>
      <c r="C58" s="51">
        <f>C13*Y$5</f>
        <v>0</v>
      </c>
      <c r="D58" s="51">
        <f>D13*Z$5</f>
        <v>0</v>
      </c>
      <c r="E58" s="51">
        <f>E13*AA$5</f>
        <v>0</v>
      </c>
      <c r="F58" s="51">
        <f>F13*AB$5</f>
        <v>0</v>
      </c>
      <c r="G58" s="51">
        <f>G13*AC$5</f>
        <v>0</v>
      </c>
      <c r="H58" s="51">
        <f>H13*AD$5</f>
        <v>0</v>
      </c>
      <c r="I58" s="51">
        <f>I13*AE$5</f>
        <v>0</v>
      </c>
      <c r="J58" s="51">
        <f>J13*AF$5</f>
        <v>0</v>
      </c>
      <c r="K58" s="51">
        <f>K13*AG$5</f>
        <v>0</v>
      </c>
      <c r="L58" s="51">
        <f>L13*AH$5</f>
        <v>0</v>
      </c>
      <c r="M58" s="51">
        <f>M13*AI$5</f>
        <v>0</v>
      </c>
      <c r="N58" s="51">
        <f>N13*AJ$5</f>
        <v>0</v>
      </c>
      <c r="O58" s="51">
        <f>O13*AK$5</f>
        <v>0.73498105618619669</v>
      </c>
      <c r="P58" s="51">
        <f>P13*AL$5</f>
        <v>0</v>
      </c>
      <c r="Q58" s="51">
        <f>Q13*AM$5</f>
        <v>0</v>
      </c>
      <c r="R58" s="51">
        <f>R13*AN$5</f>
        <v>0</v>
      </c>
      <c r="S58" s="50">
        <f>SUM(B58:R58)</f>
        <v>0.73498105618619669</v>
      </c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</row>
    <row r="59" spans="1:69" x14ac:dyDescent="0.25">
      <c r="A59" s="52" t="s">
        <v>88</v>
      </c>
      <c r="B59" s="51">
        <f>B14*X$5</f>
        <v>0</v>
      </c>
      <c r="C59" s="51">
        <f>C14*Y$5</f>
        <v>0</v>
      </c>
      <c r="D59" s="51">
        <f>D14*Z$5</f>
        <v>0</v>
      </c>
      <c r="E59" s="51">
        <f>E14*AA$5</f>
        <v>0</v>
      </c>
      <c r="F59" s="51">
        <f>F14*AB$5</f>
        <v>0</v>
      </c>
      <c r="G59" s="51">
        <f>G14*AC$5</f>
        <v>4.0794512532843532</v>
      </c>
      <c r="H59" s="51">
        <f>H14*AD$5</f>
        <v>0</v>
      </c>
      <c r="I59" s="51">
        <f>I14*AE$5</f>
        <v>0</v>
      </c>
      <c r="J59" s="51">
        <f>J14*AF$5</f>
        <v>0</v>
      </c>
      <c r="K59" s="51">
        <f>K14*AG$5</f>
        <v>1.0523092199452062</v>
      </c>
      <c r="L59" s="51">
        <f>L14*AH$5</f>
        <v>0</v>
      </c>
      <c r="M59" s="51">
        <f>M14*AI$5</f>
        <v>0</v>
      </c>
      <c r="N59" s="51">
        <f>N14*AJ$5</f>
        <v>0</v>
      </c>
      <c r="O59" s="51">
        <f>O14*AK$5</f>
        <v>0</v>
      </c>
      <c r="P59" s="51">
        <f>P14*AL$5</f>
        <v>0</v>
      </c>
      <c r="Q59" s="51">
        <f>Q14*AM$5</f>
        <v>0</v>
      </c>
      <c r="R59" s="51">
        <f>R14*AN$5</f>
        <v>0</v>
      </c>
      <c r="S59" s="50">
        <f>SUM(B59:R59)</f>
        <v>5.1317604732295594</v>
      </c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</row>
    <row r="60" spans="1:69" x14ac:dyDescent="0.25">
      <c r="A60" s="58"/>
      <c r="B60" s="13"/>
      <c r="C60" s="13"/>
      <c r="D60" s="13"/>
      <c r="E60" s="13"/>
      <c r="F60" s="13"/>
      <c r="G60" s="13"/>
      <c r="S60" s="3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</row>
    <row r="61" spans="1:69" x14ac:dyDescent="0.25">
      <c r="A61" s="58" t="s">
        <v>103</v>
      </c>
      <c r="B61" s="13" t="s">
        <v>72</v>
      </c>
      <c r="S61" s="3"/>
    </row>
    <row r="62" spans="1:69" x14ac:dyDescent="0.25">
      <c r="A62" s="57" t="s">
        <v>102</v>
      </c>
      <c r="B62" s="55" t="s">
        <v>64</v>
      </c>
      <c r="C62" s="56" t="s">
        <v>63</v>
      </c>
      <c r="D62" s="55" t="s">
        <v>62</v>
      </c>
      <c r="E62" s="54" t="s">
        <v>61</v>
      </c>
      <c r="F62" s="54" t="s">
        <v>60</v>
      </c>
      <c r="G62" s="54" t="s">
        <v>59</v>
      </c>
      <c r="H62" s="54" t="s">
        <v>58</v>
      </c>
      <c r="I62" s="54" t="s">
        <v>24</v>
      </c>
      <c r="J62" s="54" t="s">
        <v>57</v>
      </c>
      <c r="K62" s="54" t="s">
        <v>56</v>
      </c>
      <c r="L62" s="54" t="s">
        <v>55</v>
      </c>
      <c r="M62" s="54" t="s">
        <v>42</v>
      </c>
      <c r="N62" s="54" t="s">
        <v>54</v>
      </c>
      <c r="O62" s="54" t="s">
        <v>101</v>
      </c>
      <c r="P62" s="54" t="s">
        <v>53</v>
      </c>
      <c r="Q62" s="54" t="s">
        <v>52</v>
      </c>
      <c r="R62" s="54" t="s">
        <v>51</v>
      </c>
      <c r="S62" s="53" t="s">
        <v>100</v>
      </c>
      <c r="T62">
        <v>4</v>
      </c>
    </row>
    <row r="63" spans="1:69" x14ac:dyDescent="0.25">
      <c r="A63" s="52" t="s">
        <v>99</v>
      </c>
      <c r="B63" s="51">
        <f>B3*X$6</f>
        <v>0</v>
      </c>
      <c r="C63" s="51">
        <f>C3*Y$6</f>
        <v>3.5419200644095907</v>
      </c>
      <c r="D63" s="51">
        <f>D3*Z$6</f>
        <v>0</v>
      </c>
      <c r="E63" s="51">
        <f>E3*AA$6</f>
        <v>0</v>
      </c>
      <c r="F63" s="51">
        <f>F3*AB$6</f>
        <v>0</v>
      </c>
      <c r="G63" s="51">
        <f>G3*AC$6</f>
        <v>0</v>
      </c>
      <c r="H63" s="51">
        <f>H3*AD$6</f>
        <v>0</v>
      </c>
      <c r="I63" s="51">
        <f>I3*AE$6</f>
        <v>0</v>
      </c>
      <c r="J63" s="51">
        <f>J3*AF$6</f>
        <v>0</v>
      </c>
      <c r="K63" s="51">
        <f>K3*AG$6</f>
        <v>0</v>
      </c>
      <c r="L63" s="51">
        <f>L3*AH$6</f>
        <v>0</v>
      </c>
      <c r="M63" s="51">
        <f>M3*AI$6</f>
        <v>0</v>
      </c>
      <c r="N63" s="51">
        <f>N3*AJ$6</f>
        <v>0</v>
      </c>
      <c r="O63" s="51">
        <f>O3*AK$6</f>
        <v>0</v>
      </c>
      <c r="P63" s="51">
        <f>P3*AL$6</f>
        <v>0</v>
      </c>
      <c r="Q63" s="51">
        <f>Q3*AM$6</f>
        <v>0</v>
      </c>
      <c r="R63" s="51">
        <f>R3*AN$6</f>
        <v>0</v>
      </c>
      <c r="S63" s="50">
        <f>SUM(B63:R63)</f>
        <v>3.5419200644095907</v>
      </c>
      <c r="BD63" s="78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</row>
    <row r="64" spans="1:69" x14ac:dyDescent="0.25">
      <c r="A64" s="52" t="s">
        <v>98</v>
      </c>
      <c r="B64" s="51">
        <f>B4*X$6</f>
        <v>0</v>
      </c>
      <c r="C64" s="51">
        <f>C4*Y$6</f>
        <v>0</v>
      </c>
      <c r="D64" s="51">
        <f>D4*Z$6</f>
        <v>0</v>
      </c>
      <c r="E64" s="51">
        <f>E4*AA$6</f>
        <v>0</v>
      </c>
      <c r="F64" s="51">
        <f>F4*AB$6</f>
        <v>0</v>
      </c>
      <c r="G64" s="51">
        <f>G4*AC$6</f>
        <v>0</v>
      </c>
      <c r="H64" s="51">
        <f>H4*AD$6</f>
        <v>0</v>
      </c>
      <c r="I64" s="51">
        <f>I4*AE$6</f>
        <v>0</v>
      </c>
      <c r="J64" s="51">
        <f>J4*AF$6</f>
        <v>0</v>
      </c>
      <c r="K64" s="51">
        <f>K4*AG$6</f>
        <v>0.53986779104237292</v>
      </c>
      <c r="L64" s="51">
        <f>L4*AH$6</f>
        <v>0</v>
      </c>
      <c r="M64" s="51">
        <f>M4*AI$6</f>
        <v>0</v>
      </c>
      <c r="N64" s="51">
        <f>N4*AJ$6</f>
        <v>0</v>
      </c>
      <c r="O64" s="51">
        <f>O4*AK$6</f>
        <v>0</v>
      </c>
      <c r="P64" s="51">
        <f>P4*AL$6</f>
        <v>0</v>
      </c>
      <c r="Q64" s="51">
        <f>Q4*AM$6</f>
        <v>0</v>
      </c>
      <c r="R64" s="51">
        <f>R4*AN$6</f>
        <v>0</v>
      </c>
      <c r="S64" s="50">
        <f>SUM(B64:R64)</f>
        <v>0.53986779104237292</v>
      </c>
      <c r="AR64" s="3"/>
      <c r="AS64" s="3"/>
      <c r="AT64" s="3"/>
      <c r="AU64" s="3"/>
      <c r="AV64" s="3"/>
      <c r="AW64" s="3"/>
      <c r="AX64" s="3"/>
      <c r="AY64" s="3"/>
      <c r="AZ64" s="3"/>
      <c r="BD64" s="78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</row>
    <row r="65" spans="1:69" x14ac:dyDescent="0.25">
      <c r="A65" s="52" t="s">
        <v>97</v>
      </c>
      <c r="B65" s="51">
        <f>B5*X$6</f>
        <v>0</v>
      </c>
      <c r="C65" s="51">
        <f>C5*Y$6</f>
        <v>0</v>
      </c>
      <c r="D65" s="51">
        <f>D5*Z$6</f>
        <v>0</v>
      </c>
      <c r="E65" s="51">
        <f>E5*AA$6</f>
        <v>0</v>
      </c>
      <c r="F65" s="51">
        <f>F5*AB$6</f>
        <v>0</v>
      </c>
      <c r="G65" s="51">
        <f>G5*AC$6</f>
        <v>0</v>
      </c>
      <c r="H65" s="51">
        <f>H5*AD$6</f>
        <v>0</v>
      </c>
      <c r="I65" s="51">
        <f>I5*AE$6</f>
        <v>0</v>
      </c>
      <c r="J65" s="51">
        <f>J5*AF$6</f>
        <v>0</v>
      </c>
      <c r="K65" s="51">
        <f>K5*AG$6</f>
        <v>0</v>
      </c>
      <c r="L65" s="51">
        <f>L5*AH$6</f>
        <v>0</v>
      </c>
      <c r="M65" s="51">
        <f>M5*AI$6</f>
        <v>0</v>
      </c>
      <c r="N65" s="51">
        <f>N5*AJ$6</f>
        <v>0</v>
      </c>
      <c r="O65" s="51">
        <f>O5*AK$6</f>
        <v>0</v>
      </c>
      <c r="P65" s="51">
        <f>P5*AL$6</f>
        <v>0</v>
      </c>
      <c r="Q65" s="51">
        <f>Q5*AM$6</f>
        <v>0</v>
      </c>
      <c r="R65" s="51">
        <f>R5*AN$6</f>
        <v>0</v>
      </c>
      <c r="S65" s="50">
        <f>SUM(B65:R65)</f>
        <v>0</v>
      </c>
      <c r="AR65" s="3"/>
      <c r="AS65" s="3"/>
      <c r="AT65" s="3"/>
      <c r="AU65" s="3"/>
      <c r="AV65" s="3"/>
      <c r="AW65" s="3"/>
      <c r="AX65" s="3"/>
      <c r="AY65" s="3"/>
      <c r="AZ65" s="3"/>
      <c r="BD65" s="78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</row>
    <row r="66" spans="1:69" x14ac:dyDescent="0.25">
      <c r="A66" s="52" t="s">
        <v>96</v>
      </c>
      <c r="B66" s="51">
        <f>B6*X$6</f>
        <v>0</v>
      </c>
      <c r="C66" s="51">
        <f>C6*Y$6</f>
        <v>0</v>
      </c>
      <c r="D66" s="51">
        <f>D6*Z$6</f>
        <v>0</v>
      </c>
      <c r="E66" s="51">
        <f>E6*AA$6</f>
        <v>0</v>
      </c>
      <c r="F66" s="51">
        <f>F6*AB$6</f>
        <v>0</v>
      </c>
      <c r="G66" s="51">
        <f>G6*AC$6</f>
        <v>1.039114086639046</v>
      </c>
      <c r="H66" s="51">
        <f>H6*AD$6</f>
        <v>0</v>
      </c>
      <c r="I66" s="51">
        <f>I6*AE$6</f>
        <v>0</v>
      </c>
      <c r="J66" s="51">
        <f>J6*AF$6</f>
        <v>0</v>
      </c>
      <c r="K66" s="51">
        <f>K6*AG$6</f>
        <v>0</v>
      </c>
      <c r="L66" s="51">
        <f>L6*AH$6</f>
        <v>0.30606327623527474</v>
      </c>
      <c r="M66" s="51">
        <f>M6*AI$6</f>
        <v>0</v>
      </c>
      <c r="N66" s="51">
        <f>N6*AJ$6</f>
        <v>0</v>
      </c>
      <c r="O66" s="51">
        <f>O6*AK$6</f>
        <v>0</v>
      </c>
      <c r="P66" s="51">
        <f>P6*AL$6</f>
        <v>0.22508642046423447</v>
      </c>
      <c r="Q66" s="51">
        <f>Q6*AM$6</f>
        <v>0</v>
      </c>
      <c r="R66" s="51">
        <f>R6*AN$6</f>
        <v>0</v>
      </c>
      <c r="S66" s="50">
        <f>SUM(B66:R66)</f>
        <v>1.5702637833385553</v>
      </c>
      <c r="AR66" s="3"/>
      <c r="AS66" s="3"/>
      <c r="AT66" s="3"/>
      <c r="AU66" s="3"/>
      <c r="AV66" s="3"/>
      <c r="AW66" s="3"/>
      <c r="AX66" s="3"/>
      <c r="AY66" s="3"/>
      <c r="AZ66" s="3"/>
      <c r="BD66" s="78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</row>
    <row r="67" spans="1:69" x14ac:dyDescent="0.25">
      <c r="A67" s="52" t="s">
        <v>95</v>
      </c>
      <c r="B67" s="51">
        <f>B7*X$6</f>
        <v>0</v>
      </c>
      <c r="C67" s="51">
        <f>C7*Y$6</f>
        <v>0</v>
      </c>
      <c r="D67" s="51">
        <f>D7*Z$6</f>
        <v>0</v>
      </c>
      <c r="E67" s="51">
        <f>E7*AA$6</f>
        <v>0</v>
      </c>
      <c r="F67" s="51">
        <f>F7*AB$6</f>
        <v>0</v>
      </c>
      <c r="G67" s="51">
        <f>G7*AC$6</f>
        <v>0</v>
      </c>
      <c r="H67" s="51">
        <f>H7*AD$6</f>
        <v>0</v>
      </c>
      <c r="I67" s="51">
        <f>I7*AE$6</f>
        <v>0</v>
      </c>
      <c r="J67" s="51">
        <f>J7*AF$6</f>
        <v>0</v>
      </c>
      <c r="K67" s="51">
        <f>K7*AG$6</f>
        <v>0</v>
      </c>
      <c r="L67" s="51">
        <f>L7*AH$6</f>
        <v>7.1460513823542474E-2</v>
      </c>
      <c r="M67" s="51">
        <f>M7*AI$6</f>
        <v>0</v>
      </c>
      <c r="N67" s="51">
        <f>N7*AJ$6</f>
        <v>0</v>
      </c>
      <c r="O67" s="51">
        <f>O7*AK$6</f>
        <v>0</v>
      </c>
      <c r="P67" s="51">
        <f>P7*AL$6</f>
        <v>0</v>
      </c>
      <c r="Q67" s="51">
        <f>Q7*AM$6</f>
        <v>0</v>
      </c>
      <c r="R67" s="51">
        <f>R7*AN$6</f>
        <v>0</v>
      </c>
      <c r="S67" s="50">
        <f>SUM(B67:R67)</f>
        <v>7.1460513823542474E-2</v>
      </c>
      <c r="AR67" s="3"/>
      <c r="AS67" s="3"/>
      <c r="AT67" s="3"/>
      <c r="AU67" s="3"/>
      <c r="AV67" s="3"/>
      <c r="AW67" s="3"/>
      <c r="AX67" s="3"/>
      <c r="AY67" s="3"/>
      <c r="AZ67" s="3"/>
      <c r="BD67" s="78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</row>
    <row r="68" spans="1:69" x14ac:dyDescent="0.25">
      <c r="A68" s="52" t="s">
        <v>94</v>
      </c>
      <c r="B68" s="51">
        <f>B8*X$6</f>
        <v>0</v>
      </c>
      <c r="C68" s="51">
        <f>C8*Y$6</f>
        <v>0</v>
      </c>
      <c r="D68" s="51">
        <f>D8*Z$6</f>
        <v>0</v>
      </c>
      <c r="E68" s="51">
        <f>E8*AA$6</f>
        <v>0</v>
      </c>
      <c r="F68" s="51">
        <f>F8*AB$6</f>
        <v>0</v>
      </c>
      <c r="G68" s="51">
        <f>G8*AC$6</f>
        <v>0</v>
      </c>
      <c r="H68" s="51">
        <f>H8*AD$6</f>
        <v>0</v>
      </c>
      <c r="I68" s="51">
        <f>I8*AE$6</f>
        <v>0</v>
      </c>
      <c r="J68" s="51">
        <f>J8*AF$6</f>
        <v>0</v>
      </c>
      <c r="K68" s="51">
        <f>K8*AG$6</f>
        <v>0</v>
      </c>
      <c r="L68" s="51">
        <f>L8*AH$6</f>
        <v>0</v>
      </c>
      <c r="M68" s="51">
        <f>M8*AI$6</f>
        <v>0</v>
      </c>
      <c r="N68" s="51">
        <f>N8*AJ$6</f>
        <v>0</v>
      </c>
      <c r="O68" s="51">
        <f>O8*AK$6</f>
        <v>0</v>
      </c>
      <c r="P68" s="51">
        <f>P8*AL$6</f>
        <v>0</v>
      </c>
      <c r="Q68" s="51">
        <f>Q8*AM$6</f>
        <v>0</v>
      </c>
      <c r="R68" s="51">
        <f>R8*AN$6</f>
        <v>0</v>
      </c>
      <c r="S68" s="50">
        <f>SUM(B68:R68)</f>
        <v>0</v>
      </c>
      <c r="AR68" s="3"/>
      <c r="AS68" s="3"/>
      <c r="AT68" s="3"/>
      <c r="AU68" s="3"/>
      <c r="AV68" s="3"/>
      <c r="AW68" s="3"/>
      <c r="AX68" s="3"/>
      <c r="AY68" s="3"/>
      <c r="AZ68" s="3"/>
      <c r="BD68" s="78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</row>
    <row r="69" spans="1:69" x14ac:dyDescent="0.25">
      <c r="A69" s="52" t="s">
        <v>93</v>
      </c>
      <c r="B69" s="51">
        <f>B9*X$6</f>
        <v>0</v>
      </c>
      <c r="C69" s="51">
        <f>C9*Y$6</f>
        <v>0</v>
      </c>
      <c r="D69" s="51">
        <f>D9*Z$6</f>
        <v>0</v>
      </c>
      <c r="E69" s="51">
        <f>E9*AA$6</f>
        <v>0</v>
      </c>
      <c r="F69" s="51">
        <f>F9*AB$6</f>
        <v>0</v>
      </c>
      <c r="G69" s="51">
        <f>G9*AC$6</f>
        <v>0</v>
      </c>
      <c r="H69" s="51">
        <f>H9*AD$6</f>
        <v>0</v>
      </c>
      <c r="I69" s="51">
        <f>I9*AE$6</f>
        <v>0</v>
      </c>
      <c r="J69" s="51">
        <f>J9*AF$6</f>
        <v>0</v>
      </c>
      <c r="K69" s="51">
        <f>K9*AG$6</f>
        <v>0</v>
      </c>
      <c r="L69" s="51">
        <f>L9*AH$6</f>
        <v>0</v>
      </c>
      <c r="M69" s="51">
        <f>M9*AI$6</f>
        <v>0</v>
      </c>
      <c r="N69" s="51">
        <f>N9*AJ$6</f>
        <v>0</v>
      </c>
      <c r="O69" s="51">
        <f>O9*AK$6</f>
        <v>0</v>
      </c>
      <c r="P69" s="51">
        <f>P9*AL$6</f>
        <v>0</v>
      </c>
      <c r="Q69" s="51">
        <f>Q9*AM$6</f>
        <v>0</v>
      </c>
      <c r="R69" s="51">
        <f>R9*AN$6</f>
        <v>0</v>
      </c>
      <c r="S69" s="50">
        <f>SUM(B69:R69)</f>
        <v>0</v>
      </c>
      <c r="AR69" s="3"/>
      <c r="AS69" s="3"/>
      <c r="AT69" s="3"/>
      <c r="AU69" s="3"/>
      <c r="AV69" s="3"/>
      <c r="AW69" s="3"/>
      <c r="AX69" s="3"/>
      <c r="AY69" s="3"/>
      <c r="AZ69" s="3"/>
      <c r="BD69" s="78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</row>
    <row r="70" spans="1:69" x14ac:dyDescent="0.25">
      <c r="A70" s="52" t="s">
        <v>92</v>
      </c>
      <c r="B70" s="51">
        <f>B10*X$6</f>
        <v>0</v>
      </c>
      <c r="C70" s="51">
        <f>C10*Y$6</f>
        <v>0</v>
      </c>
      <c r="D70" s="51">
        <f>D10*Z$6</f>
        <v>0</v>
      </c>
      <c r="E70" s="51">
        <f>E10*AA$6</f>
        <v>0</v>
      </c>
      <c r="F70" s="51">
        <f>F10*AB$6</f>
        <v>0</v>
      </c>
      <c r="G70" s="51">
        <f>G10*AC$6</f>
        <v>0</v>
      </c>
      <c r="H70" s="51">
        <f>H10*AD$6</f>
        <v>0</v>
      </c>
      <c r="I70" s="51">
        <f>I10*AE$6</f>
        <v>0</v>
      </c>
      <c r="J70" s="51">
        <f>J10*AF$6</f>
        <v>0</v>
      </c>
      <c r="K70" s="51">
        <f>K10*AG$6</f>
        <v>0</v>
      </c>
      <c r="L70" s="51">
        <f>L10*AH$6</f>
        <v>0</v>
      </c>
      <c r="M70" s="51">
        <f>M10*AI$6</f>
        <v>0</v>
      </c>
      <c r="N70" s="51">
        <f>N10*AJ$6</f>
        <v>0</v>
      </c>
      <c r="O70" s="51">
        <f>O10*AK$6</f>
        <v>0</v>
      </c>
      <c r="P70" s="51">
        <f>P10*AL$6</f>
        <v>0</v>
      </c>
      <c r="Q70" s="51">
        <f>Q10*AM$6</f>
        <v>0</v>
      </c>
      <c r="R70" s="51">
        <f>R10*AN$6</f>
        <v>0</v>
      </c>
      <c r="S70" s="50">
        <f>SUM(B70:R70)</f>
        <v>0</v>
      </c>
      <c r="AR70" s="3"/>
      <c r="AS70" s="3"/>
      <c r="AT70" s="3"/>
      <c r="AU70" s="3"/>
      <c r="AV70" s="3"/>
      <c r="AW70" s="3"/>
      <c r="AX70" s="3"/>
      <c r="AY70" s="3"/>
      <c r="AZ70" s="3"/>
      <c r="BD70" s="78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</row>
    <row r="71" spans="1:69" x14ac:dyDescent="0.25">
      <c r="A71" s="52" t="s">
        <v>91</v>
      </c>
      <c r="B71" s="51">
        <f>B11*X$6</f>
        <v>0</v>
      </c>
      <c r="C71" s="51">
        <f>C11*Y$6</f>
        <v>0</v>
      </c>
      <c r="D71" s="51">
        <f>D11*Z$6</f>
        <v>0</v>
      </c>
      <c r="E71" s="51">
        <f>E11*AA$6</f>
        <v>0</v>
      </c>
      <c r="F71" s="51">
        <f>F11*AB$6</f>
        <v>0</v>
      </c>
      <c r="G71" s="51">
        <f>G11*AC$6</f>
        <v>0</v>
      </c>
      <c r="H71" s="51">
        <f>H11*AD$6</f>
        <v>0</v>
      </c>
      <c r="I71" s="51">
        <f>I11*AE$6</f>
        <v>0</v>
      </c>
      <c r="J71" s="51">
        <f>J11*AF$6</f>
        <v>0</v>
      </c>
      <c r="K71" s="51">
        <f>K11*AG$6</f>
        <v>0</v>
      </c>
      <c r="L71" s="51">
        <f>L11*AH$6</f>
        <v>0</v>
      </c>
      <c r="M71" s="51">
        <f>M11*AI$6</f>
        <v>0</v>
      </c>
      <c r="N71" s="51">
        <f>N11*AJ$6</f>
        <v>0</v>
      </c>
      <c r="O71" s="51">
        <f>O11*AK$6</f>
        <v>0</v>
      </c>
      <c r="P71" s="51">
        <f>P11*AL$6</f>
        <v>0</v>
      </c>
      <c r="Q71" s="51">
        <f>Q11*AM$6</f>
        <v>0</v>
      </c>
      <c r="R71" s="51">
        <f>R11*AN$6</f>
        <v>0</v>
      </c>
      <c r="S71" s="50">
        <f>SUM(B71:R71)</f>
        <v>0</v>
      </c>
      <c r="AR71" s="3"/>
      <c r="AS71" s="3"/>
      <c r="AT71" s="3"/>
      <c r="AU71" s="3"/>
      <c r="AV71" s="3"/>
      <c r="AW71" s="3"/>
      <c r="AX71" s="3"/>
      <c r="AY71" s="3"/>
      <c r="AZ71" s="3"/>
      <c r="BD71" s="78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</row>
    <row r="72" spans="1:69" x14ac:dyDescent="0.25">
      <c r="A72" s="52" t="s">
        <v>90</v>
      </c>
      <c r="B72" s="51">
        <f>B12*X$6</f>
        <v>6.8979430908056152</v>
      </c>
      <c r="C72" s="51">
        <f>C12*Y$6</f>
        <v>3.687664143614962</v>
      </c>
      <c r="D72" s="51">
        <f>D12*Z$6</f>
        <v>0</v>
      </c>
      <c r="E72" s="51">
        <f>E12*AA$6</f>
        <v>0</v>
      </c>
      <c r="F72" s="51">
        <f>F12*AB$6</f>
        <v>0</v>
      </c>
      <c r="G72" s="51">
        <f>G12*AC$6</f>
        <v>0</v>
      </c>
      <c r="H72" s="51">
        <f>H12*AD$6</f>
        <v>0</v>
      </c>
      <c r="I72" s="51">
        <f>I12*AE$6</f>
        <v>0</v>
      </c>
      <c r="J72" s="51">
        <f>J12*AF$6</f>
        <v>0</v>
      </c>
      <c r="K72" s="51">
        <f>K12*AG$6</f>
        <v>0</v>
      </c>
      <c r="L72" s="51">
        <f>L12*AH$6</f>
        <v>0</v>
      </c>
      <c r="M72" s="51">
        <f>M12*AI$6</f>
        <v>0</v>
      </c>
      <c r="N72" s="51">
        <f>N12*AJ$6</f>
        <v>0</v>
      </c>
      <c r="O72" s="51">
        <f>O12*AK$6</f>
        <v>0</v>
      </c>
      <c r="P72" s="51">
        <f>P12*AL$6</f>
        <v>0</v>
      </c>
      <c r="Q72" s="51">
        <f>Q12*AM$6</f>
        <v>0</v>
      </c>
      <c r="R72" s="51">
        <f>R12*AN$6</f>
        <v>0</v>
      </c>
      <c r="S72" s="50">
        <f>SUM(B72:R72)</f>
        <v>10.585607234420577</v>
      </c>
      <c r="AR72" s="3"/>
      <c r="AS72" s="3"/>
      <c r="AT72" s="3"/>
      <c r="AU72" s="3"/>
      <c r="AV72" s="3"/>
      <c r="AW72" s="3"/>
      <c r="AX72" s="3"/>
      <c r="AY72" s="3"/>
      <c r="AZ72" s="3"/>
      <c r="BD72" s="78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</row>
    <row r="73" spans="1:69" x14ac:dyDescent="0.25">
      <c r="A73" s="52" t="s">
        <v>89</v>
      </c>
      <c r="B73" s="51">
        <f>B13*X$6</f>
        <v>0</v>
      </c>
      <c r="C73" s="51">
        <f>C13*Y$6</f>
        <v>0</v>
      </c>
      <c r="D73" s="51">
        <f>D13*Z$6</f>
        <v>0</v>
      </c>
      <c r="E73" s="51">
        <f>E13*AA$6</f>
        <v>0</v>
      </c>
      <c r="F73" s="51">
        <f>F13*AB$6</f>
        <v>0</v>
      </c>
      <c r="G73" s="51">
        <f>G13*AC$6</f>
        <v>0</v>
      </c>
      <c r="H73" s="51">
        <f>H13*AD$6</f>
        <v>0</v>
      </c>
      <c r="I73" s="51">
        <f>I13*AE$6</f>
        <v>0</v>
      </c>
      <c r="J73" s="51">
        <f>J13*AF$6</f>
        <v>0</v>
      </c>
      <c r="K73" s="51">
        <f>K13*AG$6</f>
        <v>0</v>
      </c>
      <c r="L73" s="51">
        <f>L13*AH$6</f>
        <v>0</v>
      </c>
      <c r="M73" s="51">
        <f>M13*AI$6</f>
        <v>0</v>
      </c>
      <c r="N73" s="51">
        <f>N13*AJ$6</f>
        <v>0</v>
      </c>
      <c r="O73" s="51">
        <f>O13*AK$6</f>
        <v>0.40660461287269817</v>
      </c>
      <c r="P73" s="51">
        <f>P13*AL$6</f>
        <v>0</v>
      </c>
      <c r="Q73" s="51">
        <f>Q13*AM$6</f>
        <v>0</v>
      </c>
      <c r="R73" s="51">
        <f>R13*AN$6</f>
        <v>0</v>
      </c>
      <c r="S73" s="50">
        <f>SUM(B73:R73)</f>
        <v>0.40660461287269817</v>
      </c>
      <c r="AR73" s="3"/>
      <c r="AS73" s="3"/>
      <c r="AT73" s="3"/>
      <c r="AU73" s="3"/>
      <c r="AV73" s="3"/>
      <c r="AW73" s="3"/>
      <c r="AX73" s="3"/>
      <c r="AY73" s="3"/>
      <c r="AZ73" s="3"/>
      <c r="BD73" s="78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</row>
    <row r="74" spans="1:69" x14ac:dyDescent="0.25">
      <c r="A74" s="52" t="s">
        <v>88</v>
      </c>
      <c r="B74" s="51">
        <f>B14*X$6</f>
        <v>0</v>
      </c>
      <c r="C74" s="51">
        <f>C14*Y$6</f>
        <v>0</v>
      </c>
      <c r="D74" s="51">
        <f>D14*Z$6</f>
        <v>0</v>
      </c>
      <c r="E74" s="51">
        <f>E14*AA$6</f>
        <v>0</v>
      </c>
      <c r="F74" s="51">
        <f>F14*AB$6</f>
        <v>0</v>
      </c>
      <c r="G74" s="51">
        <f>G14*AC$6</f>
        <v>1.1931395903513859</v>
      </c>
      <c r="H74" s="51">
        <f>H14*AD$6</f>
        <v>0</v>
      </c>
      <c r="I74" s="51">
        <f>I14*AE$6</f>
        <v>0</v>
      </c>
      <c r="J74" s="51">
        <f>J14*AF$6</f>
        <v>0</v>
      </c>
      <c r="K74" s="51">
        <f>K14*AG$6</f>
        <v>0.43180147204505948</v>
      </c>
      <c r="L74" s="51">
        <f>L14*AH$6</f>
        <v>0.11720988246857605</v>
      </c>
      <c r="M74" s="51">
        <f>M14*AI$6</f>
        <v>0</v>
      </c>
      <c r="N74" s="51">
        <f>N14*AJ$6</f>
        <v>0</v>
      </c>
      <c r="O74" s="51">
        <f>O14*AK$6</f>
        <v>0</v>
      </c>
      <c r="P74" s="51">
        <f>P14*AL$6</f>
        <v>0.10602321529620373</v>
      </c>
      <c r="Q74" s="51">
        <f>Q14*AM$6</f>
        <v>0</v>
      </c>
      <c r="R74" s="51">
        <f>R14*AN$6</f>
        <v>0.89132390636013725</v>
      </c>
      <c r="S74" s="50">
        <f>SUM(B74:R74)</f>
        <v>2.7394980665213629</v>
      </c>
      <c r="AR74" s="3"/>
      <c r="AS74" s="3"/>
      <c r="AT74" s="3"/>
      <c r="AU74" s="3"/>
      <c r="AV74" s="3"/>
      <c r="AW74" s="3"/>
      <c r="AX74" s="3"/>
      <c r="AY74" s="3"/>
      <c r="AZ74" s="3"/>
      <c r="BD74" s="78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</row>
    <row r="75" spans="1:69" x14ac:dyDescent="0.25">
      <c r="A75" s="58"/>
      <c r="B75" s="13"/>
      <c r="C75" s="13"/>
      <c r="D75" s="13"/>
      <c r="E75" s="13"/>
      <c r="F75" s="13"/>
      <c r="G75" s="13"/>
      <c r="S75" s="3"/>
      <c r="AR75" s="3"/>
      <c r="AS75" s="3"/>
      <c r="AT75" s="3"/>
      <c r="AU75" s="3"/>
      <c r="AV75" s="3"/>
      <c r="AW75" s="3"/>
      <c r="AX75" s="3"/>
      <c r="AY75" s="3"/>
      <c r="AZ75" s="3"/>
      <c r="BD75" s="78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</row>
    <row r="76" spans="1:69" x14ac:dyDescent="0.25">
      <c r="A76" s="58" t="s">
        <v>103</v>
      </c>
      <c r="B76" t="s">
        <v>73</v>
      </c>
      <c r="S76" s="3"/>
      <c r="AR76" s="3"/>
      <c r="AS76" s="3"/>
      <c r="AT76" s="3"/>
      <c r="AU76" s="3"/>
      <c r="AV76" s="3"/>
      <c r="AW76" s="3"/>
      <c r="AX76" s="3"/>
      <c r="AY76" s="3"/>
      <c r="AZ76" s="3"/>
      <c r="BD76" s="78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</row>
    <row r="77" spans="1:69" x14ac:dyDescent="0.25">
      <c r="A77" s="57" t="s">
        <v>102</v>
      </c>
      <c r="B77" s="55" t="s">
        <v>64</v>
      </c>
      <c r="C77" s="56" t="s">
        <v>63</v>
      </c>
      <c r="D77" s="55" t="s">
        <v>62</v>
      </c>
      <c r="E77" s="54" t="s">
        <v>61</v>
      </c>
      <c r="F77" s="54" t="s">
        <v>60</v>
      </c>
      <c r="G77" s="54" t="s">
        <v>59</v>
      </c>
      <c r="H77" s="54" t="s">
        <v>58</v>
      </c>
      <c r="I77" s="54" t="s">
        <v>24</v>
      </c>
      <c r="J77" s="54" t="s">
        <v>57</v>
      </c>
      <c r="K77" s="54" t="s">
        <v>56</v>
      </c>
      <c r="L77" s="54" t="s">
        <v>55</v>
      </c>
      <c r="M77" s="54" t="s">
        <v>42</v>
      </c>
      <c r="N77" s="54" t="s">
        <v>54</v>
      </c>
      <c r="O77" s="54" t="s">
        <v>101</v>
      </c>
      <c r="P77" s="54" t="s">
        <v>53</v>
      </c>
      <c r="Q77" s="54" t="s">
        <v>52</v>
      </c>
      <c r="R77" s="54" t="s">
        <v>51</v>
      </c>
      <c r="S77" s="53" t="s">
        <v>100</v>
      </c>
      <c r="T77">
        <v>5</v>
      </c>
      <c r="AR77" s="3"/>
      <c r="AS77" s="3"/>
      <c r="AT77" s="3"/>
      <c r="AU77" s="3"/>
      <c r="AV77" s="3"/>
      <c r="AW77" s="3"/>
      <c r="AX77" s="3"/>
      <c r="AY77" s="3"/>
      <c r="AZ77" s="3"/>
      <c r="BD77" s="78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</row>
    <row r="78" spans="1:69" x14ac:dyDescent="0.25">
      <c r="A78" s="52" t="s">
        <v>99</v>
      </c>
      <c r="B78" s="51">
        <f>B3*X$7</f>
        <v>0</v>
      </c>
      <c r="C78" s="51">
        <f>C3*Y$7</f>
        <v>5.8123616324426921</v>
      </c>
      <c r="D78" s="51">
        <f>D3*Z$7</f>
        <v>2.1913752649118203</v>
      </c>
      <c r="E78" s="51">
        <f>E3*AA$7</f>
        <v>0.23744450694794708</v>
      </c>
      <c r="F78" s="51">
        <f>F3*AB$7</f>
        <v>0</v>
      </c>
      <c r="G78" s="51">
        <f>G3*AC$7</f>
        <v>0</v>
      </c>
      <c r="H78" s="51">
        <f>H3*AD$7</f>
        <v>0.68383041150260226</v>
      </c>
      <c r="I78" s="51">
        <f>I3*AE$7</f>
        <v>0</v>
      </c>
      <c r="J78" s="51">
        <f>J3*AF$7</f>
        <v>0</v>
      </c>
      <c r="K78" s="51">
        <f>K3*AG$7</f>
        <v>0</v>
      </c>
      <c r="L78" s="51">
        <f>L3*AH$7</f>
        <v>0</v>
      </c>
      <c r="M78" s="51">
        <f>M3*AI$7</f>
        <v>0</v>
      </c>
      <c r="N78" s="51">
        <f>N3*AJ$7</f>
        <v>0</v>
      </c>
      <c r="O78" s="51">
        <f>O3*AK$7</f>
        <v>0</v>
      </c>
      <c r="P78" s="51">
        <f>P3*AL$7</f>
        <v>0</v>
      </c>
      <c r="Q78" s="51">
        <f>Q3*AM$7</f>
        <v>0</v>
      </c>
      <c r="R78" s="51">
        <f>R3*AN$7</f>
        <v>0</v>
      </c>
      <c r="S78" s="50">
        <f>SUM(B78:R78)</f>
        <v>8.9250118158050622</v>
      </c>
      <c r="AR78" s="3"/>
      <c r="AS78" s="3"/>
      <c r="AT78" s="3"/>
      <c r="AU78" s="3"/>
      <c r="AV78" s="3"/>
      <c r="AW78" s="3"/>
      <c r="AX78" s="3"/>
      <c r="AY78" s="3"/>
      <c r="AZ78" s="3"/>
      <c r="BD78" s="78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</row>
    <row r="79" spans="1:69" x14ac:dyDescent="0.25">
      <c r="A79" s="52" t="s">
        <v>98</v>
      </c>
      <c r="B79" s="51">
        <f>B4*X$7</f>
        <v>0</v>
      </c>
      <c r="C79" s="51">
        <f>C4*Y$7</f>
        <v>0</v>
      </c>
      <c r="D79" s="51">
        <f>D4*Z$7</f>
        <v>0</v>
      </c>
      <c r="E79" s="51">
        <f>E4*AA$7</f>
        <v>0.17641459351554303</v>
      </c>
      <c r="F79" s="51">
        <f>F4*AB$7</f>
        <v>0</v>
      </c>
      <c r="G79" s="51">
        <f>G4*AC$7</f>
        <v>0</v>
      </c>
      <c r="H79" s="51">
        <f>H4*AD$7</f>
        <v>0</v>
      </c>
      <c r="I79" s="51">
        <f>I4*AE$7</f>
        <v>0.61529967982250366</v>
      </c>
      <c r="J79" s="51">
        <f>J4*AF$7</f>
        <v>0</v>
      </c>
      <c r="K79" s="51">
        <f>K4*AG$7</f>
        <v>0.40222327964248189</v>
      </c>
      <c r="L79" s="51">
        <f>L4*AH$7</f>
        <v>0</v>
      </c>
      <c r="M79" s="51">
        <f>M4*AI$7</f>
        <v>0</v>
      </c>
      <c r="N79" s="51">
        <f>N4*AJ$7</f>
        <v>0</v>
      </c>
      <c r="O79" s="51">
        <f>O4*AK$7</f>
        <v>0</v>
      </c>
      <c r="P79" s="51">
        <f>P4*AL$7</f>
        <v>0</v>
      </c>
      <c r="Q79" s="51">
        <f>Q4*AM$7</f>
        <v>0</v>
      </c>
      <c r="R79" s="51">
        <f>R4*AN$7</f>
        <v>0</v>
      </c>
      <c r="S79" s="50">
        <f>SUM(B79:R79)</f>
        <v>1.1939375529805285</v>
      </c>
      <c r="AR79" s="3"/>
      <c r="AS79" s="3"/>
      <c r="AT79" s="3"/>
      <c r="AU79" s="3"/>
      <c r="AV79" s="3"/>
      <c r="AW79" s="3"/>
      <c r="AX79" s="3"/>
      <c r="AY79" s="3"/>
      <c r="AZ79" s="3"/>
      <c r="BD79" s="78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</row>
    <row r="80" spans="1:69" x14ac:dyDescent="0.25">
      <c r="A80" s="52" t="s">
        <v>97</v>
      </c>
      <c r="B80" s="51">
        <f>B5*X$7</f>
        <v>0</v>
      </c>
      <c r="C80" s="51">
        <f>C5*Y$7</f>
        <v>0</v>
      </c>
      <c r="D80" s="51">
        <f>D5*Z$7</f>
        <v>0</v>
      </c>
      <c r="E80" s="51">
        <f>E5*AA$7</f>
        <v>0</v>
      </c>
      <c r="F80" s="51">
        <f>F5*AB$7</f>
        <v>0</v>
      </c>
      <c r="G80" s="51">
        <f>G5*AC$7</f>
        <v>0</v>
      </c>
      <c r="H80" s="51">
        <f>H5*AD$7</f>
        <v>0</v>
      </c>
      <c r="I80" s="51">
        <f>I5*AE$7</f>
        <v>0</v>
      </c>
      <c r="J80" s="51">
        <f>J5*AF$7</f>
        <v>0</v>
      </c>
      <c r="K80" s="51">
        <f>K5*AG$7</f>
        <v>0</v>
      </c>
      <c r="L80" s="51">
        <f>L5*AH$7</f>
        <v>0</v>
      </c>
      <c r="M80" s="51">
        <f>M5*AI$7</f>
        <v>0</v>
      </c>
      <c r="N80" s="51">
        <f>N5*AJ$7</f>
        <v>0</v>
      </c>
      <c r="O80" s="51">
        <f>O5*AK$7</f>
        <v>0</v>
      </c>
      <c r="P80" s="51">
        <f>P5*AL$7</f>
        <v>0</v>
      </c>
      <c r="Q80" s="51">
        <f>Q5*AM$7</f>
        <v>0</v>
      </c>
      <c r="R80" s="51">
        <f>R5*AN$7</f>
        <v>0</v>
      </c>
      <c r="S80" s="50">
        <f>SUM(B80:R80)</f>
        <v>0</v>
      </c>
      <c r="AR80" s="3"/>
      <c r="AS80" s="3"/>
      <c r="AT80" s="3"/>
      <c r="AU80" s="3"/>
      <c r="AV80" s="3"/>
      <c r="AW80" s="3"/>
      <c r="AX80" s="3"/>
      <c r="AY80" s="3"/>
      <c r="AZ80" s="3"/>
    </row>
    <row r="81" spans="1:20" x14ac:dyDescent="0.25">
      <c r="A81" s="52" t="s">
        <v>96</v>
      </c>
      <c r="B81" s="51">
        <f>B6*X$7</f>
        <v>0</v>
      </c>
      <c r="C81" s="51">
        <f>C6*Y$7</f>
        <v>0</v>
      </c>
      <c r="D81" s="51">
        <f>D6*Z$7</f>
        <v>0.34779873793828003</v>
      </c>
      <c r="E81" s="51">
        <f>E6*AA$7</f>
        <v>0</v>
      </c>
      <c r="F81" s="51">
        <f>F6*AB$7</f>
        <v>0</v>
      </c>
      <c r="G81" s="51">
        <f>G6*AC$7</f>
        <v>2.1846859969883781</v>
      </c>
      <c r="H81" s="51">
        <f>H6*AD$7</f>
        <v>0</v>
      </c>
      <c r="I81" s="51">
        <f>I6*AE$7</f>
        <v>0</v>
      </c>
      <c r="J81" s="51">
        <f>J6*AF$7</f>
        <v>0</v>
      </c>
      <c r="K81" s="51">
        <f>K6*AG$7</f>
        <v>0</v>
      </c>
      <c r="L81" s="51">
        <f>L6*AH$7</f>
        <v>0</v>
      </c>
      <c r="M81" s="51">
        <f>M6*AI$7</f>
        <v>0</v>
      </c>
      <c r="N81" s="51">
        <f>N6*AJ$7</f>
        <v>0</v>
      </c>
      <c r="O81" s="51">
        <f>O6*AK$7</f>
        <v>0</v>
      </c>
      <c r="P81" s="51">
        <f>P6*AL$7</f>
        <v>0</v>
      </c>
      <c r="Q81" s="51">
        <f>Q6*AM$7</f>
        <v>0</v>
      </c>
      <c r="R81" s="51">
        <f>R6*AN$7</f>
        <v>0</v>
      </c>
      <c r="S81" s="50">
        <f>SUM(B81:R81)</f>
        <v>2.5324847349266579</v>
      </c>
    </row>
    <row r="82" spans="1:20" x14ac:dyDescent="0.25">
      <c r="A82" s="52" t="s">
        <v>95</v>
      </c>
      <c r="B82" s="51">
        <f>B7*X$7</f>
        <v>0</v>
      </c>
      <c r="C82" s="51">
        <f>C7*Y$7</f>
        <v>0</v>
      </c>
      <c r="D82" s="51">
        <f>D7*Z$7</f>
        <v>1.4665918809565235</v>
      </c>
      <c r="E82" s="51">
        <f>E7*AA$7</f>
        <v>0</v>
      </c>
      <c r="F82" s="51">
        <f>F7*AB$7</f>
        <v>0</v>
      </c>
      <c r="G82" s="51">
        <f>G7*AC$7</f>
        <v>0</v>
      </c>
      <c r="H82" s="51">
        <f>H7*AD$7</f>
        <v>0</v>
      </c>
      <c r="I82" s="51">
        <f>I7*AE$7</f>
        <v>0</v>
      </c>
      <c r="J82" s="51">
        <f>J7*AF$7</f>
        <v>0</v>
      </c>
      <c r="K82" s="51">
        <f>K7*AG$7</f>
        <v>0</v>
      </c>
      <c r="L82" s="51">
        <f>L7*AH$7</f>
        <v>0</v>
      </c>
      <c r="M82" s="51">
        <f>M7*AI$7</f>
        <v>0</v>
      </c>
      <c r="N82" s="51">
        <f>N7*AJ$7</f>
        <v>0</v>
      </c>
      <c r="O82" s="51">
        <f>O7*AK$7</f>
        <v>0</v>
      </c>
      <c r="P82" s="51">
        <f>P7*AL$7</f>
        <v>0</v>
      </c>
      <c r="Q82" s="51">
        <f>Q7*AM$7</f>
        <v>0</v>
      </c>
      <c r="R82" s="51">
        <f>R7*AN$7</f>
        <v>0</v>
      </c>
      <c r="S82" s="50">
        <f>SUM(B82:R82)</f>
        <v>1.4665918809565235</v>
      </c>
    </row>
    <row r="83" spans="1:20" x14ac:dyDescent="0.25">
      <c r="A83" s="52" t="s">
        <v>94</v>
      </c>
      <c r="B83" s="51">
        <f>B8*X$7</f>
        <v>0</v>
      </c>
      <c r="C83" s="51">
        <f>C8*Y$7</f>
        <v>0</v>
      </c>
      <c r="D83" s="51">
        <f>D8*Z$7</f>
        <v>0.45481373422698163</v>
      </c>
      <c r="E83" s="51">
        <f>E8*AA$7</f>
        <v>0</v>
      </c>
      <c r="F83" s="51">
        <f>F8*AB$7</f>
        <v>0</v>
      </c>
      <c r="G83" s="51">
        <f>G8*AC$7</f>
        <v>0</v>
      </c>
      <c r="H83" s="51">
        <f>H8*AD$7</f>
        <v>0</v>
      </c>
      <c r="I83" s="51">
        <f>I8*AE$7</f>
        <v>0</v>
      </c>
      <c r="J83" s="51">
        <f>J8*AF$7</f>
        <v>0</v>
      </c>
      <c r="K83" s="51">
        <f>K8*AG$7</f>
        <v>0</v>
      </c>
      <c r="L83" s="51">
        <f>L8*AH$7</f>
        <v>0</v>
      </c>
      <c r="M83" s="51">
        <f>M8*AI$7</f>
        <v>0</v>
      </c>
      <c r="N83" s="51">
        <f>N8*AJ$7</f>
        <v>0</v>
      </c>
      <c r="O83" s="51">
        <f>O8*AK$7</f>
        <v>0</v>
      </c>
      <c r="P83" s="51">
        <f>P8*AL$7</f>
        <v>0</v>
      </c>
      <c r="Q83" s="51">
        <f>Q8*AM$7</f>
        <v>0</v>
      </c>
      <c r="R83" s="51">
        <f>R8*AN$7</f>
        <v>0</v>
      </c>
      <c r="S83" s="50">
        <f>SUM(B83:R83)</f>
        <v>0.45481373422698163</v>
      </c>
    </row>
    <row r="84" spans="1:20" x14ac:dyDescent="0.25">
      <c r="A84" s="52" t="s">
        <v>93</v>
      </c>
      <c r="B84" s="51">
        <f>B9*X$7</f>
        <v>0</v>
      </c>
      <c r="C84" s="51">
        <f>C9*Y$7</f>
        <v>0</v>
      </c>
      <c r="D84" s="51">
        <f>D9*Z$7</f>
        <v>0</v>
      </c>
      <c r="E84" s="51">
        <f>E9*AA$7</f>
        <v>0</v>
      </c>
      <c r="F84" s="51">
        <f>F9*AB$7</f>
        <v>0</v>
      </c>
      <c r="G84" s="51">
        <f>G9*AC$7</f>
        <v>0</v>
      </c>
      <c r="H84" s="51">
        <f>H9*AD$7</f>
        <v>0</v>
      </c>
      <c r="I84" s="51">
        <f>I9*AE$7</f>
        <v>0</v>
      </c>
      <c r="J84" s="51">
        <f>J9*AF$7</f>
        <v>0</v>
      </c>
      <c r="K84" s="51">
        <f>K9*AG$7</f>
        <v>0</v>
      </c>
      <c r="L84" s="51">
        <f>L9*AH$7</f>
        <v>0</v>
      </c>
      <c r="M84" s="51">
        <f>M9*AI$7</f>
        <v>0</v>
      </c>
      <c r="N84" s="51">
        <f>N9*AJ$7</f>
        <v>0</v>
      </c>
      <c r="O84" s="51">
        <f>O9*AK$7</f>
        <v>0</v>
      </c>
      <c r="P84" s="51">
        <f>P9*AL$7</f>
        <v>0</v>
      </c>
      <c r="Q84" s="51">
        <f>Q9*AM$7</f>
        <v>0</v>
      </c>
      <c r="R84" s="51">
        <f>R9*AN$7</f>
        <v>0</v>
      </c>
      <c r="S84" s="50">
        <f>SUM(B84:R84)</f>
        <v>0</v>
      </c>
    </row>
    <row r="85" spans="1:20" x14ac:dyDescent="0.25">
      <c r="A85" s="52" t="s">
        <v>92</v>
      </c>
      <c r="B85" s="51">
        <f>B10*X$7</f>
        <v>0</v>
      </c>
      <c r="C85" s="51">
        <f>C10*Y$7</f>
        <v>0</v>
      </c>
      <c r="D85" s="51">
        <f>D10*Z$7</f>
        <v>0</v>
      </c>
      <c r="E85" s="51">
        <f>E10*AA$7</f>
        <v>0.10131919222176457</v>
      </c>
      <c r="F85" s="51">
        <f>F10*AB$7</f>
        <v>0</v>
      </c>
      <c r="G85" s="51">
        <f>G10*AC$7</f>
        <v>0</v>
      </c>
      <c r="H85" s="51">
        <f>H10*AD$7</f>
        <v>0</v>
      </c>
      <c r="I85" s="51">
        <f>I10*AE$7</f>
        <v>0</v>
      </c>
      <c r="J85" s="51">
        <f>J10*AF$7</f>
        <v>0</v>
      </c>
      <c r="K85" s="51">
        <f>K10*AG$7</f>
        <v>0</v>
      </c>
      <c r="L85" s="51">
        <f>L10*AH$7</f>
        <v>0</v>
      </c>
      <c r="M85" s="51">
        <f>M10*AI$7</f>
        <v>0</v>
      </c>
      <c r="N85" s="51">
        <f>N10*AJ$7</f>
        <v>0</v>
      </c>
      <c r="O85" s="51">
        <f>O10*AK$7</f>
        <v>0</v>
      </c>
      <c r="P85" s="51">
        <f>P10*AL$7</f>
        <v>0</v>
      </c>
      <c r="Q85" s="51">
        <f>Q10*AM$7</f>
        <v>0</v>
      </c>
      <c r="R85" s="51">
        <f>R10*AN$7</f>
        <v>0</v>
      </c>
      <c r="S85" s="50">
        <f>SUM(B85:R85)</f>
        <v>0.10131919222176457</v>
      </c>
    </row>
    <row r="86" spans="1:20" x14ac:dyDescent="0.25">
      <c r="A86" s="52" t="s">
        <v>91</v>
      </c>
      <c r="B86" s="51">
        <f>B11*X$7</f>
        <v>0</v>
      </c>
      <c r="C86" s="51">
        <f>C11*Y$7</f>
        <v>0</v>
      </c>
      <c r="D86" s="51">
        <f>D11*Z$7</f>
        <v>0</v>
      </c>
      <c r="E86" s="51">
        <f>E11*AA$7</f>
        <v>0</v>
      </c>
      <c r="F86" s="51">
        <f>F11*AB$7</f>
        <v>0</v>
      </c>
      <c r="G86" s="51">
        <f>G11*AC$7</f>
        <v>0</v>
      </c>
      <c r="H86" s="51">
        <f>H11*AD$7</f>
        <v>0</v>
      </c>
      <c r="I86" s="51">
        <f>I11*AE$7</f>
        <v>0</v>
      </c>
      <c r="J86" s="51">
        <f>J11*AF$7</f>
        <v>0</v>
      </c>
      <c r="K86" s="51">
        <f>K11*AG$7</f>
        <v>0</v>
      </c>
      <c r="L86" s="51">
        <f>L11*AH$7</f>
        <v>0</v>
      </c>
      <c r="M86" s="51">
        <f>M11*AI$7</f>
        <v>0</v>
      </c>
      <c r="N86" s="51">
        <f>N11*AJ$7</f>
        <v>0</v>
      </c>
      <c r="O86" s="51">
        <f>O11*AK$7</f>
        <v>0</v>
      </c>
      <c r="P86" s="51">
        <f>P11*AL$7</f>
        <v>0</v>
      </c>
      <c r="Q86" s="51">
        <f>Q11*AM$7</f>
        <v>0</v>
      </c>
      <c r="R86" s="51">
        <f>R11*AN$7</f>
        <v>0</v>
      </c>
      <c r="S86" s="50">
        <f>SUM(B86:R86)</f>
        <v>0</v>
      </c>
    </row>
    <row r="87" spans="1:20" x14ac:dyDescent="0.25">
      <c r="A87" s="52" t="s">
        <v>90</v>
      </c>
      <c r="B87" s="51">
        <f>B12*X$7</f>
        <v>7.691199481078983</v>
      </c>
      <c r="C87" s="51">
        <f>C12*Y$7</f>
        <v>6.0515305799977508</v>
      </c>
      <c r="D87" s="51">
        <f>D12*Z$7</f>
        <v>6.1412014915675321</v>
      </c>
      <c r="E87" s="51">
        <f>E12*AA$7</f>
        <v>0.741894885162662</v>
      </c>
      <c r="F87" s="51">
        <f>F12*AB$7</f>
        <v>0</v>
      </c>
      <c r="G87" s="51">
        <f>G12*AC$7</f>
        <v>0</v>
      </c>
      <c r="H87" s="51">
        <f>H12*AD$7</f>
        <v>0</v>
      </c>
      <c r="I87" s="51">
        <f>I12*AE$7</f>
        <v>0</v>
      </c>
      <c r="J87" s="51">
        <f>J12*AF$7</f>
        <v>0</v>
      </c>
      <c r="K87" s="51">
        <f>K12*AG$7</f>
        <v>0</v>
      </c>
      <c r="L87" s="51">
        <f>L12*AH$7</f>
        <v>0</v>
      </c>
      <c r="M87" s="51">
        <f>M12*AI$7</f>
        <v>0</v>
      </c>
      <c r="N87" s="51">
        <f>N12*AJ$7</f>
        <v>0</v>
      </c>
      <c r="O87" s="51">
        <f>O12*AK$7</f>
        <v>0</v>
      </c>
      <c r="P87" s="51">
        <f>P12*AL$7</f>
        <v>0</v>
      </c>
      <c r="Q87" s="51">
        <f>Q12*AM$7</f>
        <v>0</v>
      </c>
      <c r="R87" s="51">
        <f>R12*AN$7</f>
        <v>0</v>
      </c>
      <c r="S87" s="50">
        <f>SUM(B87:R87)</f>
        <v>20.625826437806928</v>
      </c>
    </row>
    <row r="88" spans="1:20" x14ac:dyDescent="0.25">
      <c r="A88" s="52" t="s">
        <v>89</v>
      </c>
      <c r="B88" s="51">
        <f>B13*X$7</f>
        <v>0</v>
      </c>
      <c r="C88" s="51">
        <f>C13*Y$7</f>
        <v>0</v>
      </c>
      <c r="D88" s="51">
        <f>D13*Z$7</f>
        <v>0</v>
      </c>
      <c r="E88" s="51">
        <f>E13*AA$7</f>
        <v>0</v>
      </c>
      <c r="F88" s="51">
        <f>F13*AB$7</f>
        <v>0</v>
      </c>
      <c r="G88" s="51">
        <f>G13*AC$7</f>
        <v>0</v>
      </c>
      <c r="H88" s="51">
        <f>H13*AD$7</f>
        <v>0</v>
      </c>
      <c r="I88" s="51">
        <f>I13*AE$7</f>
        <v>0</v>
      </c>
      <c r="J88" s="51">
        <f>J13*AF$7</f>
        <v>0</v>
      </c>
      <c r="K88" s="51">
        <f>K13*AG$7</f>
        <v>0</v>
      </c>
      <c r="L88" s="51">
        <f>L13*AH$7</f>
        <v>0</v>
      </c>
      <c r="M88" s="51">
        <f>M13*AI$7</f>
        <v>0</v>
      </c>
      <c r="N88" s="51">
        <f>N13*AJ$7</f>
        <v>0</v>
      </c>
      <c r="O88" s="51">
        <f>O13*AK$7</f>
        <v>1.2995055475651895</v>
      </c>
      <c r="P88" s="51">
        <f>P13*AL$7</f>
        <v>0</v>
      </c>
      <c r="Q88" s="51">
        <f>Q13*AM$7</f>
        <v>0</v>
      </c>
      <c r="R88" s="51">
        <f>R13*AN$7</f>
        <v>0</v>
      </c>
      <c r="S88" s="50">
        <f>SUM(B88:R88)</f>
        <v>1.2995055475651895</v>
      </c>
    </row>
    <row r="89" spans="1:20" x14ac:dyDescent="0.25">
      <c r="A89" s="52" t="s">
        <v>88</v>
      </c>
      <c r="B89" s="51">
        <f>B14*X$7</f>
        <v>0</v>
      </c>
      <c r="C89" s="51">
        <f>C14*Y$7</f>
        <v>0</v>
      </c>
      <c r="D89" s="51">
        <f>D14*Z$7</f>
        <v>0</v>
      </c>
      <c r="E89" s="51">
        <f>E14*AA$7</f>
        <v>0</v>
      </c>
      <c r="F89" s="51">
        <f>F14*AB$7</f>
        <v>0</v>
      </c>
      <c r="G89" s="51">
        <f>G14*AC$7</f>
        <v>2.5085170040607694</v>
      </c>
      <c r="H89" s="51">
        <f>H14*AD$7</f>
        <v>0</v>
      </c>
      <c r="I89" s="51">
        <f>I14*AE$7</f>
        <v>0</v>
      </c>
      <c r="J89" s="51">
        <f>J14*AF$7</f>
        <v>0</v>
      </c>
      <c r="K89" s="51">
        <f>K14*AG$7</f>
        <v>0.32170951318483731</v>
      </c>
      <c r="L89" s="51">
        <f>L14*AH$7</f>
        <v>0</v>
      </c>
      <c r="M89" s="51">
        <f>M14*AI$7</f>
        <v>0</v>
      </c>
      <c r="N89" s="51">
        <f>N14*AJ$7</f>
        <v>0</v>
      </c>
      <c r="O89" s="51">
        <f>O14*AK$7</f>
        <v>0</v>
      </c>
      <c r="P89" s="51">
        <f>P14*AL$7</f>
        <v>0</v>
      </c>
      <c r="Q89" s="51">
        <f>Q14*AM$7</f>
        <v>0</v>
      </c>
      <c r="R89" s="51">
        <f>R14*AN$7</f>
        <v>0</v>
      </c>
      <c r="S89" s="50">
        <f>SUM(B89:R89)</f>
        <v>2.8302265172456069</v>
      </c>
    </row>
    <row r="90" spans="1:20" x14ac:dyDescent="0.25">
      <c r="A90" s="58"/>
      <c r="B90" s="13"/>
      <c r="C90" s="13"/>
      <c r="D90" s="13"/>
      <c r="E90" s="13"/>
      <c r="F90" s="13"/>
      <c r="G90" s="13"/>
      <c r="S90" s="3"/>
    </row>
    <row r="91" spans="1:20" x14ac:dyDescent="0.25">
      <c r="A91" s="58" t="s">
        <v>103</v>
      </c>
      <c r="B91" t="s">
        <v>74</v>
      </c>
      <c r="S91" s="3"/>
    </row>
    <row r="92" spans="1:20" x14ac:dyDescent="0.25">
      <c r="A92" s="57" t="s">
        <v>102</v>
      </c>
      <c r="B92" s="55" t="s">
        <v>64</v>
      </c>
      <c r="C92" s="56" t="s">
        <v>63</v>
      </c>
      <c r="D92" s="55" t="s">
        <v>62</v>
      </c>
      <c r="E92" s="54" t="s">
        <v>61</v>
      </c>
      <c r="F92" s="54" t="s">
        <v>60</v>
      </c>
      <c r="G92" s="54" t="s">
        <v>59</v>
      </c>
      <c r="H92" s="54" t="s">
        <v>58</v>
      </c>
      <c r="I92" s="54" t="s">
        <v>24</v>
      </c>
      <c r="J92" s="54" t="s">
        <v>57</v>
      </c>
      <c r="K92" s="54" t="s">
        <v>56</v>
      </c>
      <c r="L92" s="54" t="s">
        <v>55</v>
      </c>
      <c r="M92" s="54" t="s">
        <v>42</v>
      </c>
      <c r="N92" s="54" t="s">
        <v>54</v>
      </c>
      <c r="O92" s="54" t="s">
        <v>101</v>
      </c>
      <c r="P92" s="54" t="s">
        <v>53</v>
      </c>
      <c r="Q92" s="54" t="s">
        <v>52</v>
      </c>
      <c r="R92" s="54" t="s">
        <v>51</v>
      </c>
      <c r="S92" s="53" t="s">
        <v>100</v>
      </c>
      <c r="T92">
        <v>6</v>
      </c>
    </row>
    <row r="93" spans="1:20" x14ac:dyDescent="0.25">
      <c r="A93" s="52" t="s">
        <v>99</v>
      </c>
      <c r="B93" s="51">
        <f>B3*X$8</f>
        <v>0</v>
      </c>
      <c r="C93" s="51">
        <f>C3*Y$8</f>
        <v>5.9435171306928609</v>
      </c>
      <c r="D93" s="51">
        <f>D3*Z$8</f>
        <v>1.8459177168861676</v>
      </c>
      <c r="E93" s="51">
        <f>E3*AA$8</f>
        <v>0.26373061182314561</v>
      </c>
      <c r="F93" s="51">
        <f>F3*AB$8</f>
        <v>0</v>
      </c>
      <c r="G93" s="51">
        <f>G3*AC$8</f>
        <v>0</v>
      </c>
      <c r="H93" s="51">
        <f>H3*AD$8</f>
        <v>0.52804889482151796</v>
      </c>
      <c r="I93" s="51">
        <f>I3*AE$8</f>
        <v>0</v>
      </c>
      <c r="J93" s="51">
        <f>J3*AF$8</f>
        <v>0</v>
      </c>
      <c r="K93" s="51">
        <f>K3*AG$8</f>
        <v>0</v>
      </c>
      <c r="L93" s="51">
        <f>L3*AH$8</f>
        <v>0</v>
      </c>
      <c r="M93" s="51">
        <f>M3*AI$8</f>
        <v>0</v>
      </c>
      <c r="N93" s="51">
        <f>N3*AJ$8</f>
        <v>0</v>
      </c>
      <c r="O93" s="51">
        <f>O3*AK$8</f>
        <v>0</v>
      </c>
      <c r="P93" s="51">
        <f>P3*AL$8</f>
        <v>0</v>
      </c>
      <c r="Q93" s="51">
        <f>Q3*AM$8</f>
        <v>0</v>
      </c>
      <c r="R93" s="51">
        <f>R3*AN$8</f>
        <v>0</v>
      </c>
      <c r="S93" s="50">
        <f>SUM(B93:R93)</f>
        <v>8.5812143542236914</v>
      </c>
    </row>
    <row r="94" spans="1:20" x14ac:dyDescent="0.25">
      <c r="A94" s="52" t="s">
        <v>98</v>
      </c>
      <c r="B94" s="51">
        <f>B4*X$8</f>
        <v>0</v>
      </c>
      <c r="C94" s="51">
        <f>C4*Y$8</f>
        <v>0</v>
      </c>
      <c r="D94" s="51">
        <f>D4*Z$8</f>
        <v>0</v>
      </c>
      <c r="E94" s="51">
        <f>E4*AA$8</f>
        <v>0.19594443047101182</v>
      </c>
      <c r="F94" s="51">
        <f>F4*AB$8</f>
        <v>0</v>
      </c>
      <c r="G94" s="51">
        <f>G4*AC$8</f>
        <v>0</v>
      </c>
      <c r="H94" s="51">
        <f>H4*AD$8</f>
        <v>0</v>
      </c>
      <c r="I94" s="51">
        <f>I4*AE$8</f>
        <v>0.44085605500471164</v>
      </c>
      <c r="J94" s="51">
        <f>J4*AF$8</f>
        <v>0</v>
      </c>
      <c r="K94" s="51">
        <f>K4*AG$8</f>
        <v>0.52207896626214523</v>
      </c>
      <c r="L94" s="51">
        <f>L4*AH$8</f>
        <v>0</v>
      </c>
      <c r="M94" s="51">
        <f>M4*AI$8</f>
        <v>0</v>
      </c>
      <c r="N94" s="51">
        <f>N4*AJ$8</f>
        <v>0</v>
      </c>
      <c r="O94" s="51">
        <f>O4*AK$8</f>
        <v>0</v>
      </c>
      <c r="P94" s="51">
        <f>P4*AL$8</f>
        <v>0</v>
      </c>
      <c r="Q94" s="51">
        <f>Q4*AM$8</f>
        <v>0</v>
      </c>
      <c r="R94" s="51">
        <f>R4*AN$8</f>
        <v>0</v>
      </c>
      <c r="S94" s="50">
        <f>SUM(B94:R94)</f>
        <v>1.1588794517378687</v>
      </c>
    </row>
    <row r="95" spans="1:20" x14ac:dyDescent="0.25">
      <c r="A95" s="52" t="s">
        <v>97</v>
      </c>
      <c r="B95" s="51">
        <f>B5*X$8</f>
        <v>0</v>
      </c>
      <c r="C95" s="51">
        <f>C5*Y$8</f>
        <v>0</v>
      </c>
      <c r="D95" s="51">
        <f>D5*Z$8</f>
        <v>0</v>
      </c>
      <c r="E95" s="51">
        <f>E5*AA$8</f>
        <v>0</v>
      </c>
      <c r="F95" s="51">
        <f>F5*AB$8</f>
        <v>0</v>
      </c>
      <c r="G95" s="51">
        <f>G5*AC$8</f>
        <v>0</v>
      </c>
      <c r="H95" s="51">
        <f>H5*AD$8</f>
        <v>0</v>
      </c>
      <c r="I95" s="51">
        <f>I5*AE$8</f>
        <v>0</v>
      </c>
      <c r="J95" s="51">
        <f>J5*AF$8</f>
        <v>0</v>
      </c>
      <c r="K95" s="51">
        <f>K5*AG$8</f>
        <v>0</v>
      </c>
      <c r="L95" s="51">
        <f>L5*AH$8</f>
        <v>0</v>
      </c>
      <c r="M95" s="51">
        <f>M5*AI$8</f>
        <v>0</v>
      </c>
      <c r="N95" s="51">
        <f>N5*AJ$8</f>
        <v>0</v>
      </c>
      <c r="O95" s="51">
        <f>O5*AK$8</f>
        <v>0</v>
      </c>
      <c r="P95" s="51">
        <f>P5*AL$8</f>
        <v>0</v>
      </c>
      <c r="Q95" s="51">
        <f>Q5*AM$8</f>
        <v>0</v>
      </c>
      <c r="R95" s="51">
        <f>R5*AN$8</f>
        <v>0</v>
      </c>
      <c r="S95" s="50">
        <f>SUM(B95:R95)</f>
        <v>0</v>
      </c>
    </row>
    <row r="96" spans="1:20" x14ac:dyDescent="0.25">
      <c r="A96" s="52" t="s">
        <v>96</v>
      </c>
      <c r="B96" s="51">
        <f>B6*X$8</f>
        <v>0</v>
      </c>
      <c r="C96" s="51">
        <f>C6*Y$8</f>
        <v>0</v>
      </c>
      <c r="D96" s="51">
        <f>D6*Z$8</f>
        <v>0.29297029246916978</v>
      </c>
      <c r="E96" s="51">
        <f>E6*AA$8</f>
        <v>0</v>
      </c>
      <c r="F96" s="51">
        <f>F6*AB$8</f>
        <v>0</v>
      </c>
      <c r="G96" s="51">
        <f>G6*AC$8</f>
        <v>0.38675855913070478</v>
      </c>
      <c r="H96" s="51">
        <f>H6*AD$8</f>
        <v>0</v>
      </c>
      <c r="I96" s="51">
        <f>I6*AE$8</f>
        <v>0</v>
      </c>
      <c r="J96" s="51">
        <f>J6*AF$8</f>
        <v>0</v>
      </c>
      <c r="K96" s="51">
        <f>K6*AG$8</f>
        <v>0</v>
      </c>
      <c r="L96" s="51">
        <f>L6*AH$8</f>
        <v>0</v>
      </c>
      <c r="M96" s="51">
        <f>M6*AI$8</f>
        <v>0</v>
      </c>
      <c r="N96" s="51">
        <f>N6*AJ$8</f>
        <v>0</v>
      </c>
      <c r="O96" s="51">
        <f>O6*AK$8</f>
        <v>0</v>
      </c>
      <c r="P96" s="51">
        <f>P6*AL$8</f>
        <v>0.41600391384324836</v>
      </c>
      <c r="Q96" s="51">
        <f>Q6*AM$8</f>
        <v>0</v>
      </c>
      <c r="R96" s="51">
        <f>R6*AN$8</f>
        <v>0</v>
      </c>
      <c r="S96" s="50">
        <f>SUM(B96:R96)</f>
        <v>1.0957327654431228</v>
      </c>
    </row>
    <row r="97" spans="1:20" x14ac:dyDescent="0.25">
      <c r="A97" s="52" t="s">
        <v>95</v>
      </c>
      <c r="B97" s="51">
        <f>B7*X$8</f>
        <v>0</v>
      </c>
      <c r="C97" s="51">
        <f>C7*Y$8</f>
        <v>0</v>
      </c>
      <c r="D97" s="51">
        <f>D7*Z$8</f>
        <v>1.2353922123000656</v>
      </c>
      <c r="E97" s="51">
        <f>E7*AA$8</f>
        <v>0</v>
      </c>
      <c r="F97" s="51">
        <f>F7*AB$8</f>
        <v>0</v>
      </c>
      <c r="G97" s="51">
        <f>G7*AC$8</f>
        <v>0</v>
      </c>
      <c r="H97" s="51">
        <f>H7*AD$8</f>
        <v>0</v>
      </c>
      <c r="I97" s="51">
        <f>I7*AE$8</f>
        <v>0</v>
      </c>
      <c r="J97" s="51">
        <f>J7*AF$8</f>
        <v>0</v>
      </c>
      <c r="K97" s="51">
        <f>K7*AG$8</f>
        <v>0</v>
      </c>
      <c r="L97" s="51">
        <f>L7*AH$8</f>
        <v>0</v>
      </c>
      <c r="M97" s="51">
        <f>M7*AI$8</f>
        <v>0</v>
      </c>
      <c r="N97" s="51">
        <f>N7*AJ$8</f>
        <v>0</v>
      </c>
      <c r="O97" s="51">
        <f>O7*AK$8</f>
        <v>0</v>
      </c>
      <c r="P97" s="51">
        <f>P7*AL$8</f>
        <v>0</v>
      </c>
      <c r="Q97" s="51">
        <f>Q7*AM$8</f>
        <v>0</v>
      </c>
      <c r="R97" s="51">
        <f>R7*AN$8</f>
        <v>0</v>
      </c>
      <c r="S97" s="50">
        <f>SUM(B97:R97)</f>
        <v>1.2353922123000656</v>
      </c>
    </row>
    <row r="98" spans="1:20" x14ac:dyDescent="0.25">
      <c r="A98" s="52" t="s">
        <v>94</v>
      </c>
      <c r="B98" s="51">
        <f>B8*X$8</f>
        <v>0</v>
      </c>
      <c r="C98" s="51">
        <f>C8*Y$8</f>
        <v>0</v>
      </c>
      <c r="D98" s="51">
        <f>D8*Z$8</f>
        <v>0.38311499784429892</v>
      </c>
      <c r="E98" s="51">
        <f>E8*AA$8</f>
        <v>0</v>
      </c>
      <c r="F98" s="51">
        <f>F8*AB$8</f>
        <v>0</v>
      </c>
      <c r="G98" s="51">
        <f>G8*AC$8</f>
        <v>0</v>
      </c>
      <c r="H98" s="51">
        <f>H8*AD$8</f>
        <v>0</v>
      </c>
      <c r="I98" s="51">
        <f>I8*AE$8</f>
        <v>0</v>
      </c>
      <c r="J98" s="51">
        <f>J8*AF$8</f>
        <v>0</v>
      </c>
      <c r="K98" s="51">
        <f>K8*AG$8</f>
        <v>0</v>
      </c>
      <c r="L98" s="51">
        <f>L8*AH$8</f>
        <v>0</v>
      </c>
      <c r="M98" s="51">
        <f>M8*AI$8</f>
        <v>0</v>
      </c>
      <c r="N98" s="51">
        <f>N8*AJ$8</f>
        <v>0</v>
      </c>
      <c r="O98" s="51">
        <f>O8*AK$8</f>
        <v>0</v>
      </c>
      <c r="P98" s="51">
        <f>P8*AL$8</f>
        <v>0</v>
      </c>
      <c r="Q98" s="51">
        <f>Q8*AM$8</f>
        <v>0</v>
      </c>
      <c r="R98" s="51">
        <f>R8*AN$8</f>
        <v>0</v>
      </c>
      <c r="S98" s="50">
        <f>SUM(B98:R98)</f>
        <v>0.38311499784429892</v>
      </c>
    </row>
    <row r="99" spans="1:20" x14ac:dyDescent="0.25">
      <c r="A99" s="52" t="s">
        <v>93</v>
      </c>
      <c r="B99" s="51">
        <f>B9*X$8</f>
        <v>0</v>
      </c>
      <c r="C99" s="51">
        <f>C9*Y$8</f>
        <v>0</v>
      </c>
      <c r="D99" s="51">
        <f>D9*Z$8</f>
        <v>0</v>
      </c>
      <c r="E99" s="51">
        <f>E9*AA$8</f>
        <v>0</v>
      </c>
      <c r="F99" s="51">
        <f>F9*AB$8</f>
        <v>0</v>
      </c>
      <c r="G99" s="51">
        <f>G9*AC$8</f>
        <v>0</v>
      </c>
      <c r="H99" s="51">
        <f>H9*AD$8</f>
        <v>0</v>
      </c>
      <c r="I99" s="51">
        <f>I9*AE$8</f>
        <v>0</v>
      </c>
      <c r="J99" s="51">
        <f>J9*AF$8</f>
        <v>0</v>
      </c>
      <c r="K99" s="51">
        <f>K9*AG$8</f>
        <v>0</v>
      </c>
      <c r="L99" s="51">
        <f>L9*AH$8</f>
        <v>0</v>
      </c>
      <c r="M99" s="51">
        <f>M9*AI$8</f>
        <v>0</v>
      </c>
      <c r="N99" s="51">
        <f>N9*AJ$8</f>
        <v>0</v>
      </c>
      <c r="O99" s="51">
        <f>O9*AK$8</f>
        <v>0</v>
      </c>
      <c r="P99" s="51">
        <f>P9*AL$8</f>
        <v>0</v>
      </c>
      <c r="Q99" s="51">
        <f>Q9*AM$8</f>
        <v>0</v>
      </c>
      <c r="R99" s="51">
        <f>R9*AN$8</f>
        <v>0</v>
      </c>
      <c r="S99" s="50">
        <f>SUM(B99:R99)</f>
        <v>0</v>
      </c>
    </row>
    <row r="100" spans="1:20" x14ac:dyDescent="0.25">
      <c r="A100" s="52" t="s">
        <v>92</v>
      </c>
      <c r="B100" s="51">
        <f>B10*X$8</f>
        <v>0</v>
      </c>
      <c r="C100" s="51">
        <f>C10*Y$8</f>
        <v>0</v>
      </c>
      <c r="D100" s="51">
        <f>D10*Z$8</f>
        <v>0</v>
      </c>
      <c r="E100" s="51">
        <f>E10*AA$8</f>
        <v>0.11253565263537839</v>
      </c>
      <c r="F100" s="51">
        <f>F10*AB$8</f>
        <v>0</v>
      </c>
      <c r="G100" s="51">
        <f>G10*AC$8</f>
        <v>0</v>
      </c>
      <c r="H100" s="51">
        <f>H10*AD$8</f>
        <v>0</v>
      </c>
      <c r="I100" s="51">
        <f>I10*AE$8</f>
        <v>0</v>
      </c>
      <c r="J100" s="51">
        <f>J10*AF$8</f>
        <v>0</v>
      </c>
      <c r="K100" s="51">
        <f>K10*AG$8</f>
        <v>0</v>
      </c>
      <c r="L100" s="51">
        <f>L10*AH$8</f>
        <v>0</v>
      </c>
      <c r="M100" s="51">
        <f>M10*AI$8</f>
        <v>0</v>
      </c>
      <c r="N100" s="51">
        <f>N10*AJ$8</f>
        <v>0</v>
      </c>
      <c r="O100" s="51">
        <f>O10*AK$8</f>
        <v>0</v>
      </c>
      <c r="P100" s="51">
        <f>P10*AL$8</f>
        <v>0</v>
      </c>
      <c r="Q100" s="51">
        <f>Q10*AM$8</f>
        <v>0</v>
      </c>
      <c r="R100" s="51">
        <f>R10*AN$8</f>
        <v>0</v>
      </c>
      <c r="S100" s="50">
        <f>SUM(B100:R100)</f>
        <v>0.11253565263537839</v>
      </c>
    </row>
    <row r="101" spans="1:20" x14ac:dyDescent="0.25">
      <c r="A101" s="52" t="s">
        <v>91</v>
      </c>
      <c r="B101" s="51">
        <f>B11*X$8</f>
        <v>0</v>
      </c>
      <c r="C101" s="51">
        <f>C11*Y$8</f>
        <v>0</v>
      </c>
      <c r="D101" s="51">
        <f>D11*Z$8</f>
        <v>0</v>
      </c>
      <c r="E101" s="51">
        <f>E11*AA$8</f>
        <v>0</v>
      </c>
      <c r="F101" s="51">
        <f>F11*AB$8</f>
        <v>0</v>
      </c>
      <c r="G101" s="51">
        <f>G11*AC$8</f>
        <v>0</v>
      </c>
      <c r="H101" s="51">
        <f>H11*AD$8</f>
        <v>0</v>
      </c>
      <c r="I101" s="51">
        <f>I11*AE$8</f>
        <v>0</v>
      </c>
      <c r="J101" s="51">
        <f>J11*AF$8</f>
        <v>0</v>
      </c>
      <c r="K101" s="51">
        <f>K11*AG$8</f>
        <v>0</v>
      </c>
      <c r="L101" s="51">
        <f>L11*AH$8</f>
        <v>0</v>
      </c>
      <c r="M101" s="51">
        <f>M11*AI$8</f>
        <v>0</v>
      </c>
      <c r="N101" s="51">
        <f>N11*AJ$8</f>
        <v>0</v>
      </c>
      <c r="O101" s="51">
        <f>O11*AK$8</f>
        <v>0</v>
      </c>
      <c r="P101" s="51">
        <f>P11*AL$8</f>
        <v>0</v>
      </c>
      <c r="Q101" s="51">
        <f>Q11*AM$8</f>
        <v>0</v>
      </c>
      <c r="R101" s="51">
        <f>R11*AN$8</f>
        <v>0</v>
      </c>
      <c r="S101" s="50">
        <f>SUM(B101:R101)</f>
        <v>0</v>
      </c>
    </row>
    <row r="102" spans="1:20" x14ac:dyDescent="0.25">
      <c r="A102" s="52" t="s">
        <v>90</v>
      </c>
      <c r="B102" s="51">
        <f>B12*X$8</f>
        <v>4.1359486731528428</v>
      </c>
      <c r="C102" s="51">
        <f>C12*Y$8</f>
        <v>6.1880829073625199</v>
      </c>
      <c r="D102" s="51">
        <f>D12*Z$8</f>
        <v>5.1730768425500253</v>
      </c>
      <c r="E102" s="51">
        <f>E12*AA$8</f>
        <v>0.82402576706187658</v>
      </c>
      <c r="F102" s="51">
        <f>F12*AB$8</f>
        <v>0</v>
      </c>
      <c r="G102" s="51">
        <f>G12*AC$8</f>
        <v>0</v>
      </c>
      <c r="H102" s="51">
        <f>H12*AD$8</f>
        <v>0</v>
      </c>
      <c r="I102" s="51">
        <f>I12*AE$8</f>
        <v>0</v>
      </c>
      <c r="J102" s="51">
        <f>J12*AF$8</f>
        <v>0</v>
      </c>
      <c r="K102" s="51">
        <f>K12*AG$8</f>
        <v>0</v>
      </c>
      <c r="L102" s="51">
        <f>L12*AH$8</f>
        <v>0</v>
      </c>
      <c r="M102" s="51">
        <f>M12*AI$8</f>
        <v>0</v>
      </c>
      <c r="N102" s="51">
        <f>N12*AJ$8</f>
        <v>0</v>
      </c>
      <c r="O102" s="51">
        <f>O12*AK$8</f>
        <v>0</v>
      </c>
      <c r="P102" s="51">
        <f>P12*AL$8</f>
        <v>0</v>
      </c>
      <c r="Q102" s="51">
        <f>Q12*AM$8</f>
        <v>0</v>
      </c>
      <c r="R102" s="51">
        <f>R12*AN$8</f>
        <v>0</v>
      </c>
      <c r="S102" s="50">
        <f>SUM(B102:R102)</f>
        <v>16.321134190127264</v>
      </c>
    </row>
    <row r="103" spans="1:20" x14ac:dyDescent="0.25">
      <c r="A103" s="52" t="s">
        <v>89</v>
      </c>
      <c r="B103" s="51">
        <f>B13*X$8</f>
        <v>0</v>
      </c>
      <c r="C103" s="51">
        <f>C13*Y$8</f>
        <v>0</v>
      </c>
      <c r="D103" s="51">
        <f>D13*Z$8</f>
        <v>0</v>
      </c>
      <c r="E103" s="51">
        <f>E13*AA$8</f>
        <v>0</v>
      </c>
      <c r="F103" s="51">
        <f>F13*AB$8</f>
        <v>0</v>
      </c>
      <c r="G103" s="51">
        <f>G13*AC$8</f>
        <v>0</v>
      </c>
      <c r="H103" s="51">
        <f>H13*AD$8</f>
        <v>0</v>
      </c>
      <c r="I103" s="51">
        <f>I13*AE$8</f>
        <v>0</v>
      </c>
      <c r="J103" s="51">
        <f>J13*AF$8</f>
        <v>0</v>
      </c>
      <c r="K103" s="51">
        <f>K13*AG$8</f>
        <v>0</v>
      </c>
      <c r="L103" s="51">
        <f>L13*AH$8</f>
        <v>0</v>
      </c>
      <c r="M103" s="51">
        <f>M13*AI$8</f>
        <v>0</v>
      </c>
      <c r="N103" s="51">
        <f>N13*AJ$8</f>
        <v>0</v>
      </c>
      <c r="O103" s="51">
        <f>O13*AK$8</f>
        <v>8.0977035041591594E-2</v>
      </c>
      <c r="P103" s="51">
        <f>P13*AL$8</f>
        <v>0</v>
      </c>
      <c r="Q103" s="51">
        <f>Q13*AM$8</f>
        <v>0</v>
      </c>
      <c r="R103" s="51">
        <f>R13*AN$8</f>
        <v>0</v>
      </c>
      <c r="S103" s="50">
        <f>SUM(B103:R103)</f>
        <v>8.0977035041591594E-2</v>
      </c>
    </row>
    <row r="104" spans="1:20" x14ac:dyDescent="0.25">
      <c r="A104" s="52" t="s">
        <v>88</v>
      </c>
      <c r="B104" s="51">
        <f>B14*X$8</f>
        <v>0</v>
      </c>
      <c r="C104" s="51">
        <f>C14*Y$8</f>
        <v>0</v>
      </c>
      <c r="D104" s="51">
        <f>D14*Z$8</f>
        <v>0</v>
      </c>
      <c r="E104" s="51">
        <f>E14*AA$8</f>
        <v>0</v>
      </c>
      <c r="F104" s="51">
        <f>F14*AB$8</f>
        <v>0</v>
      </c>
      <c r="G104" s="51">
        <f>G14*AC$8</f>
        <v>0.44408689550024</v>
      </c>
      <c r="H104" s="51">
        <f>H14*AD$8</f>
        <v>0</v>
      </c>
      <c r="I104" s="51">
        <f>I14*AE$8</f>
        <v>0</v>
      </c>
      <c r="J104" s="51">
        <f>J14*AF$8</f>
        <v>0</v>
      </c>
      <c r="K104" s="51">
        <f>K14*AG$8</f>
        <v>0.41757346871998041</v>
      </c>
      <c r="L104" s="51">
        <f>L14*AH$8</f>
        <v>0</v>
      </c>
      <c r="M104" s="51">
        <f>M14*AI$8</f>
        <v>0</v>
      </c>
      <c r="N104" s="51">
        <f>N14*AJ$8</f>
        <v>0</v>
      </c>
      <c r="O104" s="51">
        <f>O14*AK$8</f>
        <v>0</v>
      </c>
      <c r="P104" s="51">
        <f>P14*AL$8</f>
        <v>0.1959517256993939</v>
      </c>
      <c r="Q104" s="51">
        <f>Q14*AM$8</f>
        <v>0</v>
      </c>
      <c r="R104" s="51">
        <f>R14*AN$8</f>
        <v>0</v>
      </c>
      <c r="S104" s="50">
        <f>SUM(B104:R104)</f>
        <v>1.0576120899196142</v>
      </c>
    </row>
    <row r="105" spans="1:20" x14ac:dyDescent="0.25">
      <c r="A105" s="58"/>
      <c r="B105" s="13"/>
      <c r="C105" s="13"/>
      <c r="D105" s="13"/>
      <c r="E105" s="13"/>
      <c r="F105" s="13"/>
      <c r="G105" s="13"/>
      <c r="S105" s="3"/>
    </row>
    <row r="106" spans="1:20" x14ac:dyDescent="0.25">
      <c r="A106" s="58" t="s">
        <v>103</v>
      </c>
      <c r="B106" t="s">
        <v>75</v>
      </c>
      <c r="S106" s="3"/>
    </row>
    <row r="107" spans="1:20" x14ac:dyDescent="0.25">
      <c r="A107" s="57" t="s">
        <v>102</v>
      </c>
      <c r="B107" s="55" t="s">
        <v>64</v>
      </c>
      <c r="C107" s="56" t="s">
        <v>63</v>
      </c>
      <c r="D107" s="55" t="s">
        <v>62</v>
      </c>
      <c r="E107" s="54" t="s">
        <v>61</v>
      </c>
      <c r="F107" s="54" t="s">
        <v>60</v>
      </c>
      <c r="G107" s="54" t="s">
        <v>59</v>
      </c>
      <c r="H107" s="54" t="s">
        <v>58</v>
      </c>
      <c r="I107" s="54" t="s">
        <v>24</v>
      </c>
      <c r="J107" s="54" t="s">
        <v>57</v>
      </c>
      <c r="K107" s="54" t="s">
        <v>56</v>
      </c>
      <c r="L107" s="54" t="s">
        <v>55</v>
      </c>
      <c r="M107" s="54" t="s">
        <v>42</v>
      </c>
      <c r="N107" s="54" t="s">
        <v>54</v>
      </c>
      <c r="O107" s="54" t="s">
        <v>101</v>
      </c>
      <c r="P107" s="54" t="s">
        <v>53</v>
      </c>
      <c r="Q107" s="54" t="s">
        <v>52</v>
      </c>
      <c r="R107" s="54" t="s">
        <v>51</v>
      </c>
      <c r="S107" s="53" t="s">
        <v>100</v>
      </c>
      <c r="T107">
        <v>7</v>
      </c>
    </row>
    <row r="108" spans="1:20" x14ac:dyDescent="0.25">
      <c r="A108" s="52" t="s">
        <v>99</v>
      </c>
      <c r="B108" s="51">
        <f>B3*X$9</f>
        <v>0</v>
      </c>
      <c r="C108" s="51">
        <f>C3*Y$9</f>
        <v>1.2206105336773299</v>
      </c>
      <c r="D108" s="51">
        <f>D3*Z$9</f>
        <v>0</v>
      </c>
      <c r="E108" s="51">
        <f>E3*AA$9</f>
        <v>0</v>
      </c>
      <c r="F108" s="51">
        <f>F3*AB$9</f>
        <v>0</v>
      </c>
      <c r="G108" s="51">
        <f>G3*AC$9</f>
        <v>0</v>
      </c>
      <c r="H108" s="51">
        <f>H3*AD$9</f>
        <v>0.59103513876331393</v>
      </c>
      <c r="I108" s="51">
        <f>I3*AE$9</f>
        <v>0</v>
      </c>
      <c r="J108" s="51">
        <f>J3*AF$9</f>
        <v>0</v>
      </c>
      <c r="K108" s="51">
        <f>K3*AG$9</f>
        <v>0</v>
      </c>
      <c r="L108" s="51">
        <f>L3*AH$9</f>
        <v>0</v>
      </c>
      <c r="M108" s="51">
        <f>M3*AI$9</f>
        <v>0</v>
      </c>
      <c r="N108" s="51">
        <f>N3*AJ$9</f>
        <v>0.12827974282352064</v>
      </c>
      <c r="O108" s="51">
        <f>O3*AK$9</f>
        <v>0</v>
      </c>
      <c r="P108" s="51">
        <f>P3*AL$9</f>
        <v>0</v>
      </c>
      <c r="Q108" s="51">
        <f>Q3*AM$9</f>
        <v>8.0782224410645125E-3</v>
      </c>
      <c r="R108" s="51">
        <f>R3*AN$9</f>
        <v>0</v>
      </c>
      <c r="S108" s="50">
        <f>SUM(B108:R108)</f>
        <v>1.948003637705229</v>
      </c>
    </row>
    <row r="109" spans="1:20" x14ac:dyDescent="0.25">
      <c r="A109" s="52" t="s">
        <v>98</v>
      </c>
      <c r="B109" s="51">
        <f>B4*X$9</f>
        <v>0</v>
      </c>
      <c r="C109" s="51">
        <f>C4*Y$9</f>
        <v>0</v>
      </c>
      <c r="D109" s="51">
        <f>D4*Z$9</f>
        <v>0</v>
      </c>
      <c r="E109" s="51">
        <f>E4*AA$9</f>
        <v>0</v>
      </c>
      <c r="F109" s="51">
        <f>F4*AB$9</f>
        <v>6.1925251725777335E-2</v>
      </c>
      <c r="G109" s="51">
        <f>G4*AC$9</f>
        <v>0</v>
      </c>
      <c r="H109" s="51">
        <f>H4*AD$9</f>
        <v>0</v>
      </c>
      <c r="I109" s="51">
        <f>I4*AE$9</f>
        <v>6.1467376769603642E-2</v>
      </c>
      <c r="J109" s="51">
        <f>J4*AF$9</f>
        <v>0</v>
      </c>
      <c r="K109" s="51">
        <f>K4*AG$9</f>
        <v>1.709221848060646E-2</v>
      </c>
      <c r="L109" s="51">
        <f>L4*AH$9</f>
        <v>0</v>
      </c>
      <c r="M109" s="51">
        <f>M4*AI$9</f>
        <v>0</v>
      </c>
      <c r="N109" s="51">
        <f>N4*AJ$9</f>
        <v>0</v>
      </c>
      <c r="O109" s="51">
        <f>O4*AK$9</f>
        <v>0</v>
      </c>
      <c r="P109" s="51">
        <f>P4*AL$9</f>
        <v>0</v>
      </c>
      <c r="Q109" s="51">
        <f>Q4*AM$9</f>
        <v>0</v>
      </c>
      <c r="R109" s="51">
        <f>R4*AN$9</f>
        <v>0</v>
      </c>
      <c r="S109" s="50">
        <f>SUM(B109:R109)</f>
        <v>0.14048484697598743</v>
      </c>
    </row>
    <row r="110" spans="1:20" x14ac:dyDescent="0.25">
      <c r="A110" s="52" t="s">
        <v>97</v>
      </c>
      <c r="B110" s="51">
        <f>B5*X$9</f>
        <v>0</v>
      </c>
      <c r="C110" s="51">
        <f>C5*Y$9</f>
        <v>0</v>
      </c>
      <c r="D110" s="51">
        <f>D5*Z$9</f>
        <v>0</v>
      </c>
      <c r="E110" s="51">
        <f>E5*AA$9</f>
        <v>0</v>
      </c>
      <c r="F110" s="51">
        <f>F5*AB$9</f>
        <v>0</v>
      </c>
      <c r="G110" s="51">
        <f>G5*AC$9</f>
        <v>0</v>
      </c>
      <c r="H110" s="51">
        <f>H5*AD$9</f>
        <v>0</v>
      </c>
      <c r="I110" s="51">
        <f>I5*AE$9</f>
        <v>0</v>
      </c>
      <c r="J110" s="51">
        <f>J5*AF$9</f>
        <v>0</v>
      </c>
      <c r="K110" s="51">
        <f>K5*AG$9</f>
        <v>0</v>
      </c>
      <c r="L110" s="51">
        <f>L5*AH$9</f>
        <v>0</v>
      </c>
      <c r="M110" s="51">
        <f>M5*AI$9</f>
        <v>0</v>
      </c>
      <c r="N110" s="51">
        <f>N5*AJ$9</f>
        <v>0</v>
      </c>
      <c r="O110" s="51">
        <f>O5*AK$9</f>
        <v>0</v>
      </c>
      <c r="P110" s="51">
        <f>P5*AL$9</f>
        <v>0</v>
      </c>
      <c r="Q110" s="51">
        <f>Q5*AM$9</f>
        <v>0</v>
      </c>
      <c r="R110" s="51">
        <f>R5*AN$9</f>
        <v>0</v>
      </c>
      <c r="S110" s="50">
        <f>SUM(B110:R110)</f>
        <v>0</v>
      </c>
    </row>
    <row r="111" spans="1:20" x14ac:dyDescent="0.25">
      <c r="A111" s="52" t="s">
        <v>96</v>
      </c>
      <c r="B111" s="51">
        <f>B6*X$9</f>
        <v>0</v>
      </c>
      <c r="C111" s="51">
        <f>C6*Y$9</f>
        <v>0</v>
      </c>
      <c r="D111" s="51">
        <f>D6*Z$9</f>
        <v>0</v>
      </c>
      <c r="E111" s="51">
        <f>E6*AA$9</f>
        <v>0</v>
      </c>
      <c r="F111" s="51">
        <f>F6*AB$9</f>
        <v>0</v>
      </c>
      <c r="G111" s="51">
        <f>G6*AC$9</f>
        <v>11.163482011824918</v>
      </c>
      <c r="H111" s="51">
        <f>H6*AD$9</f>
        <v>0</v>
      </c>
      <c r="I111" s="51">
        <f>I6*AE$9</f>
        <v>0</v>
      </c>
      <c r="J111" s="51">
        <f>J6*AF$9</f>
        <v>0</v>
      </c>
      <c r="K111" s="51">
        <f>K6*AG$9</f>
        <v>0</v>
      </c>
      <c r="L111" s="51">
        <f>L6*AH$9</f>
        <v>0</v>
      </c>
      <c r="M111" s="51">
        <f>M6*AI$9</f>
        <v>2.1785710438430632</v>
      </c>
      <c r="N111" s="51">
        <f>N6*AJ$9</f>
        <v>0</v>
      </c>
      <c r="O111" s="51">
        <f>O6*AK$9</f>
        <v>0</v>
      </c>
      <c r="P111" s="51">
        <f>P6*AL$9</f>
        <v>6.2283099025344608</v>
      </c>
      <c r="Q111" s="51">
        <f>Q6*AM$9</f>
        <v>0.13374620913702298</v>
      </c>
      <c r="R111" s="51">
        <f>R6*AN$9</f>
        <v>0</v>
      </c>
      <c r="S111" s="50">
        <f>SUM(B111:R111)</f>
        <v>19.704109167339467</v>
      </c>
    </row>
    <row r="112" spans="1:20" x14ac:dyDescent="0.25">
      <c r="A112" s="52" t="s">
        <v>95</v>
      </c>
      <c r="B112" s="51">
        <f>B7*X$9</f>
        <v>0</v>
      </c>
      <c r="C112" s="51">
        <f>C7*Y$9</f>
        <v>0</v>
      </c>
      <c r="D112" s="51">
        <f>D7*Z$9</f>
        <v>0</v>
      </c>
      <c r="E112" s="51">
        <f>E7*AA$9</f>
        <v>0</v>
      </c>
      <c r="F112" s="51">
        <f>F7*AB$9</f>
        <v>0</v>
      </c>
      <c r="G112" s="51">
        <f>G7*AC$9</f>
        <v>0</v>
      </c>
      <c r="H112" s="51">
        <f>H7*AD$9</f>
        <v>0</v>
      </c>
      <c r="I112" s="51">
        <f>I7*AE$9</f>
        <v>0</v>
      </c>
      <c r="J112" s="51">
        <f>J7*AF$9</f>
        <v>0</v>
      </c>
      <c r="K112" s="51">
        <f>K7*AG$9</f>
        <v>0</v>
      </c>
      <c r="L112" s="51">
        <f>L7*AH$9</f>
        <v>0</v>
      </c>
      <c r="M112" s="51">
        <f>M7*AI$9</f>
        <v>0</v>
      </c>
      <c r="N112" s="51">
        <f>N7*AJ$9</f>
        <v>0</v>
      </c>
      <c r="O112" s="51">
        <f>O7*AK$9</f>
        <v>0</v>
      </c>
      <c r="P112" s="51">
        <f>P7*AL$9</f>
        <v>0</v>
      </c>
      <c r="Q112" s="51">
        <f>Q7*AM$9</f>
        <v>2.3384328118870958E-2</v>
      </c>
      <c r="R112" s="51">
        <f>R7*AN$9</f>
        <v>0</v>
      </c>
      <c r="S112" s="50">
        <f>SUM(B112:R112)</f>
        <v>2.3384328118870958E-2</v>
      </c>
    </row>
    <row r="113" spans="1:20" x14ac:dyDescent="0.25">
      <c r="A113" s="52" t="s">
        <v>94</v>
      </c>
      <c r="B113" s="51">
        <f>B8*X$9</f>
        <v>0</v>
      </c>
      <c r="C113" s="51">
        <f>C8*Y$9</f>
        <v>0</v>
      </c>
      <c r="D113" s="51">
        <f>D8*Z$9</f>
        <v>0</v>
      </c>
      <c r="E113" s="51">
        <f>E8*AA$9</f>
        <v>0</v>
      </c>
      <c r="F113" s="51">
        <f>F8*AB$9</f>
        <v>9.3860361278381862E-2</v>
      </c>
      <c r="G113" s="51">
        <f>G8*AC$9</f>
        <v>0</v>
      </c>
      <c r="H113" s="51">
        <f>H8*AD$9</f>
        <v>0</v>
      </c>
      <c r="I113" s="51">
        <f>I8*AE$9</f>
        <v>0</v>
      </c>
      <c r="J113" s="51">
        <f>J8*AF$9</f>
        <v>0</v>
      </c>
      <c r="K113" s="51">
        <f>K8*AG$9</f>
        <v>0</v>
      </c>
      <c r="L113" s="51">
        <f>L8*AH$9</f>
        <v>0</v>
      </c>
      <c r="M113" s="51">
        <f>M8*AI$9</f>
        <v>0</v>
      </c>
      <c r="N113" s="51">
        <f>N8*AJ$9</f>
        <v>0</v>
      </c>
      <c r="O113" s="51">
        <f>O8*AK$9</f>
        <v>0</v>
      </c>
      <c r="P113" s="51">
        <f>P8*AL$9</f>
        <v>0</v>
      </c>
      <c r="Q113" s="51">
        <f>Q8*AM$9</f>
        <v>0</v>
      </c>
      <c r="R113" s="51">
        <f>R8*AN$9</f>
        <v>0</v>
      </c>
      <c r="S113" s="50">
        <f>SUM(B113:R113)</f>
        <v>9.3860361278381862E-2</v>
      </c>
    </row>
    <row r="114" spans="1:20" x14ac:dyDescent="0.25">
      <c r="A114" s="52" t="s">
        <v>93</v>
      </c>
      <c r="B114" s="51">
        <f>B9*X$9</f>
        <v>0</v>
      </c>
      <c r="C114" s="51">
        <f>C9*Y$9</f>
        <v>0</v>
      </c>
      <c r="D114" s="51">
        <f>D9*Z$9</f>
        <v>0</v>
      </c>
      <c r="E114" s="51">
        <f>E9*AA$9</f>
        <v>0</v>
      </c>
      <c r="F114" s="51">
        <f>F9*AB$9</f>
        <v>0</v>
      </c>
      <c r="G114" s="51">
        <f>G9*AC$9</f>
        <v>0</v>
      </c>
      <c r="H114" s="51">
        <f>H9*AD$9</f>
        <v>0</v>
      </c>
      <c r="I114" s="51">
        <f>I9*AE$9</f>
        <v>0</v>
      </c>
      <c r="J114" s="51">
        <f>J9*AF$9</f>
        <v>0</v>
      </c>
      <c r="K114" s="51">
        <f>K9*AG$9</f>
        <v>0</v>
      </c>
      <c r="L114" s="51">
        <f>L9*AH$9</f>
        <v>0</v>
      </c>
      <c r="M114" s="51">
        <f>M9*AI$9</f>
        <v>0</v>
      </c>
      <c r="N114" s="51">
        <f>N9*AJ$9</f>
        <v>0</v>
      </c>
      <c r="O114" s="51">
        <f>O9*AK$9</f>
        <v>0</v>
      </c>
      <c r="P114" s="51">
        <f>P9*AL$9</f>
        <v>0</v>
      </c>
      <c r="Q114" s="51">
        <f>Q9*AM$9</f>
        <v>0</v>
      </c>
      <c r="R114" s="51">
        <f>R9*AN$9</f>
        <v>0</v>
      </c>
      <c r="S114" s="50">
        <f>SUM(B114:R114)</f>
        <v>0</v>
      </c>
    </row>
    <row r="115" spans="1:20" x14ac:dyDescent="0.25">
      <c r="A115" s="52" t="s">
        <v>92</v>
      </c>
      <c r="B115" s="51">
        <f>B10*X$9</f>
        <v>0</v>
      </c>
      <c r="C115" s="51">
        <f>C10*Y$9</f>
        <v>0</v>
      </c>
      <c r="D115" s="51">
        <f>D10*Z$9</f>
        <v>0</v>
      </c>
      <c r="E115" s="51">
        <f>E10*AA$9</f>
        <v>0</v>
      </c>
      <c r="F115" s="51">
        <f>F10*AB$9</f>
        <v>0</v>
      </c>
      <c r="G115" s="51">
        <f>G10*AC$9</f>
        <v>0</v>
      </c>
      <c r="H115" s="51">
        <f>H10*AD$9</f>
        <v>0</v>
      </c>
      <c r="I115" s="51">
        <f>I10*AE$9</f>
        <v>0</v>
      </c>
      <c r="J115" s="51">
        <f>J10*AF$9</f>
        <v>0</v>
      </c>
      <c r="K115" s="51">
        <f>K10*AG$9</f>
        <v>0</v>
      </c>
      <c r="L115" s="51">
        <f>L10*AH$9</f>
        <v>0</v>
      </c>
      <c r="M115" s="51">
        <f>M10*AI$9</f>
        <v>0</v>
      </c>
      <c r="N115" s="51">
        <f>N10*AJ$9</f>
        <v>0</v>
      </c>
      <c r="O115" s="51">
        <f>O10*AK$9</f>
        <v>0</v>
      </c>
      <c r="P115" s="51">
        <f>P10*AL$9</f>
        <v>0</v>
      </c>
      <c r="Q115" s="51">
        <f>Q10*AM$9</f>
        <v>0</v>
      </c>
      <c r="R115" s="51">
        <f>R10*AN$9</f>
        <v>0</v>
      </c>
      <c r="S115" s="50">
        <f>SUM(B115:R115)</f>
        <v>0</v>
      </c>
    </row>
    <row r="116" spans="1:20" x14ac:dyDescent="0.25">
      <c r="A116" s="52" t="s">
        <v>91</v>
      </c>
      <c r="B116" s="51">
        <f>B11*X$9</f>
        <v>0</v>
      </c>
      <c r="C116" s="51">
        <f>C11*Y$9</f>
        <v>0</v>
      </c>
      <c r="D116" s="51">
        <f>D11*Z$9</f>
        <v>0</v>
      </c>
      <c r="E116" s="51">
        <f>E11*AA$9</f>
        <v>0</v>
      </c>
      <c r="F116" s="51">
        <f>F11*AB$9</f>
        <v>0</v>
      </c>
      <c r="G116" s="51">
        <f>G11*AC$9</f>
        <v>0</v>
      </c>
      <c r="H116" s="51">
        <f>H11*AD$9</f>
        <v>0</v>
      </c>
      <c r="I116" s="51">
        <f>I11*AE$9</f>
        <v>0</v>
      </c>
      <c r="J116" s="51">
        <f>J11*AF$9</f>
        <v>0</v>
      </c>
      <c r="K116" s="51">
        <f>K11*AG$9</f>
        <v>0</v>
      </c>
      <c r="L116" s="51">
        <f>L11*AH$9</f>
        <v>0</v>
      </c>
      <c r="M116" s="51">
        <f>M11*AI$9</f>
        <v>0</v>
      </c>
      <c r="N116" s="51">
        <f>N11*AJ$9</f>
        <v>0</v>
      </c>
      <c r="O116" s="51">
        <f>O11*AK$9</f>
        <v>0</v>
      </c>
      <c r="P116" s="51">
        <f>P11*AL$9</f>
        <v>0</v>
      </c>
      <c r="Q116" s="51">
        <f>Q11*AM$9</f>
        <v>0</v>
      </c>
      <c r="R116" s="51">
        <f>R11*AN$9</f>
        <v>0</v>
      </c>
      <c r="S116" s="50">
        <f>SUM(B116:R116)</f>
        <v>0</v>
      </c>
    </row>
    <row r="117" spans="1:20" x14ac:dyDescent="0.25">
      <c r="A117" s="52" t="s">
        <v>90</v>
      </c>
      <c r="B117" s="51">
        <f>B12*X$9</f>
        <v>2.9293891908182981</v>
      </c>
      <c r="C117" s="51">
        <f>C12*Y$9</f>
        <v>1.2708366130535265</v>
      </c>
      <c r="D117" s="51">
        <f>D12*Z$9</f>
        <v>0</v>
      </c>
      <c r="E117" s="51">
        <f>E12*AA$9</f>
        <v>0</v>
      </c>
      <c r="F117" s="51">
        <f>F12*AB$9</f>
        <v>0.17354128295187449</v>
      </c>
      <c r="G117" s="51">
        <f>G12*AC$9</f>
        <v>0</v>
      </c>
      <c r="H117" s="51">
        <f>H12*AD$9</f>
        <v>0</v>
      </c>
      <c r="I117" s="51">
        <f>I12*AE$9</f>
        <v>0</v>
      </c>
      <c r="J117" s="51">
        <f>J12*AF$9</f>
        <v>0</v>
      </c>
      <c r="K117" s="51">
        <f>K12*AG$9</f>
        <v>0</v>
      </c>
      <c r="L117" s="51">
        <f>L12*AH$9</f>
        <v>0</v>
      </c>
      <c r="M117" s="51">
        <f>M12*AI$9</f>
        <v>0</v>
      </c>
      <c r="N117" s="51">
        <f>N12*AJ$9</f>
        <v>0</v>
      </c>
      <c r="O117" s="51">
        <f>O12*AK$9</f>
        <v>0</v>
      </c>
      <c r="P117" s="51">
        <f>P12*AL$9</f>
        <v>0</v>
      </c>
      <c r="Q117" s="51">
        <f>Q12*AM$9</f>
        <v>0</v>
      </c>
      <c r="R117" s="51">
        <f>R12*AN$9</f>
        <v>0</v>
      </c>
      <c r="S117" s="50">
        <f>SUM(B117:R117)</f>
        <v>4.3737670868236993</v>
      </c>
    </row>
    <row r="118" spans="1:20" x14ac:dyDescent="0.25">
      <c r="A118" s="52" t="s">
        <v>89</v>
      </c>
      <c r="B118" s="51">
        <f>B13*X$9</f>
        <v>0</v>
      </c>
      <c r="C118" s="51">
        <f>C13*Y$9</f>
        <v>0</v>
      </c>
      <c r="D118" s="51">
        <f>D13*Z$9</f>
        <v>0</v>
      </c>
      <c r="E118" s="51">
        <f>E13*AA$9</f>
        <v>0</v>
      </c>
      <c r="F118" s="51">
        <f>F13*AB$9</f>
        <v>0</v>
      </c>
      <c r="G118" s="51">
        <f>G13*AC$9</f>
        <v>0</v>
      </c>
      <c r="H118" s="51">
        <f>H13*AD$9</f>
        <v>0</v>
      </c>
      <c r="I118" s="51">
        <f>I13*AE$9</f>
        <v>0</v>
      </c>
      <c r="J118" s="51">
        <f>J13*AF$9</f>
        <v>0</v>
      </c>
      <c r="K118" s="51">
        <f>K13*AG$9</f>
        <v>0</v>
      </c>
      <c r="L118" s="51">
        <f>L13*AH$9</f>
        <v>0</v>
      </c>
      <c r="M118" s="51">
        <f>M13*AI$9</f>
        <v>0</v>
      </c>
      <c r="N118" s="51">
        <f>N13*AJ$9</f>
        <v>0</v>
      </c>
      <c r="O118" s="51">
        <f>O13*AK$9</f>
        <v>0</v>
      </c>
      <c r="P118" s="51">
        <f>P13*AL$9</f>
        <v>0</v>
      </c>
      <c r="Q118" s="51">
        <f>Q13*AM$9</f>
        <v>0</v>
      </c>
      <c r="R118" s="51">
        <f>R13*AN$9</f>
        <v>0</v>
      </c>
      <c r="S118" s="50">
        <f>SUM(B118:R118)</f>
        <v>0</v>
      </c>
    </row>
    <row r="119" spans="1:20" x14ac:dyDescent="0.25">
      <c r="A119" s="52" t="s">
        <v>88</v>
      </c>
      <c r="B119" s="51">
        <f>B14*X$9</f>
        <v>0</v>
      </c>
      <c r="C119" s="51">
        <f>C14*Y$9</f>
        <v>0</v>
      </c>
      <c r="D119" s="51">
        <f>D14*Z$9</f>
        <v>0</v>
      </c>
      <c r="E119" s="51">
        <f>E14*AA$9</f>
        <v>0</v>
      </c>
      <c r="F119" s="51">
        <f>F14*AB$9</f>
        <v>0</v>
      </c>
      <c r="G119" s="51">
        <f>G14*AC$9</f>
        <v>12.818219409925712</v>
      </c>
      <c r="H119" s="51">
        <f>H14*AD$9</f>
        <v>0</v>
      </c>
      <c r="I119" s="51">
        <f>I14*AE$9</f>
        <v>0</v>
      </c>
      <c r="J119" s="51">
        <f>J14*AF$9</f>
        <v>0</v>
      </c>
      <c r="K119" s="51">
        <f>K14*AG$9</f>
        <v>1.3670837977186094E-2</v>
      </c>
      <c r="L119" s="51">
        <f>L14*AH$9</f>
        <v>0</v>
      </c>
      <c r="M119" s="51">
        <f>M14*AI$9</f>
        <v>1.2506734285767753</v>
      </c>
      <c r="N119" s="51">
        <f>N14*AJ$9</f>
        <v>0.22880665667079886</v>
      </c>
      <c r="O119" s="51">
        <f>O14*AK$9</f>
        <v>0</v>
      </c>
      <c r="P119" s="51">
        <f>P14*AL$9</f>
        <v>2.9337418062180065</v>
      </c>
      <c r="Q119" s="51">
        <f>Q14*AM$9</f>
        <v>0.11516022367111517</v>
      </c>
      <c r="R119" s="51">
        <f>R14*AN$9</f>
        <v>0</v>
      </c>
      <c r="S119" s="50">
        <f>SUM(B119:R119)</f>
        <v>17.360272363039591</v>
      </c>
    </row>
    <row r="120" spans="1:20" x14ac:dyDescent="0.25">
      <c r="A120" s="58"/>
      <c r="B120" s="13"/>
      <c r="C120" s="13"/>
      <c r="D120" s="13"/>
      <c r="E120" s="13"/>
      <c r="F120" s="13"/>
      <c r="G120" s="13"/>
      <c r="S120" s="3"/>
    </row>
    <row r="121" spans="1:20" x14ac:dyDescent="0.25">
      <c r="A121" s="58" t="s">
        <v>103</v>
      </c>
      <c r="B121" t="s">
        <v>76</v>
      </c>
      <c r="S121" s="3"/>
    </row>
    <row r="122" spans="1:20" x14ac:dyDescent="0.25">
      <c r="A122" s="57" t="s">
        <v>102</v>
      </c>
      <c r="B122" s="55" t="s">
        <v>64</v>
      </c>
      <c r="C122" s="56" t="s">
        <v>63</v>
      </c>
      <c r="D122" s="55" t="s">
        <v>62</v>
      </c>
      <c r="E122" s="54" t="s">
        <v>61</v>
      </c>
      <c r="F122" s="54" t="s">
        <v>60</v>
      </c>
      <c r="G122" s="54" t="s">
        <v>59</v>
      </c>
      <c r="H122" s="54" t="s">
        <v>58</v>
      </c>
      <c r="I122" s="54" t="s">
        <v>24</v>
      </c>
      <c r="J122" s="54" t="s">
        <v>57</v>
      </c>
      <c r="K122" s="54" t="s">
        <v>56</v>
      </c>
      <c r="L122" s="54" t="s">
        <v>55</v>
      </c>
      <c r="M122" s="54" t="s">
        <v>42</v>
      </c>
      <c r="N122" s="54" t="s">
        <v>54</v>
      </c>
      <c r="O122" s="54" t="s">
        <v>101</v>
      </c>
      <c r="P122" s="54" t="s">
        <v>53</v>
      </c>
      <c r="Q122" s="54" t="s">
        <v>52</v>
      </c>
      <c r="R122" s="54" t="s">
        <v>51</v>
      </c>
      <c r="S122" s="53" t="s">
        <v>100</v>
      </c>
      <c r="T122">
        <v>8</v>
      </c>
    </row>
    <row r="123" spans="1:20" x14ac:dyDescent="0.25">
      <c r="A123" s="52" t="s">
        <v>99</v>
      </c>
      <c r="B123" s="51">
        <f>B3*X$10</f>
        <v>0</v>
      </c>
      <c r="C123" s="51">
        <f>C3*Y$10</f>
        <v>1.8465014772927444</v>
      </c>
      <c r="D123" s="51">
        <f>D3*Z$10</f>
        <v>0.49870830381563025</v>
      </c>
      <c r="E123" s="51">
        <f>E3*AA$10</f>
        <v>0</v>
      </c>
      <c r="F123" s="51">
        <f>F3*AB$10</f>
        <v>0</v>
      </c>
      <c r="G123" s="51">
        <f>G3*AC$10</f>
        <v>0</v>
      </c>
      <c r="H123" s="51">
        <f>H3*AD$10</f>
        <v>0</v>
      </c>
      <c r="I123" s="51">
        <f>I3*AE$10</f>
        <v>0</v>
      </c>
      <c r="J123" s="51">
        <f>J3*AF$10</f>
        <v>0</v>
      </c>
      <c r="K123" s="51">
        <f>K3*AG$10</f>
        <v>0</v>
      </c>
      <c r="L123" s="51">
        <f>L3*AH$10</f>
        <v>0</v>
      </c>
      <c r="M123" s="51">
        <f>M3*AI$10</f>
        <v>0</v>
      </c>
      <c r="N123" s="51">
        <f>N3*AJ$10</f>
        <v>0</v>
      </c>
      <c r="O123" s="51">
        <f>O3*AK$10</f>
        <v>0</v>
      </c>
      <c r="P123" s="51">
        <f>P3*AL$10</f>
        <v>0</v>
      </c>
      <c r="Q123" s="51">
        <f>Q3*AM$10</f>
        <v>0</v>
      </c>
      <c r="R123" s="51">
        <f>R3*AN$10</f>
        <v>0</v>
      </c>
      <c r="S123" s="50">
        <f>SUM(B123:R123)</f>
        <v>2.3452097811083745</v>
      </c>
    </row>
    <row r="124" spans="1:20" x14ac:dyDescent="0.25">
      <c r="A124" s="52" t="s">
        <v>98</v>
      </c>
      <c r="B124" s="51">
        <f>B4*X$10</f>
        <v>0</v>
      </c>
      <c r="C124" s="51">
        <f>C4*Y$10</f>
        <v>0</v>
      </c>
      <c r="D124" s="51">
        <f>D4*Z$10</f>
        <v>0</v>
      </c>
      <c r="E124" s="51">
        <f>E4*AA$10</f>
        <v>0</v>
      </c>
      <c r="F124" s="51">
        <f>F4*AB$10</f>
        <v>0</v>
      </c>
      <c r="G124" s="51">
        <f>G4*AC$10</f>
        <v>0</v>
      </c>
      <c r="H124" s="51">
        <f>H4*AD$10</f>
        <v>0</v>
      </c>
      <c r="I124" s="51">
        <f>I4*AE$10</f>
        <v>0.31564272432411561</v>
      </c>
      <c r="J124" s="51">
        <f>J4*AF$10</f>
        <v>0.10079637322400659</v>
      </c>
      <c r="K124" s="51">
        <f>K4*AG$10</f>
        <v>2.7975692837137762E-3</v>
      </c>
      <c r="L124" s="51">
        <f>L4*AH$10</f>
        <v>0</v>
      </c>
      <c r="M124" s="51">
        <f>M4*AI$10</f>
        <v>0</v>
      </c>
      <c r="N124" s="51">
        <f>N4*AJ$10</f>
        <v>0</v>
      </c>
      <c r="O124" s="51">
        <f>O4*AK$10</f>
        <v>0</v>
      </c>
      <c r="P124" s="51">
        <f>P4*AL$10</f>
        <v>0</v>
      </c>
      <c r="Q124" s="51">
        <f>Q4*AM$10</f>
        <v>0</v>
      </c>
      <c r="R124" s="51">
        <f>R4*AN$10</f>
        <v>0</v>
      </c>
      <c r="S124" s="50">
        <f>SUM(B124:R124)</f>
        <v>0.41923666683183597</v>
      </c>
    </row>
    <row r="125" spans="1:20" x14ac:dyDescent="0.25">
      <c r="A125" s="52" t="s">
        <v>97</v>
      </c>
      <c r="B125" s="51">
        <f>B5*X$10</f>
        <v>0</v>
      </c>
      <c r="C125" s="51">
        <f>C5*Y$10</f>
        <v>0</v>
      </c>
      <c r="D125" s="51">
        <f>D5*Z$10</f>
        <v>0</v>
      </c>
      <c r="E125" s="51">
        <f>E5*AA$10</f>
        <v>0</v>
      </c>
      <c r="F125" s="51">
        <f>F5*AB$10</f>
        <v>0</v>
      </c>
      <c r="G125" s="51">
        <f>G5*AC$10</f>
        <v>0</v>
      </c>
      <c r="H125" s="51">
        <f>H5*AD$10</f>
        <v>0</v>
      </c>
      <c r="I125" s="51">
        <f>I5*AE$10</f>
        <v>0</v>
      </c>
      <c r="J125" s="51">
        <f>J5*AF$10</f>
        <v>0</v>
      </c>
      <c r="K125" s="51">
        <f>K5*AG$10</f>
        <v>0</v>
      </c>
      <c r="L125" s="51">
        <f>L5*AH$10</f>
        <v>0</v>
      </c>
      <c r="M125" s="51">
        <f>M5*AI$10</f>
        <v>0</v>
      </c>
      <c r="N125" s="51">
        <f>N5*AJ$10</f>
        <v>0</v>
      </c>
      <c r="O125" s="51">
        <f>O5*AK$10</f>
        <v>0</v>
      </c>
      <c r="P125" s="51">
        <f>P5*AL$10</f>
        <v>0</v>
      </c>
      <c r="Q125" s="51">
        <f>Q5*AM$10</f>
        <v>0</v>
      </c>
      <c r="R125" s="51">
        <f>R5*AN$10</f>
        <v>0</v>
      </c>
      <c r="S125" s="50">
        <f>SUM(B125:R125)</f>
        <v>0</v>
      </c>
    </row>
    <row r="126" spans="1:20" x14ac:dyDescent="0.25">
      <c r="A126" s="52" t="s">
        <v>96</v>
      </c>
      <c r="B126" s="51">
        <f>B6*X$10</f>
        <v>0</v>
      </c>
      <c r="C126" s="51">
        <f>C6*Y$10</f>
        <v>0</v>
      </c>
      <c r="D126" s="51">
        <f>D6*Z$10</f>
        <v>7.9151262425788155E-2</v>
      </c>
      <c r="E126" s="51">
        <f>E6*AA$10</f>
        <v>0</v>
      </c>
      <c r="F126" s="51">
        <f>F6*AB$10</f>
        <v>0</v>
      </c>
      <c r="G126" s="51">
        <f>G6*AC$10</f>
        <v>0.1062848003857667</v>
      </c>
      <c r="H126" s="51">
        <f>H6*AD$10</f>
        <v>0</v>
      </c>
      <c r="I126" s="51">
        <f>I6*AE$10</f>
        <v>0</v>
      </c>
      <c r="J126" s="51">
        <f>J6*AF$10</f>
        <v>0</v>
      </c>
      <c r="K126" s="51">
        <f>K6*AG$10</f>
        <v>0</v>
      </c>
      <c r="L126" s="51">
        <f>L6*AH$10</f>
        <v>1.6078813151241547E-3</v>
      </c>
      <c r="M126" s="51">
        <f>M6*AI$10</f>
        <v>0.46926052233049009</v>
      </c>
      <c r="N126" s="51">
        <f>N6*AJ$10</f>
        <v>0</v>
      </c>
      <c r="O126" s="51">
        <f>O6*AK$10</f>
        <v>0</v>
      </c>
      <c r="P126" s="51">
        <f>P6*AL$10</f>
        <v>0</v>
      </c>
      <c r="Q126" s="51">
        <f>Q6*AM$10</f>
        <v>0</v>
      </c>
      <c r="R126" s="51">
        <f>R6*AN$10</f>
        <v>0</v>
      </c>
      <c r="S126" s="50">
        <f>SUM(B126:R126)</f>
        <v>0.65630446645716911</v>
      </c>
    </row>
    <row r="127" spans="1:20" x14ac:dyDescent="0.25">
      <c r="A127" s="52" t="s">
        <v>95</v>
      </c>
      <c r="B127" s="51">
        <f>B7*X$10</f>
        <v>0</v>
      </c>
      <c r="C127" s="51">
        <f>C7*Y$10</f>
        <v>0</v>
      </c>
      <c r="D127" s="51">
        <f>D7*Z$10</f>
        <v>0.33376371498426749</v>
      </c>
      <c r="E127" s="51">
        <f>E7*AA$10</f>
        <v>0</v>
      </c>
      <c r="F127" s="51">
        <f>F7*AB$10</f>
        <v>0</v>
      </c>
      <c r="G127" s="51">
        <f>G7*AC$10</f>
        <v>0</v>
      </c>
      <c r="H127" s="51">
        <f>H7*AD$10</f>
        <v>0</v>
      </c>
      <c r="I127" s="51">
        <f>I7*AE$10</f>
        <v>0</v>
      </c>
      <c r="J127" s="51">
        <f>J7*AF$10</f>
        <v>0</v>
      </c>
      <c r="K127" s="51">
        <f>K7*AG$10</f>
        <v>0</v>
      </c>
      <c r="L127" s="51">
        <f>L7*AH$10</f>
        <v>3.7541264786605821E-4</v>
      </c>
      <c r="M127" s="51">
        <f>M7*AI$10</f>
        <v>0</v>
      </c>
      <c r="N127" s="51">
        <f>N7*AJ$10</f>
        <v>0</v>
      </c>
      <c r="O127" s="51">
        <f>O7*AK$10</f>
        <v>0</v>
      </c>
      <c r="P127" s="51">
        <f>P7*AL$10</f>
        <v>0</v>
      </c>
      <c r="Q127" s="51">
        <f>Q7*AM$10</f>
        <v>0</v>
      </c>
      <c r="R127" s="51">
        <f>R7*AN$10</f>
        <v>0</v>
      </c>
      <c r="S127" s="50">
        <f>SUM(B127:R127)</f>
        <v>0.33413912763213355</v>
      </c>
    </row>
    <row r="128" spans="1:20" x14ac:dyDescent="0.25">
      <c r="A128" s="52" t="s">
        <v>94</v>
      </c>
      <c r="B128" s="51">
        <f>B8*X$10</f>
        <v>0</v>
      </c>
      <c r="C128" s="51">
        <f>C8*Y$10</f>
        <v>0</v>
      </c>
      <c r="D128" s="51">
        <f>D8*Z$10</f>
        <v>0.10350549701833836</v>
      </c>
      <c r="E128" s="51">
        <f>E8*AA$10</f>
        <v>0</v>
      </c>
      <c r="F128" s="51">
        <f>F8*AB$10</f>
        <v>0</v>
      </c>
      <c r="G128" s="51">
        <f>G8*AC$10</f>
        <v>0</v>
      </c>
      <c r="H128" s="51">
        <f>H8*AD$10</f>
        <v>0</v>
      </c>
      <c r="I128" s="51">
        <f>I8*AE$10</f>
        <v>0</v>
      </c>
      <c r="J128" s="51">
        <f>J8*AF$10</f>
        <v>6.1136502489296224E-2</v>
      </c>
      <c r="K128" s="51">
        <f>K8*AG$10</f>
        <v>0</v>
      </c>
      <c r="L128" s="51">
        <f>L8*AH$10</f>
        <v>0</v>
      </c>
      <c r="M128" s="51">
        <f>M8*AI$10</f>
        <v>0</v>
      </c>
      <c r="N128" s="51">
        <f>N8*AJ$10</f>
        <v>0</v>
      </c>
      <c r="O128" s="51">
        <f>O8*AK$10</f>
        <v>0</v>
      </c>
      <c r="P128" s="51">
        <f>P8*AL$10</f>
        <v>0</v>
      </c>
      <c r="Q128" s="51">
        <f>Q8*AM$10</f>
        <v>0</v>
      </c>
      <c r="R128" s="51">
        <f>R8*AN$10</f>
        <v>0</v>
      </c>
      <c r="S128" s="50">
        <f>SUM(B128:R128)</f>
        <v>0.16464199950763458</v>
      </c>
    </row>
    <row r="129" spans="1:20" x14ac:dyDescent="0.25">
      <c r="A129" s="52" t="s">
        <v>93</v>
      </c>
      <c r="B129" s="51">
        <f>B9*X$10</f>
        <v>0</v>
      </c>
      <c r="C129" s="51">
        <f>C9*Y$10</f>
        <v>0</v>
      </c>
      <c r="D129" s="51">
        <f>D9*Z$10</f>
        <v>0</v>
      </c>
      <c r="E129" s="51">
        <f>E9*AA$10</f>
        <v>0</v>
      </c>
      <c r="F129" s="51">
        <f>F9*AB$10</f>
        <v>0</v>
      </c>
      <c r="G129" s="51">
        <f>G9*AC$10</f>
        <v>0</v>
      </c>
      <c r="H129" s="51">
        <f>H9*AD$10</f>
        <v>0</v>
      </c>
      <c r="I129" s="51">
        <f>I9*AE$10</f>
        <v>0</v>
      </c>
      <c r="J129" s="51">
        <f>J9*AF$10</f>
        <v>0</v>
      </c>
      <c r="K129" s="51">
        <f>K9*AG$10</f>
        <v>0</v>
      </c>
      <c r="L129" s="51">
        <f>L9*AH$10</f>
        <v>0</v>
      </c>
      <c r="M129" s="51">
        <f>M9*AI$10</f>
        <v>0</v>
      </c>
      <c r="N129" s="51">
        <f>N9*AJ$10</f>
        <v>0</v>
      </c>
      <c r="O129" s="51">
        <f>O9*AK$10</f>
        <v>0</v>
      </c>
      <c r="P129" s="51">
        <f>P9*AL$10</f>
        <v>0</v>
      </c>
      <c r="Q129" s="51">
        <f>Q9*AM$10</f>
        <v>0</v>
      </c>
      <c r="R129" s="51">
        <f>R9*AN$10</f>
        <v>0</v>
      </c>
      <c r="S129" s="50">
        <f>SUM(B129:R129)</f>
        <v>0</v>
      </c>
    </row>
    <row r="130" spans="1:20" x14ac:dyDescent="0.25">
      <c r="A130" s="52" t="s">
        <v>92</v>
      </c>
      <c r="B130" s="51">
        <f>B10*X$10</f>
        <v>0</v>
      </c>
      <c r="C130" s="51">
        <f>C10*Y$10</f>
        <v>0</v>
      </c>
      <c r="D130" s="51">
        <f>D10*Z$10</f>
        <v>0</v>
      </c>
      <c r="E130" s="51">
        <f>E10*AA$10</f>
        <v>0</v>
      </c>
      <c r="F130" s="51">
        <f>F10*AB$10</f>
        <v>0</v>
      </c>
      <c r="G130" s="51">
        <f>G10*AC$10</f>
        <v>0</v>
      </c>
      <c r="H130" s="51">
        <f>H10*AD$10</f>
        <v>0</v>
      </c>
      <c r="I130" s="51">
        <f>I10*AE$10</f>
        <v>0</v>
      </c>
      <c r="J130" s="51">
        <f>J10*AF$10</f>
        <v>0</v>
      </c>
      <c r="K130" s="51">
        <f>K10*AG$10</f>
        <v>0</v>
      </c>
      <c r="L130" s="51">
        <f>L10*AH$10</f>
        <v>0</v>
      </c>
      <c r="M130" s="51">
        <f>M10*AI$10</f>
        <v>0</v>
      </c>
      <c r="N130" s="51">
        <f>N10*AJ$10</f>
        <v>0</v>
      </c>
      <c r="O130" s="51">
        <f>O10*AK$10</f>
        <v>0</v>
      </c>
      <c r="P130" s="51">
        <f>P10*AL$10</f>
        <v>0</v>
      </c>
      <c r="Q130" s="51">
        <f>Q10*AM$10</f>
        <v>0</v>
      </c>
      <c r="R130" s="51">
        <f>R10*AN$10</f>
        <v>0</v>
      </c>
      <c r="S130" s="50">
        <f>SUM(B130:R130)</f>
        <v>0</v>
      </c>
    </row>
    <row r="131" spans="1:20" x14ac:dyDescent="0.25">
      <c r="A131" s="52" t="s">
        <v>91</v>
      </c>
      <c r="B131" s="51">
        <f>B11*X$10</f>
        <v>0</v>
      </c>
      <c r="C131" s="51">
        <f>C11*Y$10</f>
        <v>0</v>
      </c>
      <c r="D131" s="51">
        <f>D11*Z$10</f>
        <v>0</v>
      </c>
      <c r="E131" s="51">
        <f>E11*AA$10</f>
        <v>0</v>
      </c>
      <c r="F131" s="51">
        <f>F11*AB$10</f>
        <v>0</v>
      </c>
      <c r="G131" s="51">
        <f>G11*AC$10</f>
        <v>0</v>
      </c>
      <c r="H131" s="51">
        <f>H11*AD$10</f>
        <v>0</v>
      </c>
      <c r="I131" s="51">
        <f>I11*AE$10</f>
        <v>0</v>
      </c>
      <c r="J131" s="51">
        <f>J11*AF$10</f>
        <v>0</v>
      </c>
      <c r="K131" s="51">
        <f>K11*AG$10</f>
        <v>0</v>
      </c>
      <c r="L131" s="51">
        <f>L11*AH$10</f>
        <v>0</v>
      </c>
      <c r="M131" s="51">
        <f>M11*AI$10</f>
        <v>0</v>
      </c>
      <c r="N131" s="51">
        <f>N11*AJ$10</f>
        <v>0</v>
      </c>
      <c r="O131" s="51">
        <f>O11*AK$10</f>
        <v>0</v>
      </c>
      <c r="P131" s="51">
        <f>P11*AL$10</f>
        <v>0</v>
      </c>
      <c r="Q131" s="51">
        <f>Q11*AM$10</f>
        <v>0</v>
      </c>
      <c r="R131" s="51">
        <f>R11*AN$10</f>
        <v>0</v>
      </c>
      <c r="S131" s="50">
        <f>SUM(B131:R131)</f>
        <v>0</v>
      </c>
    </row>
    <row r="132" spans="1:20" x14ac:dyDescent="0.25">
      <c r="A132" s="52" t="s">
        <v>90</v>
      </c>
      <c r="B132" s="51">
        <f>B12*X$10</f>
        <v>2.4062239500267597</v>
      </c>
      <c r="C132" s="51">
        <f>C12*Y$10</f>
        <v>1.9224819208559867</v>
      </c>
      <c r="D132" s="51">
        <f>D12*Z$10</f>
        <v>1.3976009624133923</v>
      </c>
      <c r="E132" s="51">
        <f>E12*AA$10</f>
        <v>0</v>
      </c>
      <c r="F132" s="51">
        <f>F12*AB$10</f>
        <v>0</v>
      </c>
      <c r="G132" s="51">
        <f>G12*AC$10</f>
        <v>0</v>
      </c>
      <c r="H132" s="51">
        <f>H12*AD$10</f>
        <v>0</v>
      </c>
      <c r="I132" s="51">
        <f>I12*AE$10</f>
        <v>0</v>
      </c>
      <c r="J132" s="51">
        <f>J12*AF$10</f>
        <v>0</v>
      </c>
      <c r="K132" s="51">
        <f>K12*AG$10</f>
        <v>0</v>
      </c>
      <c r="L132" s="51">
        <f>L12*AH$10</f>
        <v>0</v>
      </c>
      <c r="M132" s="51">
        <f>M12*AI$10</f>
        <v>0</v>
      </c>
      <c r="N132" s="51">
        <f>N12*AJ$10</f>
        <v>0</v>
      </c>
      <c r="O132" s="51">
        <f>O12*AK$10</f>
        <v>0</v>
      </c>
      <c r="P132" s="51">
        <f>P12*AL$10</f>
        <v>0</v>
      </c>
      <c r="Q132" s="51">
        <f>Q12*AM$10</f>
        <v>0</v>
      </c>
      <c r="R132" s="51">
        <f>R12*AN$10</f>
        <v>0</v>
      </c>
      <c r="S132" s="50">
        <f>SUM(B132:R132)</f>
        <v>5.7263068332961389</v>
      </c>
    </row>
    <row r="133" spans="1:20" x14ac:dyDescent="0.25">
      <c r="A133" s="52" t="s">
        <v>89</v>
      </c>
      <c r="B133" s="51">
        <f>B13*X$10</f>
        <v>0</v>
      </c>
      <c r="C133" s="51">
        <f>C13*Y$10</f>
        <v>0</v>
      </c>
      <c r="D133" s="51">
        <f>D13*Z$10</f>
        <v>0</v>
      </c>
      <c r="E133" s="51">
        <f>E13*AA$10</f>
        <v>0</v>
      </c>
      <c r="F133" s="51">
        <f>F13*AB$10</f>
        <v>0</v>
      </c>
      <c r="G133" s="51">
        <f>G13*AC$10</f>
        <v>0</v>
      </c>
      <c r="H133" s="51">
        <f>H13*AD$10</f>
        <v>0</v>
      </c>
      <c r="I133" s="51">
        <f>I13*AE$10</f>
        <v>0</v>
      </c>
      <c r="J133" s="51">
        <f>J13*AF$10</f>
        <v>0</v>
      </c>
      <c r="K133" s="51">
        <f>K13*AG$10</f>
        <v>0</v>
      </c>
      <c r="L133" s="51">
        <f>L13*AH$10</f>
        <v>0</v>
      </c>
      <c r="M133" s="51">
        <f>M13*AI$10</f>
        <v>0</v>
      </c>
      <c r="N133" s="51">
        <f>N13*AJ$10</f>
        <v>0</v>
      </c>
      <c r="O133" s="51">
        <f>O13*AK$10</f>
        <v>0</v>
      </c>
      <c r="P133" s="51">
        <f>P13*AL$10</f>
        <v>0</v>
      </c>
      <c r="Q133" s="51">
        <f>Q13*AM$10</f>
        <v>0</v>
      </c>
      <c r="R133" s="51">
        <f>R13*AN$10</f>
        <v>0</v>
      </c>
      <c r="S133" s="50">
        <f>SUM(B133:R133)</f>
        <v>0</v>
      </c>
    </row>
    <row r="134" spans="1:20" x14ac:dyDescent="0.25">
      <c r="A134" s="52" t="s">
        <v>88</v>
      </c>
      <c r="B134" s="51">
        <f>B14*X$10</f>
        <v>0</v>
      </c>
      <c r="C134" s="51">
        <f>C14*Y$10</f>
        <v>0</v>
      </c>
      <c r="D134" s="51">
        <f>D14*Z$10</f>
        <v>0</v>
      </c>
      <c r="E134" s="51">
        <f>E14*AA$10</f>
        <v>0</v>
      </c>
      <c r="F134" s="51">
        <f>F14*AB$10</f>
        <v>0</v>
      </c>
      <c r="G134" s="51">
        <f>G14*AC$10</f>
        <v>0.12203915318193834</v>
      </c>
      <c r="H134" s="51">
        <f>H14*AD$10</f>
        <v>0</v>
      </c>
      <c r="I134" s="51">
        <f>I14*AE$10</f>
        <v>0</v>
      </c>
      <c r="J134" s="51">
        <f>J14*AF$10</f>
        <v>0</v>
      </c>
      <c r="K134" s="51">
        <f>K14*AG$10</f>
        <v>2.2375747449635101E-3</v>
      </c>
      <c r="L134" s="51">
        <f>L14*AH$10</f>
        <v>6.1575365162153714E-4</v>
      </c>
      <c r="M134" s="51">
        <f>M14*AI$10</f>
        <v>0.26939294360743377</v>
      </c>
      <c r="N134" s="51">
        <f>N14*AJ$10</f>
        <v>0</v>
      </c>
      <c r="O134" s="51">
        <f>O14*AK$10</f>
        <v>0</v>
      </c>
      <c r="P134" s="51">
        <f>P14*AL$10</f>
        <v>0</v>
      </c>
      <c r="Q134" s="51">
        <f>Q14*AM$10</f>
        <v>0</v>
      </c>
      <c r="R134" s="51">
        <f>R14*AN$10</f>
        <v>1.5886540348237161</v>
      </c>
      <c r="S134" s="50">
        <f>SUM(B134:R134)</f>
        <v>1.9829394600096732</v>
      </c>
    </row>
    <row r="135" spans="1:20" x14ac:dyDescent="0.25">
      <c r="A135" s="58"/>
      <c r="B135" s="13"/>
      <c r="C135" s="13"/>
      <c r="D135" s="13"/>
      <c r="E135" s="13"/>
      <c r="F135" s="13"/>
      <c r="G135" s="13"/>
      <c r="S135" s="3"/>
    </row>
    <row r="136" spans="1:20" x14ac:dyDescent="0.25">
      <c r="A136" s="58" t="s">
        <v>103</v>
      </c>
      <c r="B136" t="s">
        <v>77</v>
      </c>
      <c r="S136" s="3"/>
    </row>
    <row r="137" spans="1:20" x14ac:dyDescent="0.25">
      <c r="A137" s="57" t="s">
        <v>102</v>
      </c>
      <c r="B137" s="55" t="s">
        <v>64</v>
      </c>
      <c r="C137" s="56" t="s">
        <v>63</v>
      </c>
      <c r="D137" s="55" t="s">
        <v>62</v>
      </c>
      <c r="E137" s="54" t="s">
        <v>61</v>
      </c>
      <c r="F137" s="54" t="s">
        <v>60</v>
      </c>
      <c r="G137" s="54" t="s">
        <v>59</v>
      </c>
      <c r="H137" s="54" t="s">
        <v>58</v>
      </c>
      <c r="I137" s="54" t="s">
        <v>24</v>
      </c>
      <c r="J137" s="54" t="s">
        <v>57</v>
      </c>
      <c r="K137" s="54" t="s">
        <v>56</v>
      </c>
      <c r="L137" s="54" t="s">
        <v>55</v>
      </c>
      <c r="M137" s="54" t="s">
        <v>42</v>
      </c>
      <c r="N137" s="54" t="s">
        <v>54</v>
      </c>
      <c r="O137" s="54" t="s">
        <v>101</v>
      </c>
      <c r="P137" s="54" t="s">
        <v>53</v>
      </c>
      <c r="Q137" s="54" t="s">
        <v>52</v>
      </c>
      <c r="R137" s="54" t="s">
        <v>51</v>
      </c>
      <c r="S137" s="53" t="s">
        <v>100</v>
      </c>
      <c r="T137">
        <v>9</v>
      </c>
    </row>
    <row r="138" spans="1:20" x14ac:dyDescent="0.25">
      <c r="A138" s="52" t="s">
        <v>99</v>
      </c>
      <c r="B138" s="51">
        <f>B3*X$11</f>
        <v>0</v>
      </c>
      <c r="C138" s="51">
        <f>C3*Y$11</f>
        <v>1.8103222150986036</v>
      </c>
      <c r="D138" s="51">
        <f>D3*Z$11</f>
        <v>0.49602701935231774</v>
      </c>
      <c r="E138" s="51">
        <f>E3*AA$11</f>
        <v>0</v>
      </c>
      <c r="F138" s="51">
        <f>F3*AB$11</f>
        <v>0</v>
      </c>
      <c r="G138" s="51">
        <f>G3*AC$11</f>
        <v>0</v>
      </c>
      <c r="H138" s="51">
        <f>H3*AD$11</f>
        <v>0</v>
      </c>
      <c r="I138" s="51">
        <f>I3*AE$11</f>
        <v>0</v>
      </c>
      <c r="J138" s="51">
        <f>J3*AF$11</f>
        <v>0</v>
      </c>
      <c r="K138" s="51">
        <f>K3*AG$11</f>
        <v>0</v>
      </c>
      <c r="L138" s="51">
        <f>L3*AH$11</f>
        <v>0</v>
      </c>
      <c r="M138" s="51">
        <f>M3*AI$11</f>
        <v>0</v>
      </c>
      <c r="N138" s="51">
        <f>N3*AJ$11</f>
        <v>0</v>
      </c>
      <c r="O138" s="51">
        <f>O3*AK$11</f>
        <v>0</v>
      </c>
      <c r="P138" s="51">
        <f>P3*AL$11</f>
        <v>0</v>
      </c>
      <c r="Q138" s="51">
        <f>Q3*AM$11</f>
        <v>0</v>
      </c>
      <c r="R138" s="51">
        <f>R3*AN$11</f>
        <v>0</v>
      </c>
      <c r="S138" s="50">
        <f>SUM(B138:R138)</f>
        <v>2.3063492344509213</v>
      </c>
    </row>
    <row r="139" spans="1:20" x14ac:dyDescent="0.25">
      <c r="A139" s="52" t="s">
        <v>98</v>
      </c>
      <c r="B139" s="51">
        <f>B4*X$11</f>
        <v>0</v>
      </c>
      <c r="C139" s="51">
        <f>C4*Y$11</f>
        <v>0</v>
      </c>
      <c r="D139" s="51">
        <f>D4*Z$11</f>
        <v>0</v>
      </c>
      <c r="E139" s="51">
        <f>E4*AA$11</f>
        <v>0</v>
      </c>
      <c r="F139" s="51">
        <f>F4*AB$11</f>
        <v>0</v>
      </c>
      <c r="G139" s="51">
        <f>G4*AC$11</f>
        <v>0</v>
      </c>
      <c r="H139" s="51">
        <f>H4*AD$11</f>
        <v>0</v>
      </c>
      <c r="I139" s="51">
        <f>I4*AE$11</f>
        <v>0.56227571812607235</v>
      </c>
      <c r="J139" s="51">
        <f>J4*AF$11</f>
        <v>8.1013575063517584E-2</v>
      </c>
      <c r="K139" s="51">
        <f>K4*AG$11</f>
        <v>2.3144605337980543E-3</v>
      </c>
      <c r="L139" s="51">
        <f>L4*AH$11</f>
        <v>0</v>
      </c>
      <c r="M139" s="51">
        <f>M4*AI$11</f>
        <v>0</v>
      </c>
      <c r="N139" s="51">
        <f>N4*AJ$11</f>
        <v>0</v>
      </c>
      <c r="O139" s="51">
        <f>O4*AK$11</f>
        <v>0</v>
      </c>
      <c r="P139" s="51">
        <f>P4*AL$11</f>
        <v>0</v>
      </c>
      <c r="Q139" s="51">
        <f>Q4*AM$11</f>
        <v>0</v>
      </c>
      <c r="R139" s="51">
        <f>R4*AN$11</f>
        <v>0</v>
      </c>
      <c r="S139" s="50">
        <f>SUM(B139:R139)</f>
        <v>0.64560375372338796</v>
      </c>
    </row>
    <row r="140" spans="1:20" x14ac:dyDescent="0.25">
      <c r="A140" s="52" t="s">
        <v>97</v>
      </c>
      <c r="B140" s="51">
        <f>B5*X$11</f>
        <v>0</v>
      </c>
      <c r="C140" s="51">
        <f>C5*Y$11</f>
        <v>0</v>
      </c>
      <c r="D140" s="51">
        <f>D5*Z$11</f>
        <v>0</v>
      </c>
      <c r="E140" s="51">
        <f>E5*AA$11</f>
        <v>0</v>
      </c>
      <c r="F140" s="51">
        <f>F5*AB$11</f>
        <v>0</v>
      </c>
      <c r="G140" s="51">
        <f>G5*AC$11</f>
        <v>0</v>
      </c>
      <c r="H140" s="51">
        <f>H5*AD$11</f>
        <v>0</v>
      </c>
      <c r="I140" s="51">
        <f>I5*AE$11</f>
        <v>0</v>
      </c>
      <c r="J140" s="51">
        <f>J5*AF$11</f>
        <v>0</v>
      </c>
      <c r="K140" s="51">
        <f>K5*AG$11</f>
        <v>0</v>
      </c>
      <c r="L140" s="51">
        <f>L5*AH$11</f>
        <v>0</v>
      </c>
      <c r="M140" s="51">
        <f>M5*AI$11</f>
        <v>0</v>
      </c>
      <c r="N140" s="51">
        <f>N5*AJ$11</f>
        <v>0</v>
      </c>
      <c r="O140" s="51">
        <f>O5*AK$11</f>
        <v>0</v>
      </c>
      <c r="P140" s="51">
        <f>P5*AL$11</f>
        <v>0</v>
      </c>
      <c r="Q140" s="51">
        <f>Q5*AM$11</f>
        <v>0</v>
      </c>
      <c r="R140" s="51">
        <f>R5*AN$11</f>
        <v>0</v>
      </c>
      <c r="S140" s="50">
        <f>SUM(B140:R140)</f>
        <v>0</v>
      </c>
    </row>
    <row r="141" spans="1:20" x14ac:dyDescent="0.25">
      <c r="A141" s="52" t="s">
        <v>96</v>
      </c>
      <c r="B141" s="51">
        <f>B6*X$11</f>
        <v>0</v>
      </c>
      <c r="C141" s="51">
        <f>C6*Y$11</f>
        <v>0</v>
      </c>
      <c r="D141" s="51">
        <f>D6*Z$11</f>
        <v>7.8725708953808482E-2</v>
      </c>
      <c r="E141" s="51">
        <f>E6*AA$11</f>
        <v>0</v>
      </c>
      <c r="F141" s="51">
        <f>F6*AB$11</f>
        <v>0</v>
      </c>
      <c r="G141" s="51">
        <f>G6*AC$11</f>
        <v>0.14115176994729947</v>
      </c>
      <c r="H141" s="51">
        <f>H6*AD$11</f>
        <v>0</v>
      </c>
      <c r="I141" s="51">
        <f>I6*AE$11</f>
        <v>0</v>
      </c>
      <c r="J141" s="51">
        <f>J6*AF$11</f>
        <v>0</v>
      </c>
      <c r="K141" s="51">
        <f>K6*AG$11</f>
        <v>0</v>
      </c>
      <c r="L141" s="51">
        <f>L6*AH$11</f>
        <v>1.6627728706087826E-3</v>
      </c>
      <c r="M141" s="51">
        <f>M6*AI$11</f>
        <v>0.59802260083794645</v>
      </c>
      <c r="N141" s="51">
        <f>N6*AJ$11</f>
        <v>0</v>
      </c>
      <c r="O141" s="51">
        <f>O6*AK$11</f>
        <v>0</v>
      </c>
      <c r="P141" s="51">
        <f>P6*AL$11</f>
        <v>0</v>
      </c>
      <c r="Q141" s="51">
        <f>Q6*AM$11</f>
        <v>0</v>
      </c>
      <c r="R141" s="51">
        <f>R6*AN$11</f>
        <v>0</v>
      </c>
      <c r="S141" s="50">
        <f>SUM(B141:R141)</f>
        <v>0.81956285260966322</v>
      </c>
    </row>
    <row r="142" spans="1:20" x14ac:dyDescent="0.25">
      <c r="A142" s="52" t="s">
        <v>95</v>
      </c>
      <c r="B142" s="51">
        <f>B7*X$11</f>
        <v>0</v>
      </c>
      <c r="C142" s="51">
        <f>C7*Y$11</f>
        <v>0</v>
      </c>
      <c r="D142" s="51">
        <f>D7*Z$11</f>
        <v>0.33196924824577984</v>
      </c>
      <c r="E142" s="51">
        <f>E7*AA$11</f>
        <v>0</v>
      </c>
      <c r="F142" s="51">
        <f>F7*AB$11</f>
        <v>0</v>
      </c>
      <c r="G142" s="51">
        <f>G7*AC$11</f>
        <v>0</v>
      </c>
      <c r="H142" s="51">
        <f>H7*AD$11</f>
        <v>0</v>
      </c>
      <c r="I142" s="51">
        <f>I7*AE$11</f>
        <v>0</v>
      </c>
      <c r="J142" s="51">
        <f>J7*AF$11</f>
        <v>0</v>
      </c>
      <c r="K142" s="51">
        <f>K7*AG$11</f>
        <v>0</v>
      </c>
      <c r="L142" s="51">
        <f>L7*AH$11</f>
        <v>3.8822888249490561E-4</v>
      </c>
      <c r="M142" s="51">
        <f>M7*AI$11</f>
        <v>0</v>
      </c>
      <c r="N142" s="51">
        <f>N7*AJ$11</f>
        <v>0</v>
      </c>
      <c r="O142" s="51">
        <f>O7*AK$11</f>
        <v>0</v>
      </c>
      <c r="P142" s="51">
        <f>P7*AL$11</f>
        <v>0</v>
      </c>
      <c r="Q142" s="51">
        <f>Q7*AM$11</f>
        <v>0</v>
      </c>
      <c r="R142" s="51">
        <f>R7*AN$11</f>
        <v>0</v>
      </c>
      <c r="S142" s="50">
        <f>SUM(B142:R142)</f>
        <v>0.33235747712827474</v>
      </c>
    </row>
    <row r="143" spans="1:20" x14ac:dyDescent="0.25">
      <c r="A143" s="52" t="s">
        <v>94</v>
      </c>
      <c r="B143" s="51">
        <f>B8*X$11</f>
        <v>0</v>
      </c>
      <c r="C143" s="51">
        <f>C8*Y$11</f>
        <v>0</v>
      </c>
      <c r="D143" s="51">
        <f>D8*Z$11</f>
        <v>0.10294900401651878</v>
      </c>
      <c r="E143" s="51">
        <f>E8*AA$11</f>
        <v>0</v>
      </c>
      <c r="F143" s="51">
        <f>F8*AB$11</f>
        <v>0</v>
      </c>
      <c r="G143" s="51">
        <f>G8*AC$11</f>
        <v>0</v>
      </c>
      <c r="H143" s="51">
        <f>H8*AD$11</f>
        <v>0</v>
      </c>
      <c r="I143" s="51">
        <f>I8*AE$11</f>
        <v>0</v>
      </c>
      <c r="J143" s="51">
        <f>J8*AF$11</f>
        <v>4.9137548059694509E-2</v>
      </c>
      <c r="K143" s="51">
        <f>K8*AG$11</f>
        <v>0</v>
      </c>
      <c r="L143" s="51">
        <f>L8*AH$11</f>
        <v>0</v>
      </c>
      <c r="M143" s="51">
        <f>M8*AI$11</f>
        <v>0</v>
      </c>
      <c r="N143" s="51">
        <f>N8*AJ$11</f>
        <v>0</v>
      </c>
      <c r="O143" s="51">
        <f>O8*AK$11</f>
        <v>0</v>
      </c>
      <c r="P143" s="51">
        <f>P8*AL$11</f>
        <v>0</v>
      </c>
      <c r="Q143" s="51">
        <f>Q8*AM$11</f>
        <v>0</v>
      </c>
      <c r="R143" s="51">
        <f>R8*AN$11</f>
        <v>0</v>
      </c>
      <c r="S143" s="50">
        <f>SUM(B143:R143)</f>
        <v>0.1520865520762133</v>
      </c>
    </row>
    <row r="144" spans="1:20" x14ac:dyDescent="0.25">
      <c r="A144" s="52" t="s">
        <v>93</v>
      </c>
      <c r="B144" s="51">
        <f>B9*X$11</f>
        <v>0</v>
      </c>
      <c r="C144" s="51">
        <f>C9*Y$11</f>
        <v>0</v>
      </c>
      <c r="D144" s="51">
        <f>D9*Z$11</f>
        <v>0</v>
      </c>
      <c r="E144" s="51">
        <f>E9*AA$11</f>
        <v>0</v>
      </c>
      <c r="F144" s="51">
        <f>F9*AB$11</f>
        <v>0</v>
      </c>
      <c r="G144" s="51">
        <f>G9*AC$11</f>
        <v>0</v>
      </c>
      <c r="H144" s="51">
        <f>H9*AD$11</f>
        <v>0</v>
      </c>
      <c r="I144" s="51">
        <f>I9*AE$11</f>
        <v>0</v>
      </c>
      <c r="J144" s="51">
        <f>J9*AF$11</f>
        <v>0</v>
      </c>
      <c r="K144" s="51">
        <f>K9*AG$11</f>
        <v>0</v>
      </c>
      <c r="L144" s="51">
        <f>L9*AH$11</f>
        <v>0</v>
      </c>
      <c r="M144" s="51">
        <f>M9*AI$11</f>
        <v>0</v>
      </c>
      <c r="N144" s="51">
        <f>N9*AJ$11</f>
        <v>0</v>
      </c>
      <c r="O144" s="51">
        <f>O9*AK$11</f>
        <v>0</v>
      </c>
      <c r="P144" s="51">
        <f>P9*AL$11</f>
        <v>0</v>
      </c>
      <c r="Q144" s="51">
        <f>Q9*AM$11</f>
        <v>0</v>
      </c>
      <c r="R144" s="51">
        <f>R9*AN$11</f>
        <v>0</v>
      </c>
      <c r="S144" s="50">
        <f>SUM(B144:R144)</f>
        <v>0</v>
      </c>
    </row>
    <row r="145" spans="1:20" x14ac:dyDescent="0.25">
      <c r="A145" s="52" t="s">
        <v>92</v>
      </c>
      <c r="B145" s="51">
        <f>B10*X$11</f>
        <v>0</v>
      </c>
      <c r="C145" s="51">
        <f>C10*Y$11</f>
        <v>0</v>
      </c>
      <c r="D145" s="51">
        <f>D10*Z$11</f>
        <v>0</v>
      </c>
      <c r="E145" s="51">
        <f>E10*AA$11</f>
        <v>0</v>
      </c>
      <c r="F145" s="51">
        <f>F10*AB$11</f>
        <v>0</v>
      </c>
      <c r="G145" s="51">
        <f>G10*AC$11</f>
        <v>0</v>
      </c>
      <c r="H145" s="51">
        <f>H10*AD$11</f>
        <v>0</v>
      </c>
      <c r="I145" s="51">
        <f>I10*AE$11</f>
        <v>0</v>
      </c>
      <c r="J145" s="51">
        <f>J10*AF$11</f>
        <v>0</v>
      </c>
      <c r="K145" s="51">
        <f>K10*AG$11</f>
        <v>0</v>
      </c>
      <c r="L145" s="51">
        <f>L10*AH$11</f>
        <v>0</v>
      </c>
      <c r="M145" s="51">
        <f>M10*AI$11</f>
        <v>0</v>
      </c>
      <c r="N145" s="51">
        <f>N10*AJ$11</f>
        <v>0</v>
      </c>
      <c r="O145" s="51">
        <f>O10*AK$11</f>
        <v>0</v>
      </c>
      <c r="P145" s="51">
        <f>P10*AL$11</f>
        <v>0</v>
      </c>
      <c r="Q145" s="51">
        <f>Q10*AM$11</f>
        <v>0</v>
      </c>
      <c r="R145" s="51">
        <f>R10*AN$11</f>
        <v>0</v>
      </c>
      <c r="S145" s="50">
        <f>SUM(B145:R145)</f>
        <v>0</v>
      </c>
    </row>
    <row r="146" spans="1:20" x14ac:dyDescent="0.25">
      <c r="A146" s="52" t="s">
        <v>91</v>
      </c>
      <c r="B146" s="51">
        <f>B11*X$11</f>
        <v>0</v>
      </c>
      <c r="C146" s="51">
        <f>C11*Y$11</f>
        <v>0</v>
      </c>
      <c r="D146" s="51">
        <f>D11*Z$11</f>
        <v>0</v>
      </c>
      <c r="E146" s="51">
        <f>E11*AA$11</f>
        <v>0</v>
      </c>
      <c r="F146" s="51">
        <f>F11*AB$11</f>
        <v>0</v>
      </c>
      <c r="G146" s="51">
        <f>G11*AC$11</f>
        <v>0</v>
      </c>
      <c r="H146" s="51">
        <f>H11*AD$11</f>
        <v>0</v>
      </c>
      <c r="I146" s="51">
        <f>I11*AE$11</f>
        <v>0</v>
      </c>
      <c r="J146" s="51">
        <f>J11*AF$11</f>
        <v>0</v>
      </c>
      <c r="K146" s="51">
        <f>K11*AG$11</f>
        <v>0</v>
      </c>
      <c r="L146" s="51">
        <f>L11*AH$11</f>
        <v>0</v>
      </c>
      <c r="M146" s="51">
        <f>M11*AI$11</f>
        <v>0</v>
      </c>
      <c r="N146" s="51">
        <f>N11*AJ$11</f>
        <v>0</v>
      </c>
      <c r="O146" s="51">
        <f>O11*AK$11</f>
        <v>0</v>
      </c>
      <c r="P146" s="51">
        <f>P11*AL$11</f>
        <v>0</v>
      </c>
      <c r="Q146" s="51">
        <f>Q11*AM$11</f>
        <v>0</v>
      </c>
      <c r="R146" s="51">
        <f>R11*AN$11</f>
        <v>0</v>
      </c>
      <c r="S146" s="50">
        <f>SUM(B146:R146)</f>
        <v>0</v>
      </c>
    </row>
    <row r="147" spans="1:20" x14ac:dyDescent="0.25">
      <c r="A147" s="52" t="s">
        <v>90</v>
      </c>
      <c r="B147" s="51">
        <f>B12*X$11</f>
        <v>2.4198296304066678</v>
      </c>
      <c r="C147" s="51">
        <f>C12*Y$11</f>
        <v>1.8848139426098383</v>
      </c>
      <c r="D147" s="51">
        <f>D12*Z$11</f>
        <v>1.3900868189396254</v>
      </c>
      <c r="E147" s="51">
        <f>E12*AA$11</f>
        <v>0</v>
      </c>
      <c r="F147" s="51">
        <f>F12*AB$11</f>
        <v>0</v>
      </c>
      <c r="G147" s="51">
        <f>G12*AC$11</f>
        <v>0</v>
      </c>
      <c r="H147" s="51">
        <f>H12*AD$11</f>
        <v>0</v>
      </c>
      <c r="I147" s="51">
        <f>I12*AE$11</f>
        <v>0</v>
      </c>
      <c r="J147" s="51">
        <f>J12*AF$11</f>
        <v>0</v>
      </c>
      <c r="K147" s="51">
        <f>K12*AG$11</f>
        <v>0</v>
      </c>
      <c r="L147" s="51">
        <f>L12*AH$11</f>
        <v>0</v>
      </c>
      <c r="M147" s="51">
        <f>M12*AI$11</f>
        <v>0</v>
      </c>
      <c r="N147" s="51">
        <f>N12*AJ$11</f>
        <v>0</v>
      </c>
      <c r="O147" s="51">
        <f>O12*AK$11</f>
        <v>0</v>
      </c>
      <c r="P147" s="51">
        <f>P12*AL$11</f>
        <v>0</v>
      </c>
      <c r="Q147" s="51">
        <f>Q12*AM$11</f>
        <v>0</v>
      </c>
      <c r="R147" s="51">
        <f>R12*AN$11</f>
        <v>0</v>
      </c>
      <c r="S147" s="50">
        <f>SUM(B147:R147)</f>
        <v>5.6947303919561314</v>
      </c>
    </row>
    <row r="148" spans="1:20" x14ac:dyDescent="0.25">
      <c r="A148" s="52" t="s">
        <v>89</v>
      </c>
      <c r="B148" s="51">
        <f>B13*X$11</f>
        <v>0</v>
      </c>
      <c r="C148" s="51">
        <f>C13*Y$11</f>
        <v>0</v>
      </c>
      <c r="D148" s="51">
        <f>D13*Z$11</f>
        <v>0</v>
      </c>
      <c r="E148" s="51">
        <f>E13*AA$11</f>
        <v>0</v>
      </c>
      <c r="F148" s="51">
        <f>F13*AB$11</f>
        <v>0</v>
      </c>
      <c r="G148" s="51">
        <f>G13*AC$11</f>
        <v>0</v>
      </c>
      <c r="H148" s="51">
        <f>H13*AD$11</f>
        <v>0</v>
      </c>
      <c r="I148" s="51">
        <f>I13*AE$11</f>
        <v>0</v>
      </c>
      <c r="J148" s="51">
        <f>J13*AF$11</f>
        <v>0</v>
      </c>
      <c r="K148" s="51">
        <f>K13*AG$11</f>
        <v>0</v>
      </c>
      <c r="L148" s="51">
        <f>L13*AH$11</f>
        <v>0</v>
      </c>
      <c r="M148" s="51">
        <f>M13*AI$11</f>
        <v>0</v>
      </c>
      <c r="N148" s="51">
        <f>N13*AJ$11</f>
        <v>0</v>
      </c>
      <c r="O148" s="51">
        <f>O13*AK$11</f>
        <v>6.8530102686956029E-2</v>
      </c>
      <c r="P148" s="51">
        <f>P13*AL$11</f>
        <v>0</v>
      </c>
      <c r="Q148" s="51">
        <f>Q13*AM$11</f>
        <v>0</v>
      </c>
      <c r="R148" s="51">
        <f>R13*AN$11</f>
        <v>0</v>
      </c>
      <c r="S148" s="50">
        <f>SUM(B148:R148)</f>
        <v>6.8530102686956029E-2</v>
      </c>
    </row>
    <row r="149" spans="1:20" x14ac:dyDescent="0.25">
      <c r="A149" s="52" t="s">
        <v>88</v>
      </c>
      <c r="B149" s="51">
        <f>B14*X$11</f>
        <v>0</v>
      </c>
      <c r="C149" s="51">
        <f>C14*Y$11</f>
        <v>0</v>
      </c>
      <c r="D149" s="51">
        <f>D14*Z$11</f>
        <v>0</v>
      </c>
      <c r="E149" s="51">
        <f>E14*AA$11</f>
        <v>0</v>
      </c>
      <c r="F149" s="51">
        <f>F14*AB$11</f>
        <v>0</v>
      </c>
      <c r="G149" s="51">
        <f>G14*AC$11</f>
        <v>0.16207437387074453</v>
      </c>
      <c r="H149" s="51">
        <f>H14*AD$11</f>
        <v>0</v>
      </c>
      <c r="I149" s="51">
        <f>I14*AE$11</f>
        <v>0</v>
      </c>
      <c r="J149" s="51">
        <f>J14*AF$11</f>
        <v>0</v>
      </c>
      <c r="K149" s="51">
        <f>K14*AG$11</f>
        <v>1.8511707534072067E-3</v>
      </c>
      <c r="L149" s="51">
        <f>L14*AH$11</f>
        <v>6.3677490201789245E-4</v>
      </c>
      <c r="M149" s="51">
        <f>M14*AI$11</f>
        <v>0.34331264003078948</v>
      </c>
      <c r="N149" s="51">
        <f>N14*AJ$11</f>
        <v>0</v>
      </c>
      <c r="O149" s="51">
        <f>O14*AK$11</f>
        <v>0</v>
      </c>
      <c r="P149" s="51">
        <f>P14*AL$11</f>
        <v>0</v>
      </c>
      <c r="Q149" s="51">
        <f>Q14*AM$11</f>
        <v>0</v>
      </c>
      <c r="R149" s="51">
        <f>R14*AN$11</f>
        <v>1.4813342763570021</v>
      </c>
      <c r="S149" s="50">
        <f>SUM(B149:R149)</f>
        <v>1.9892092359139613</v>
      </c>
    </row>
    <row r="150" spans="1:20" x14ac:dyDescent="0.25">
      <c r="A150" s="58"/>
      <c r="B150" s="13"/>
      <c r="C150" s="13"/>
      <c r="D150" s="13"/>
      <c r="E150" s="13"/>
      <c r="F150" s="13"/>
      <c r="G150" s="13"/>
      <c r="S150" s="3"/>
    </row>
    <row r="151" spans="1:20" x14ac:dyDescent="0.25">
      <c r="A151" s="58" t="s">
        <v>103</v>
      </c>
      <c r="B151" s="59" t="s">
        <v>78</v>
      </c>
      <c r="S151" s="3"/>
    </row>
    <row r="152" spans="1:20" x14ac:dyDescent="0.25">
      <c r="A152" s="57" t="s">
        <v>102</v>
      </c>
      <c r="B152" s="55" t="s">
        <v>64</v>
      </c>
      <c r="C152" s="56" t="s">
        <v>63</v>
      </c>
      <c r="D152" s="55" t="s">
        <v>62</v>
      </c>
      <c r="E152" s="54" t="s">
        <v>61</v>
      </c>
      <c r="F152" s="54" t="s">
        <v>60</v>
      </c>
      <c r="G152" s="54" t="s">
        <v>59</v>
      </c>
      <c r="H152" s="54" t="s">
        <v>58</v>
      </c>
      <c r="I152" s="54" t="s">
        <v>24</v>
      </c>
      <c r="J152" s="54" t="s">
        <v>57</v>
      </c>
      <c r="K152" s="54" t="s">
        <v>56</v>
      </c>
      <c r="L152" s="54" t="s">
        <v>55</v>
      </c>
      <c r="M152" s="54" t="s">
        <v>42</v>
      </c>
      <c r="N152" s="54" t="s">
        <v>54</v>
      </c>
      <c r="O152" s="54" t="s">
        <v>101</v>
      </c>
      <c r="P152" s="54" t="s">
        <v>53</v>
      </c>
      <c r="Q152" s="54" t="s">
        <v>52</v>
      </c>
      <c r="R152" s="54" t="s">
        <v>51</v>
      </c>
      <c r="S152" s="53" t="s">
        <v>100</v>
      </c>
      <c r="T152">
        <v>10</v>
      </c>
    </row>
    <row r="153" spans="1:20" x14ac:dyDescent="0.25">
      <c r="A153" s="52" t="s">
        <v>99</v>
      </c>
      <c r="B153" s="51">
        <f>B3*X$12</f>
        <v>0</v>
      </c>
      <c r="C153" s="51">
        <f>C3*Y$12</f>
        <v>5.2566120097474576</v>
      </c>
      <c r="D153" s="51">
        <f>D3*Z$12</f>
        <v>0.76581533936783053</v>
      </c>
      <c r="E153" s="51">
        <f>E3*AA$12</f>
        <v>0</v>
      </c>
      <c r="F153" s="51">
        <f>F3*AB$12</f>
        <v>0</v>
      </c>
      <c r="G153" s="51">
        <f>G3*AC$12</f>
        <v>0</v>
      </c>
      <c r="H153" s="51">
        <f>H3*AD$12</f>
        <v>0</v>
      </c>
      <c r="I153" s="51">
        <f>I3*AE$12</f>
        <v>0</v>
      </c>
      <c r="J153" s="51">
        <f>J3*AF$12</f>
        <v>0</v>
      </c>
      <c r="K153" s="51">
        <f>K3*AG$12</f>
        <v>0</v>
      </c>
      <c r="L153" s="51">
        <f>L3*AH$12</f>
        <v>0</v>
      </c>
      <c r="M153" s="51">
        <f>M3*AI$12</f>
        <v>0</v>
      </c>
      <c r="N153" s="51">
        <f>N3*AJ$12</f>
        <v>0</v>
      </c>
      <c r="O153" s="51">
        <f>O3*AK$12</f>
        <v>0</v>
      </c>
      <c r="P153" s="51">
        <f>P3*AL$12</f>
        <v>0</v>
      </c>
      <c r="Q153" s="51">
        <f>Q3*AM$12</f>
        <v>0</v>
      </c>
      <c r="R153" s="51">
        <f>R3*AN$12</f>
        <v>0</v>
      </c>
      <c r="S153" s="50">
        <f>SUM(B153:R153)</f>
        <v>6.0224273491152882</v>
      </c>
    </row>
    <row r="154" spans="1:20" x14ac:dyDescent="0.25">
      <c r="A154" s="52" t="s">
        <v>98</v>
      </c>
      <c r="B154" s="51">
        <f>B4*X$12</f>
        <v>0</v>
      </c>
      <c r="C154" s="51">
        <f>C4*Y$12</f>
        <v>0</v>
      </c>
      <c r="D154" s="51">
        <f>D4*Z$12</f>
        <v>0</v>
      </c>
      <c r="E154" s="51">
        <f>E4*AA$12</f>
        <v>0</v>
      </c>
      <c r="F154" s="51">
        <f>F4*AB$12</f>
        <v>0</v>
      </c>
      <c r="G154" s="51">
        <f>G4*AC$12</f>
        <v>0</v>
      </c>
      <c r="H154" s="51">
        <f>H4*AD$12</f>
        <v>0</v>
      </c>
      <c r="I154" s="51">
        <f>I4*AE$12</f>
        <v>1.1501710916599968</v>
      </c>
      <c r="J154" s="51">
        <f>J4*AF$12</f>
        <v>0</v>
      </c>
      <c r="K154" s="51">
        <f>K4*AG$12</f>
        <v>0.77560563700187501</v>
      </c>
      <c r="L154" s="51">
        <f>L4*AH$12</f>
        <v>0</v>
      </c>
      <c r="M154" s="51">
        <f>M4*AI$12</f>
        <v>0</v>
      </c>
      <c r="N154" s="51">
        <f>N4*AJ$12</f>
        <v>0</v>
      </c>
      <c r="O154" s="51">
        <f>O4*AK$12</f>
        <v>0</v>
      </c>
      <c r="P154" s="51">
        <f>P4*AL$12</f>
        <v>0</v>
      </c>
      <c r="Q154" s="51">
        <f>Q4*AM$12</f>
        <v>0</v>
      </c>
      <c r="R154" s="51">
        <f>R4*AN$12</f>
        <v>0</v>
      </c>
      <c r="S154" s="50">
        <f>SUM(B154:R154)</f>
        <v>1.9257767286618717</v>
      </c>
    </row>
    <row r="155" spans="1:20" x14ac:dyDescent="0.25">
      <c r="A155" s="52" t="s">
        <v>97</v>
      </c>
      <c r="B155" s="51">
        <f>B5*X$12</f>
        <v>0</v>
      </c>
      <c r="C155" s="51">
        <f>C5*Y$12</f>
        <v>0</v>
      </c>
      <c r="D155" s="51">
        <f>D5*Z$12</f>
        <v>0</v>
      </c>
      <c r="E155" s="51">
        <f>E5*AA$12</f>
        <v>0</v>
      </c>
      <c r="F155" s="51">
        <f>F5*AB$12</f>
        <v>0</v>
      </c>
      <c r="G155" s="51">
        <f>G5*AC$12</f>
        <v>0</v>
      </c>
      <c r="H155" s="51">
        <f>H5*AD$12</f>
        <v>0</v>
      </c>
      <c r="I155" s="51">
        <f>I5*AE$12</f>
        <v>0</v>
      </c>
      <c r="J155" s="51">
        <f>J5*AF$12</f>
        <v>0</v>
      </c>
      <c r="K155" s="51">
        <f>K5*AG$12</f>
        <v>0</v>
      </c>
      <c r="L155" s="51">
        <f>L5*AH$12</f>
        <v>0</v>
      </c>
      <c r="M155" s="51">
        <f>M5*AI$12</f>
        <v>0</v>
      </c>
      <c r="N155" s="51">
        <f>N5*AJ$12</f>
        <v>0</v>
      </c>
      <c r="O155" s="51">
        <f>O5*AK$12</f>
        <v>0</v>
      </c>
      <c r="P155" s="51">
        <f>P5*AL$12</f>
        <v>0</v>
      </c>
      <c r="Q155" s="51">
        <f>Q5*AM$12</f>
        <v>0</v>
      </c>
      <c r="R155" s="51">
        <f>R5*AN$12</f>
        <v>0</v>
      </c>
      <c r="S155" s="50">
        <f>SUM(B155:R155)</f>
        <v>0</v>
      </c>
    </row>
    <row r="156" spans="1:20" x14ac:dyDescent="0.25">
      <c r="A156" s="52" t="s">
        <v>96</v>
      </c>
      <c r="B156" s="51">
        <f>B6*X$12</f>
        <v>0</v>
      </c>
      <c r="C156" s="51">
        <f>C6*Y$12</f>
        <v>0</v>
      </c>
      <c r="D156" s="51">
        <f>D6*Z$12</f>
        <v>0.12154449892297421</v>
      </c>
      <c r="E156" s="51">
        <f>E6*AA$12</f>
        <v>0</v>
      </c>
      <c r="F156" s="51">
        <f>F6*AB$12</f>
        <v>0</v>
      </c>
      <c r="G156" s="51">
        <f>G6*AC$12</f>
        <v>2.5980261253343513</v>
      </c>
      <c r="H156" s="51">
        <f>H6*AD$12</f>
        <v>0</v>
      </c>
      <c r="I156" s="51">
        <f>I6*AE$12</f>
        <v>0</v>
      </c>
      <c r="J156" s="51">
        <f>J6*AF$12</f>
        <v>0</v>
      </c>
      <c r="K156" s="51">
        <f>K6*AG$12</f>
        <v>0</v>
      </c>
      <c r="L156" s="51">
        <f>L6*AH$12</f>
        <v>0</v>
      </c>
      <c r="M156" s="51">
        <f>M6*AI$12</f>
        <v>0</v>
      </c>
      <c r="N156" s="51">
        <f>N6*AJ$12</f>
        <v>0</v>
      </c>
      <c r="O156" s="51">
        <f>O6*AK$12</f>
        <v>0</v>
      </c>
      <c r="P156" s="51">
        <f>P6*AL$12</f>
        <v>0</v>
      </c>
      <c r="Q156" s="51">
        <f>Q6*AM$12</f>
        <v>0</v>
      </c>
      <c r="R156" s="51">
        <f>R6*AN$12</f>
        <v>0</v>
      </c>
      <c r="S156" s="50">
        <f>SUM(B156:R156)</f>
        <v>2.7195706242573254</v>
      </c>
    </row>
    <row r="157" spans="1:20" x14ac:dyDescent="0.25">
      <c r="A157" s="52" t="s">
        <v>95</v>
      </c>
      <c r="B157" s="51">
        <f>B7*X$12</f>
        <v>0</v>
      </c>
      <c r="C157" s="51">
        <f>C7*Y$12</f>
        <v>0</v>
      </c>
      <c r="D157" s="51">
        <f>D7*Z$12</f>
        <v>0.51252680315072341</v>
      </c>
      <c r="E157" s="51">
        <f>E7*AA$12</f>
        <v>0</v>
      </c>
      <c r="F157" s="51">
        <f>F7*AB$12</f>
        <v>0</v>
      </c>
      <c r="G157" s="51">
        <f>G7*AC$12</f>
        <v>0</v>
      </c>
      <c r="H157" s="51">
        <f>H7*AD$12</f>
        <v>0</v>
      </c>
      <c r="I157" s="51">
        <f>I7*AE$12</f>
        <v>0</v>
      </c>
      <c r="J157" s="51">
        <f>J7*AF$12</f>
        <v>0</v>
      </c>
      <c r="K157" s="51">
        <f>K7*AG$12</f>
        <v>0</v>
      </c>
      <c r="L157" s="51">
        <f>L7*AH$12</f>
        <v>0</v>
      </c>
      <c r="M157" s="51">
        <f>M7*AI$12</f>
        <v>0</v>
      </c>
      <c r="N157" s="51">
        <f>N7*AJ$12</f>
        <v>0</v>
      </c>
      <c r="O157" s="51">
        <f>O7*AK$12</f>
        <v>0</v>
      </c>
      <c r="P157" s="51">
        <f>P7*AL$12</f>
        <v>0</v>
      </c>
      <c r="Q157" s="51">
        <f>Q7*AM$12</f>
        <v>0</v>
      </c>
      <c r="R157" s="51">
        <f>R7*AN$12</f>
        <v>0</v>
      </c>
      <c r="S157" s="50">
        <f>SUM(B157:R157)</f>
        <v>0.51252680315072341</v>
      </c>
    </row>
    <row r="158" spans="1:20" x14ac:dyDescent="0.25">
      <c r="A158" s="52" t="s">
        <v>94</v>
      </c>
      <c r="B158" s="51">
        <f>B8*X$12</f>
        <v>0</v>
      </c>
      <c r="C158" s="51">
        <f>C8*Y$12</f>
        <v>0</v>
      </c>
      <c r="D158" s="51">
        <f>D8*Z$12</f>
        <v>0.15894280628388938</v>
      </c>
      <c r="E158" s="51">
        <f>E8*AA$12</f>
        <v>0</v>
      </c>
      <c r="F158" s="51">
        <f>F8*AB$12</f>
        <v>0</v>
      </c>
      <c r="G158" s="51">
        <f>G8*AC$12</f>
        <v>0</v>
      </c>
      <c r="H158" s="51">
        <f>H8*AD$12</f>
        <v>0</v>
      </c>
      <c r="I158" s="51">
        <f>I8*AE$12</f>
        <v>0</v>
      </c>
      <c r="J158" s="51">
        <f>J8*AF$12</f>
        <v>0</v>
      </c>
      <c r="K158" s="51">
        <f>K8*AG$12</f>
        <v>0</v>
      </c>
      <c r="L158" s="51">
        <f>L8*AH$12</f>
        <v>0</v>
      </c>
      <c r="M158" s="51">
        <f>M8*AI$12</f>
        <v>0</v>
      </c>
      <c r="N158" s="51">
        <f>N8*AJ$12</f>
        <v>0</v>
      </c>
      <c r="O158" s="51">
        <f>O8*AK$12</f>
        <v>0</v>
      </c>
      <c r="P158" s="51">
        <f>P8*AL$12</f>
        <v>0</v>
      </c>
      <c r="Q158" s="51">
        <f>Q8*AM$12</f>
        <v>0</v>
      </c>
      <c r="R158" s="51">
        <f>R8*AN$12</f>
        <v>0</v>
      </c>
      <c r="S158" s="50">
        <f>SUM(B158:R158)</f>
        <v>0.15894280628388938</v>
      </c>
    </row>
    <row r="159" spans="1:20" x14ac:dyDescent="0.25">
      <c r="A159" s="52" t="s">
        <v>93</v>
      </c>
      <c r="B159" s="51">
        <f>B9*X$12</f>
        <v>0</v>
      </c>
      <c r="C159" s="51">
        <f>C9*Y$12</f>
        <v>0</v>
      </c>
      <c r="D159" s="51">
        <f>D9*Z$12</f>
        <v>0</v>
      </c>
      <c r="E159" s="51">
        <f>E9*AA$12</f>
        <v>0</v>
      </c>
      <c r="F159" s="51">
        <f>F9*AB$12</f>
        <v>0</v>
      </c>
      <c r="G159" s="51">
        <f>G9*AC$12</f>
        <v>0</v>
      </c>
      <c r="H159" s="51">
        <f>H9*AD$12</f>
        <v>0</v>
      </c>
      <c r="I159" s="51">
        <f>I9*AE$12</f>
        <v>0</v>
      </c>
      <c r="J159" s="51">
        <f>J9*AF$12</f>
        <v>0</v>
      </c>
      <c r="K159" s="51">
        <f>K9*AG$12</f>
        <v>0</v>
      </c>
      <c r="L159" s="51">
        <f>L9*AH$12</f>
        <v>0</v>
      </c>
      <c r="M159" s="51">
        <f>M9*AI$12</f>
        <v>0</v>
      </c>
      <c r="N159" s="51">
        <f>N9*AJ$12</f>
        <v>0</v>
      </c>
      <c r="O159" s="51">
        <f>O9*AK$12</f>
        <v>0</v>
      </c>
      <c r="P159" s="51">
        <f>P9*AL$12</f>
        <v>0</v>
      </c>
      <c r="Q159" s="51">
        <f>Q9*AM$12</f>
        <v>0</v>
      </c>
      <c r="R159" s="51">
        <f>R9*AN$12</f>
        <v>0</v>
      </c>
      <c r="S159" s="50">
        <f>SUM(B159:R159)</f>
        <v>0</v>
      </c>
    </row>
    <row r="160" spans="1:20" x14ac:dyDescent="0.25">
      <c r="A160" s="52" t="s">
        <v>92</v>
      </c>
      <c r="B160" s="51">
        <f>B10*X$12</f>
        <v>0</v>
      </c>
      <c r="C160" s="51">
        <f>C10*Y$12</f>
        <v>0</v>
      </c>
      <c r="D160" s="51">
        <f>D10*Z$12</f>
        <v>0</v>
      </c>
      <c r="E160" s="51">
        <f>E10*AA$12</f>
        <v>0</v>
      </c>
      <c r="F160" s="51">
        <f>F10*AB$12</f>
        <v>0</v>
      </c>
      <c r="G160" s="51">
        <f>G10*AC$12</f>
        <v>0</v>
      </c>
      <c r="H160" s="51">
        <f>H10*AD$12</f>
        <v>0</v>
      </c>
      <c r="I160" s="51">
        <f>I10*AE$12</f>
        <v>0</v>
      </c>
      <c r="J160" s="51">
        <f>J10*AF$12</f>
        <v>0</v>
      </c>
      <c r="K160" s="51">
        <f>K10*AG$12</f>
        <v>0</v>
      </c>
      <c r="L160" s="51">
        <f>L10*AH$12</f>
        <v>0</v>
      </c>
      <c r="M160" s="51">
        <f>M10*AI$12</f>
        <v>0</v>
      </c>
      <c r="N160" s="51">
        <f>N10*AJ$12</f>
        <v>0</v>
      </c>
      <c r="O160" s="51">
        <f>O10*AK$12</f>
        <v>0</v>
      </c>
      <c r="P160" s="51">
        <f>P10*AL$12</f>
        <v>0</v>
      </c>
      <c r="Q160" s="51">
        <f>Q10*AM$12</f>
        <v>0</v>
      </c>
      <c r="R160" s="51">
        <f>R10*AN$12</f>
        <v>0</v>
      </c>
      <c r="S160" s="50">
        <f>SUM(B160:R160)</f>
        <v>0</v>
      </c>
    </row>
    <row r="161" spans="1:20" x14ac:dyDescent="0.25">
      <c r="A161" s="52" t="s">
        <v>91</v>
      </c>
      <c r="B161" s="51">
        <f>B11*X$12</f>
        <v>0</v>
      </c>
      <c r="C161" s="51">
        <f>C11*Y$12</f>
        <v>0</v>
      </c>
      <c r="D161" s="51">
        <f>D11*Z$12</f>
        <v>0</v>
      </c>
      <c r="E161" s="51">
        <f>E11*AA$12</f>
        <v>0</v>
      </c>
      <c r="F161" s="51">
        <f>F11*AB$12</f>
        <v>0</v>
      </c>
      <c r="G161" s="51">
        <f>G11*AC$12</f>
        <v>0</v>
      </c>
      <c r="H161" s="51">
        <f>H11*AD$12</f>
        <v>0</v>
      </c>
      <c r="I161" s="51">
        <f>I11*AE$12</f>
        <v>0</v>
      </c>
      <c r="J161" s="51">
        <f>J11*AF$12</f>
        <v>0</v>
      </c>
      <c r="K161" s="51">
        <f>K11*AG$12</f>
        <v>0</v>
      </c>
      <c r="L161" s="51">
        <f>L11*AH$12</f>
        <v>0</v>
      </c>
      <c r="M161" s="51">
        <f>M11*AI$12</f>
        <v>0</v>
      </c>
      <c r="N161" s="51">
        <f>N11*AJ$12</f>
        <v>0</v>
      </c>
      <c r="O161" s="51">
        <f>O11*AK$12</f>
        <v>0</v>
      </c>
      <c r="P161" s="51">
        <f>P11*AL$12</f>
        <v>0</v>
      </c>
      <c r="Q161" s="51">
        <f>Q11*AM$12</f>
        <v>0</v>
      </c>
      <c r="R161" s="51">
        <f>R11*AN$12</f>
        <v>0</v>
      </c>
      <c r="S161" s="50">
        <f>SUM(B161:R161)</f>
        <v>0</v>
      </c>
    </row>
    <row r="162" spans="1:20" x14ac:dyDescent="0.25">
      <c r="A162" s="52" t="s">
        <v>90</v>
      </c>
      <c r="B162" s="51">
        <f>B12*X$12</f>
        <v>7.8626753870583119</v>
      </c>
      <c r="C162" s="51">
        <f>C12*Y$12</f>
        <v>5.4729127910097937</v>
      </c>
      <c r="D162" s="51">
        <f>D12*Z$12</f>
        <v>2.1461528655979714</v>
      </c>
      <c r="E162" s="51">
        <f>E12*AA$12</f>
        <v>0</v>
      </c>
      <c r="F162" s="51">
        <f>F12*AB$12</f>
        <v>0</v>
      </c>
      <c r="G162" s="51">
        <f>G12*AC$12</f>
        <v>0</v>
      </c>
      <c r="H162" s="51">
        <f>H12*AD$12</f>
        <v>0</v>
      </c>
      <c r="I162" s="51">
        <f>I12*AE$12</f>
        <v>0</v>
      </c>
      <c r="J162" s="51">
        <f>J12*AF$12</f>
        <v>0</v>
      </c>
      <c r="K162" s="51">
        <f>K12*AG$12</f>
        <v>0</v>
      </c>
      <c r="L162" s="51">
        <f>L12*AH$12</f>
        <v>0</v>
      </c>
      <c r="M162" s="51">
        <f>M12*AI$12</f>
        <v>0</v>
      </c>
      <c r="N162" s="51">
        <f>N12*AJ$12</f>
        <v>0</v>
      </c>
      <c r="O162" s="51">
        <f>O12*AK$12</f>
        <v>0</v>
      </c>
      <c r="P162" s="51">
        <f>P12*AL$12</f>
        <v>0</v>
      </c>
      <c r="Q162" s="51">
        <f>Q12*AM$12</f>
        <v>0</v>
      </c>
      <c r="R162" s="51">
        <f>R12*AN$12</f>
        <v>0</v>
      </c>
      <c r="S162" s="50">
        <f>SUM(B162:R162)</f>
        <v>15.481741043666077</v>
      </c>
    </row>
    <row r="163" spans="1:20" x14ac:dyDescent="0.25">
      <c r="A163" s="52" t="s">
        <v>89</v>
      </c>
      <c r="B163" s="51">
        <f>B13*X$12</f>
        <v>0</v>
      </c>
      <c r="C163" s="51">
        <f>C13*Y$12</f>
        <v>0</v>
      </c>
      <c r="D163" s="51">
        <f>D13*Z$12</f>
        <v>0</v>
      </c>
      <c r="E163" s="51">
        <f>E13*AA$12</f>
        <v>0</v>
      </c>
      <c r="F163" s="51">
        <f>F13*AB$12</f>
        <v>0</v>
      </c>
      <c r="G163" s="51">
        <f>G13*AC$12</f>
        <v>0</v>
      </c>
      <c r="H163" s="51">
        <f>H13*AD$12</f>
        <v>0</v>
      </c>
      <c r="I163" s="51">
        <f>I13*AE$12</f>
        <v>0</v>
      </c>
      <c r="J163" s="51">
        <f>J13*AF$12</f>
        <v>0</v>
      </c>
      <c r="K163" s="51">
        <f>K13*AG$12</f>
        <v>0</v>
      </c>
      <c r="L163" s="51">
        <f>L13*AH$12</f>
        <v>0</v>
      </c>
      <c r="M163" s="51">
        <f>M13*AI$12</f>
        <v>0</v>
      </c>
      <c r="N163" s="51">
        <f>N13*AJ$12</f>
        <v>0</v>
      </c>
      <c r="O163" s="51">
        <f>O13*AK$12</f>
        <v>1.3444266515483527</v>
      </c>
      <c r="P163" s="51">
        <f>P13*AL$12</f>
        <v>0</v>
      </c>
      <c r="Q163" s="51">
        <f>Q13*AM$12</f>
        <v>0</v>
      </c>
      <c r="R163" s="51">
        <f>R13*AN$12</f>
        <v>0</v>
      </c>
      <c r="S163" s="50">
        <f>SUM(B163:R163)</f>
        <v>1.3444266515483527</v>
      </c>
    </row>
    <row r="164" spans="1:20" x14ac:dyDescent="0.25">
      <c r="A164" s="52" t="s">
        <v>88</v>
      </c>
      <c r="B164" s="51">
        <f>B14*X$12</f>
        <v>0</v>
      </c>
      <c r="C164" s="51">
        <f>C14*Y$12</f>
        <v>0</v>
      </c>
      <c r="D164" s="51">
        <f>D14*Z$12</f>
        <v>0</v>
      </c>
      <c r="E164" s="51">
        <f>E14*AA$12</f>
        <v>0</v>
      </c>
      <c r="F164" s="51">
        <f>F14*AB$12</f>
        <v>0</v>
      </c>
      <c r="G164" s="51">
        <f>G14*AC$12</f>
        <v>2.983125593966081</v>
      </c>
      <c r="H164" s="51">
        <f>H14*AD$12</f>
        <v>0</v>
      </c>
      <c r="I164" s="51">
        <f>I14*AE$12</f>
        <v>0</v>
      </c>
      <c r="J164" s="51">
        <f>J14*AF$12</f>
        <v>0</v>
      </c>
      <c r="K164" s="51">
        <f>K14*AG$12</f>
        <v>0.62035124402813202</v>
      </c>
      <c r="L164" s="51">
        <f>L14*AH$12</f>
        <v>0</v>
      </c>
      <c r="M164" s="51">
        <f>M14*AI$12</f>
        <v>0</v>
      </c>
      <c r="N164" s="51">
        <f>N14*AJ$12</f>
        <v>0</v>
      </c>
      <c r="O164" s="51">
        <f>O14*AK$12</f>
        <v>0</v>
      </c>
      <c r="P164" s="51">
        <f>P14*AL$12</f>
        <v>0</v>
      </c>
      <c r="Q164" s="51">
        <f>Q14*AM$12</f>
        <v>0</v>
      </c>
      <c r="R164" s="51">
        <f>R14*AN$12</f>
        <v>0</v>
      </c>
      <c r="S164" s="50">
        <f>SUM(B164:R164)</f>
        <v>3.6034768379942133</v>
      </c>
    </row>
    <row r="165" spans="1:20" x14ac:dyDescent="0.25">
      <c r="A165" s="58"/>
      <c r="B165" s="13"/>
      <c r="C165" s="13"/>
      <c r="D165" s="13"/>
      <c r="E165" s="13"/>
      <c r="F165" s="13"/>
      <c r="G165" s="13"/>
      <c r="S165" s="3"/>
    </row>
    <row r="166" spans="1:20" x14ac:dyDescent="0.25">
      <c r="A166" s="58" t="s">
        <v>103</v>
      </c>
      <c r="B166" s="59" t="s">
        <v>79</v>
      </c>
      <c r="S166" s="3"/>
    </row>
    <row r="167" spans="1:20" x14ac:dyDescent="0.25">
      <c r="A167" s="57" t="s">
        <v>102</v>
      </c>
      <c r="B167" s="55" t="s">
        <v>64</v>
      </c>
      <c r="C167" s="56" t="s">
        <v>63</v>
      </c>
      <c r="D167" s="55" t="s">
        <v>62</v>
      </c>
      <c r="E167" s="54" t="s">
        <v>61</v>
      </c>
      <c r="F167" s="54" t="s">
        <v>60</v>
      </c>
      <c r="G167" s="54" t="s">
        <v>59</v>
      </c>
      <c r="H167" s="54" t="s">
        <v>58</v>
      </c>
      <c r="I167" s="54" t="s">
        <v>24</v>
      </c>
      <c r="J167" s="54" t="s">
        <v>57</v>
      </c>
      <c r="K167" s="54" t="s">
        <v>56</v>
      </c>
      <c r="L167" s="54" t="s">
        <v>55</v>
      </c>
      <c r="M167" s="54" t="s">
        <v>42</v>
      </c>
      <c r="N167" s="54" t="s">
        <v>54</v>
      </c>
      <c r="O167" s="54" t="s">
        <v>101</v>
      </c>
      <c r="P167" s="54" t="s">
        <v>53</v>
      </c>
      <c r="Q167" s="54" t="s">
        <v>52</v>
      </c>
      <c r="R167" s="54" t="s">
        <v>51</v>
      </c>
      <c r="S167" s="53" t="s">
        <v>100</v>
      </c>
      <c r="T167">
        <v>11</v>
      </c>
    </row>
    <row r="168" spans="1:20" x14ac:dyDescent="0.25">
      <c r="A168" s="52" t="s">
        <v>99</v>
      </c>
      <c r="B168" s="51">
        <f>B3*X$13</f>
        <v>0</v>
      </c>
      <c r="C168" s="51">
        <f>C3*Y$13</f>
        <v>2.5619274955206515</v>
      </c>
      <c r="D168" s="51">
        <f>D3*Z$13</f>
        <v>0.2556240046305992</v>
      </c>
      <c r="E168" s="51">
        <f>E3*AA$13</f>
        <v>0</v>
      </c>
      <c r="F168" s="51">
        <f>F3*AB$13</f>
        <v>0</v>
      </c>
      <c r="G168" s="51">
        <f>G3*AC$13</f>
        <v>0</v>
      </c>
      <c r="H168" s="51">
        <f>H3*AD$13</f>
        <v>0</v>
      </c>
      <c r="I168" s="51">
        <f>I3*AE$13</f>
        <v>0</v>
      </c>
      <c r="J168" s="51">
        <f>J3*AF$13</f>
        <v>0</v>
      </c>
      <c r="K168" s="51">
        <f>K3*AG$13</f>
        <v>0</v>
      </c>
      <c r="L168" s="51">
        <f>L3*AH$13</f>
        <v>0</v>
      </c>
      <c r="M168" s="51">
        <f>M3*AI$13</f>
        <v>0</v>
      </c>
      <c r="N168" s="51">
        <f>N3*AJ$13</f>
        <v>0</v>
      </c>
      <c r="O168" s="51">
        <f>O3*AK$13</f>
        <v>0</v>
      </c>
      <c r="P168" s="51">
        <f>P3*AL$13</f>
        <v>0</v>
      </c>
      <c r="Q168" s="51">
        <f>Q3*AM$13</f>
        <v>0</v>
      </c>
      <c r="R168" s="51">
        <f>R3*AN$13</f>
        <v>0</v>
      </c>
      <c r="S168" s="50">
        <f>SUM(B168:R168)</f>
        <v>2.8175515001512506</v>
      </c>
    </row>
    <row r="169" spans="1:20" x14ac:dyDescent="0.25">
      <c r="A169" s="52" t="s">
        <v>98</v>
      </c>
      <c r="B169" s="51">
        <f>B4*X$13</f>
        <v>0</v>
      </c>
      <c r="C169" s="51">
        <f>C4*Y$13</f>
        <v>0</v>
      </c>
      <c r="D169" s="51">
        <f>D4*Z$13</f>
        <v>0</v>
      </c>
      <c r="E169" s="51">
        <f>E4*AA$13</f>
        <v>0</v>
      </c>
      <c r="F169" s="51">
        <f>F4*AB$13</f>
        <v>0</v>
      </c>
      <c r="G169" s="51">
        <f>G4*AC$13</f>
        <v>0</v>
      </c>
      <c r="H169" s="51">
        <f>H4*AD$13</f>
        <v>0</v>
      </c>
      <c r="I169" s="51">
        <f>I4*AE$13</f>
        <v>1.3561893196509598</v>
      </c>
      <c r="J169" s="51">
        <f>J4*AF$13</f>
        <v>0.31658362417684699</v>
      </c>
      <c r="K169" s="51">
        <f>K4*AG$13</f>
        <v>0.12126244579406632</v>
      </c>
      <c r="L169" s="51">
        <f>L4*AH$13</f>
        <v>0</v>
      </c>
      <c r="M169" s="51">
        <f>M4*AI$13</f>
        <v>0</v>
      </c>
      <c r="N169" s="51">
        <f>N4*AJ$13</f>
        <v>0</v>
      </c>
      <c r="O169" s="51">
        <f>O4*AK$13</f>
        <v>0</v>
      </c>
      <c r="P169" s="51">
        <f>P4*AL$13</f>
        <v>0</v>
      </c>
      <c r="Q169" s="51">
        <f>Q4*AM$13</f>
        <v>0</v>
      </c>
      <c r="R169" s="51">
        <f>R4*AN$13</f>
        <v>0</v>
      </c>
      <c r="S169" s="50">
        <f>SUM(B169:R169)</f>
        <v>1.794035389621873</v>
      </c>
    </row>
    <row r="170" spans="1:20" x14ac:dyDescent="0.25">
      <c r="A170" s="52" t="s">
        <v>97</v>
      </c>
      <c r="B170" s="51">
        <f>B5*X$13</f>
        <v>0</v>
      </c>
      <c r="C170" s="51">
        <f>C5*Y$13</f>
        <v>0</v>
      </c>
      <c r="D170" s="51">
        <f>D5*Z$13</f>
        <v>0</v>
      </c>
      <c r="E170" s="51">
        <f>E5*AA$13</f>
        <v>0</v>
      </c>
      <c r="F170" s="51">
        <f>F5*AB$13</f>
        <v>0</v>
      </c>
      <c r="G170" s="51">
        <f>G5*AC$13</f>
        <v>0</v>
      </c>
      <c r="H170" s="51">
        <f>H5*AD$13</f>
        <v>0</v>
      </c>
      <c r="I170" s="51">
        <f>I5*AE$13</f>
        <v>0</v>
      </c>
      <c r="J170" s="51">
        <f>J5*AF$13</f>
        <v>0</v>
      </c>
      <c r="K170" s="51">
        <f>K5*AG$13</f>
        <v>0</v>
      </c>
      <c r="L170" s="51">
        <f>L5*AH$13</f>
        <v>0</v>
      </c>
      <c r="M170" s="51">
        <f>M5*AI$13</f>
        <v>0</v>
      </c>
      <c r="N170" s="51">
        <f>N5*AJ$13</f>
        <v>0</v>
      </c>
      <c r="O170" s="51">
        <f>O5*AK$13</f>
        <v>0</v>
      </c>
      <c r="P170" s="51">
        <f>P5*AL$13</f>
        <v>0</v>
      </c>
      <c r="Q170" s="51">
        <f>Q5*AM$13</f>
        <v>0</v>
      </c>
      <c r="R170" s="51">
        <f>R5*AN$13</f>
        <v>0</v>
      </c>
      <c r="S170" s="50">
        <f>SUM(B170:R170)</f>
        <v>0</v>
      </c>
    </row>
    <row r="171" spans="1:20" x14ac:dyDescent="0.25">
      <c r="A171" s="52" t="s">
        <v>96</v>
      </c>
      <c r="B171" s="51">
        <f>B6*X$13</f>
        <v>0</v>
      </c>
      <c r="C171" s="51">
        <f>C6*Y$13</f>
        <v>0</v>
      </c>
      <c r="D171" s="51">
        <f>D6*Z$13</f>
        <v>4.0570735474112857E-2</v>
      </c>
      <c r="E171" s="51">
        <f>E6*AA$13</f>
        <v>0</v>
      </c>
      <c r="F171" s="51">
        <f>F6*AB$13</f>
        <v>0</v>
      </c>
      <c r="G171" s="51">
        <f>G6*AC$13</f>
        <v>0.16369991262361838</v>
      </c>
      <c r="H171" s="51">
        <f>H6*AD$13</f>
        <v>0</v>
      </c>
      <c r="I171" s="51">
        <f>I6*AE$13</f>
        <v>0</v>
      </c>
      <c r="J171" s="51">
        <f>J6*AF$13</f>
        <v>0</v>
      </c>
      <c r="K171" s="51">
        <f>K6*AG$13</f>
        <v>0</v>
      </c>
      <c r="L171" s="51">
        <f>L6*AH$13</f>
        <v>0</v>
      </c>
      <c r="M171" s="51">
        <f>M6*AI$13</f>
        <v>0</v>
      </c>
      <c r="N171" s="51">
        <f>N6*AJ$13</f>
        <v>0</v>
      </c>
      <c r="O171" s="51">
        <f>O6*AK$13</f>
        <v>0</v>
      </c>
      <c r="P171" s="51">
        <f>P6*AL$13</f>
        <v>0</v>
      </c>
      <c r="Q171" s="51">
        <f>Q6*AM$13</f>
        <v>0</v>
      </c>
      <c r="R171" s="51">
        <f>R6*AN$13</f>
        <v>0</v>
      </c>
      <c r="S171" s="50">
        <f>SUM(B171:R171)</f>
        <v>0.20427064809773124</v>
      </c>
    </row>
    <row r="172" spans="1:20" x14ac:dyDescent="0.25">
      <c r="A172" s="52" t="s">
        <v>95</v>
      </c>
      <c r="B172" s="51">
        <f>B7*X$13</f>
        <v>0</v>
      </c>
      <c r="C172" s="51">
        <f>C7*Y$13</f>
        <v>0</v>
      </c>
      <c r="D172" s="51">
        <f>D7*Z$13</f>
        <v>0.17107799643979058</v>
      </c>
      <c r="E172" s="51">
        <f>E7*AA$13</f>
        <v>0</v>
      </c>
      <c r="F172" s="51">
        <f>F7*AB$13</f>
        <v>0</v>
      </c>
      <c r="G172" s="51">
        <f>G7*AC$13</f>
        <v>0</v>
      </c>
      <c r="H172" s="51">
        <f>H7*AD$13</f>
        <v>0</v>
      </c>
      <c r="I172" s="51">
        <f>I7*AE$13</f>
        <v>0</v>
      </c>
      <c r="J172" s="51">
        <f>J7*AF$13</f>
        <v>0</v>
      </c>
      <c r="K172" s="51">
        <f>K7*AG$13</f>
        <v>0</v>
      </c>
      <c r="L172" s="51">
        <f>L7*AH$13</f>
        <v>0</v>
      </c>
      <c r="M172" s="51">
        <f>M7*AI$13</f>
        <v>0</v>
      </c>
      <c r="N172" s="51">
        <f>N7*AJ$13</f>
        <v>0</v>
      </c>
      <c r="O172" s="51">
        <f>O7*AK$13</f>
        <v>0</v>
      </c>
      <c r="P172" s="51">
        <f>P7*AL$13</f>
        <v>0</v>
      </c>
      <c r="Q172" s="51">
        <f>Q7*AM$13</f>
        <v>0</v>
      </c>
      <c r="R172" s="51">
        <f>R7*AN$13</f>
        <v>0</v>
      </c>
      <c r="S172" s="50">
        <f>SUM(B172:R172)</f>
        <v>0.17107799643979058</v>
      </c>
    </row>
    <row r="173" spans="1:20" x14ac:dyDescent="0.25">
      <c r="A173" s="52" t="s">
        <v>94</v>
      </c>
      <c r="B173" s="51">
        <f>B8*X$13</f>
        <v>0</v>
      </c>
      <c r="C173" s="51">
        <f>C8*Y$13</f>
        <v>0</v>
      </c>
      <c r="D173" s="51">
        <f>D8*Z$13</f>
        <v>5.3054038696916814E-2</v>
      </c>
      <c r="E173" s="51">
        <f>E8*AA$13</f>
        <v>0</v>
      </c>
      <c r="F173" s="51">
        <f>F8*AB$13</f>
        <v>0</v>
      </c>
      <c r="G173" s="51">
        <f>G8*AC$13</f>
        <v>0</v>
      </c>
      <c r="H173" s="51">
        <f>H8*AD$13</f>
        <v>0</v>
      </c>
      <c r="I173" s="51">
        <f>I8*AE$13</f>
        <v>0</v>
      </c>
      <c r="J173" s="51">
        <f>J8*AF$13</f>
        <v>0.19201896763234436</v>
      </c>
      <c r="K173" s="51">
        <f>K8*AG$13</f>
        <v>0</v>
      </c>
      <c r="L173" s="51">
        <f>L8*AH$13</f>
        <v>0</v>
      </c>
      <c r="M173" s="51">
        <f>M8*AI$13</f>
        <v>0</v>
      </c>
      <c r="N173" s="51">
        <f>N8*AJ$13</f>
        <v>0</v>
      </c>
      <c r="O173" s="51">
        <f>O8*AK$13</f>
        <v>0</v>
      </c>
      <c r="P173" s="51">
        <f>P8*AL$13</f>
        <v>0</v>
      </c>
      <c r="Q173" s="51">
        <f>Q8*AM$13</f>
        <v>0</v>
      </c>
      <c r="R173" s="51">
        <f>R8*AN$13</f>
        <v>0</v>
      </c>
      <c r="S173" s="50">
        <f>SUM(B173:R173)</f>
        <v>0.24507300632926116</v>
      </c>
    </row>
    <row r="174" spans="1:20" x14ac:dyDescent="0.25">
      <c r="A174" s="52" t="s">
        <v>93</v>
      </c>
      <c r="B174" s="51">
        <f>B9*X$13</f>
        <v>0</v>
      </c>
      <c r="C174" s="51">
        <f>C9*Y$13</f>
        <v>0</v>
      </c>
      <c r="D174" s="51">
        <f>D9*Z$13</f>
        <v>0</v>
      </c>
      <c r="E174" s="51">
        <f>E9*AA$13</f>
        <v>0</v>
      </c>
      <c r="F174" s="51">
        <f>F9*AB$13</f>
        <v>0</v>
      </c>
      <c r="G174" s="51">
        <f>G9*AC$13</f>
        <v>0</v>
      </c>
      <c r="H174" s="51">
        <f>H9*AD$13</f>
        <v>0</v>
      </c>
      <c r="I174" s="51">
        <f>I9*AE$13</f>
        <v>0</v>
      </c>
      <c r="J174" s="51">
        <f>J9*AF$13</f>
        <v>0</v>
      </c>
      <c r="K174" s="51">
        <f>K9*AG$13</f>
        <v>0</v>
      </c>
      <c r="L174" s="51">
        <f>L9*AH$13</f>
        <v>0</v>
      </c>
      <c r="M174" s="51">
        <f>M9*AI$13</f>
        <v>0</v>
      </c>
      <c r="N174" s="51">
        <f>N9*AJ$13</f>
        <v>0</v>
      </c>
      <c r="O174" s="51">
        <f>O9*AK$13</f>
        <v>0</v>
      </c>
      <c r="P174" s="51">
        <f>P9*AL$13</f>
        <v>0</v>
      </c>
      <c r="Q174" s="51">
        <f>Q9*AM$13</f>
        <v>0</v>
      </c>
      <c r="R174" s="51">
        <f>R9*AN$13</f>
        <v>0</v>
      </c>
      <c r="S174" s="50">
        <f>SUM(B174:R174)</f>
        <v>0</v>
      </c>
    </row>
    <row r="175" spans="1:20" x14ac:dyDescent="0.25">
      <c r="A175" s="52" t="s">
        <v>92</v>
      </c>
      <c r="B175" s="51">
        <f>B10*X$13</f>
        <v>0</v>
      </c>
      <c r="C175" s="51">
        <f>C10*Y$13</f>
        <v>0</v>
      </c>
      <c r="D175" s="51">
        <f>D10*Z$13</f>
        <v>0</v>
      </c>
      <c r="E175" s="51">
        <f>E10*AA$13</f>
        <v>0</v>
      </c>
      <c r="F175" s="51">
        <f>F10*AB$13</f>
        <v>0</v>
      </c>
      <c r="G175" s="51">
        <f>G10*AC$13</f>
        <v>0</v>
      </c>
      <c r="H175" s="51">
        <f>H10*AD$13</f>
        <v>0</v>
      </c>
      <c r="I175" s="51">
        <f>I10*AE$13</f>
        <v>0</v>
      </c>
      <c r="J175" s="51">
        <f>J10*AF$13</f>
        <v>0</v>
      </c>
      <c r="K175" s="51">
        <f>K10*AG$13</f>
        <v>0</v>
      </c>
      <c r="L175" s="51">
        <f>L10*AH$13</f>
        <v>0</v>
      </c>
      <c r="M175" s="51">
        <f>M10*AI$13</f>
        <v>0</v>
      </c>
      <c r="N175" s="51">
        <f>N10*AJ$13</f>
        <v>0</v>
      </c>
      <c r="O175" s="51">
        <f>O10*AK$13</f>
        <v>0</v>
      </c>
      <c r="P175" s="51">
        <f>P10*AL$13</f>
        <v>0</v>
      </c>
      <c r="Q175" s="51">
        <f>Q10*AM$13</f>
        <v>0</v>
      </c>
      <c r="R175" s="51">
        <f>R10*AN$13</f>
        <v>0</v>
      </c>
      <c r="S175" s="50">
        <f>SUM(B175:R175)</f>
        <v>0</v>
      </c>
    </row>
    <row r="176" spans="1:20" x14ac:dyDescent="0.25">
      <c r="A176" s="52" t="s">
        <v>91</v>
      </c>
      <c r="B176" s="51">
        <f>B11*X$13</f>
        <v>0</v>
      </c>
      <c r="C176" s="51">
        <f>C11*Y$13</f>
        <v>0</v>
      </c>
      <c r="D176" s="51">
        <f>D11*Z$13</f>
        <v>0</v>
      </c>
      <c r="E176" s="51">
        <f>E11*AA$13</f>
        <v>0</v>
      </c>
      <c r="F176" s="51">
        <f>F11*AB$13</f>
        <v>0</v>
      </c>
      <c r="G176" s="51">
        <f>G11*AC$13</f>
        <v>0</v>
      </c>
      <c r="H176" s="51">
        <f>H11*AD$13</f>
        <v>0</v>
      </c>
      <c r="I176" s="51">
        <f>I11*AE$13</f>
        <v>0</v>
      </c>
      <c r="J176" s="51">
        <f>J11*AF$13</f>
        <v>0</v>
      </c>
      <c r="K176" s="51">
        <f>K11*AG$13</f>
        <v>0</v>
      </c>
      <c r="L176" s="51">
        <f>L11*AH$13</f>
        <v>0</v>
      </c>
      <c r="M176" s="51">
        <f>M11*AI$13</f>
        <v>0</v>
      </c>
      <c r="N176" s="51">
        <f>N11*AJ$13</f>
        <v>0</v>
      </c>
      <c r="O176" s="51">
        <f>O11*AK$13</f>
        <v>0</v>
      </c>
      <c r="P176" s="51">
        <f>P11*AL$13</f>
        <v>0</v>
      </c>
      <c r="Q176" s="51">
        <f>Q11*AM$13</f>
        <v>0</v>
      </c>
      <c r="R176" s="51">
        <f>R11*AN$13</f>
        <v>0</v>
      </c>
      <c r="S176" s="50">
        <f>SUM(B176:R176)</f>
        <v>0</v>
      </c>
    </row>
    <row r="177" spans="1:20" x14ac:dyDescent="0.25">
      <c r="A177" s="52" t="s">
        <v>90</v>
      </c>
      <c r="B177" s="51">
        <f>B12*X$13</f>
        <v>1.9897188090750439</v>
      </c>
      <c r="C177" s="51">
        <f>C12*Y$13</f>
        <v>2.6673465216521235</v>
      </c>
      <c r="D177" s="51">
        <f>D12*Z$13</f>
        <v>0.71637137812681795</v>
      </c>
      <c r="E177" s="51">
        <f>E12*AA$13</f>
        <v>0</v>
      </c>
      <c r="F177" s="51">
        <f>F12*AB$13</f>
        <v>0</v>
      </c>
      <c r="G177" s="51">
        <f>G12*AC$13</f>
        <v>0</v>
      </c>
      <c r="H177" s="51">
        <f>H12*AD$13</f>
        <v>0</v>
      </c>
      <c r="I177" s="51">
        <f>I12*AE$13</f>
        <v>0</v>
      </c>
      <c r="J177" s="51">
        <f>J12*AF$13</f>
        <v>0</v>
      </c>
      <c r="K177" s="51">
        <f>K12*AG$13</f>
        <v>0</v>
      </c>
      <c r="L177" s="51">
        <f>L12*AH$13</f>
        <v>0</v>
      </c>
      <c r="M177" s="51">
        <f>M12*AI$13</f>
        <v>0</v>
      </c>
      <c r="N177" s="51">
        <f>N12*AJ$13</f>
        <v>0</v>
      </c>
      <c r="O177" s="51">
        <f>O12*AK$13</f>
        <v>0</v>
      </c>
      <c r="P177" s="51">
        <f>P12*AL$13</f>
        <v>0</v>
      </c>
      <c r="Q177" s="51">
        <f>Q12*AM$13</f>
        <v>0</v>
      </c>
      <c r="R177" s="51">
        <f>R12*AN$13</f>
        <v>0</v>
      </c>
      <c r="S177" s="50">
        <f>SUM(B177:R177)</f>
        <v>5.3734367088539852</v>
      </c>
    </row>
    <row r="178" spans="1:20" x14ac:dyDescent="0.25">
      <c r="A178" s="52" t="s">
        <v>89</v>
      </c>
      <c r="B178" s="51">
        <f>B13*X$13</f>
        <v>0</v>
      </c>
      <c r="C178" s="51">
        <f>C13*Y$13</f>
        <v>0</v>
      </c>
      <c r="D178" s="51">
        <f>D13*Z$13</f>
        <v>0</v>
      </c>
      <c r="E178" s="51">
        <f>E13*AA$13</f>
        <v>0</v>
      </c>
      <c r="F178" s="51">
        <f>F13*AB$13</f>
        <v>0</v>
      </c>
      <c r="G178" s="51">
        <f>G13*AC$13</f>
        <v>0</v>
      </c>
      <c r="H178" s="51">
        <f>H13*AD$13</f>
        <v>0</v>
      </c>
      <c r="I178" s="51">
        <f>I13*AE$13</f>
        <v>0</v>
      </c>
      <c r="J178" s="51">
        <f>J13*AF$13</f>
        <v>0</v>
      </c>
      <c r="K178" s="51">
        <f>K13*AG$13</f>
        <v>0</v>
      </c>
      <c r="L178" s="51">
        <f>L13*AH$13</f>
        <v>0</v>
      </c>
      <c r="M178" s="51">
        <f>M13*AI$13</f>
        <v>0</v>
      </c>
      <c r="N178" s="51">
        <f>N13*AJ$13</f>
        <v>0</v>
      </c>
      <c r="O178" s="51">
        <f>O13*AK$13</f>
        <v>0.82413280837696334</v>
      </c>
      <c r="P178" s="51">
        <f>P13*AL$13</f>
        <v>0</v>
      </c>
      <c r="Q178" s="51">
        <f>Q13*AM$13</f>
        <v>0</v>
      </c>
      <c r="R178" s="51">
        <f>R13*AN$13</f>
        <v>0</v>
      </c>
      <c r="S178" s="50">
        <f>SUM(B178:R178)</f>
        <v>0.82413280837696334</v>
      </c>
    </row>
    <row r="179" spans="1:20" x14ac:dyDescent="0.25">
      <c r="A179" s="52" t="s">
        <v>88</v>
      </c>
      <c r="B179" s="51">
        <f>B14*X$13</f>
        <v>0</v>
      </c>
      <c r="C179" s="51">
        <f>C14*Y$13</f>
        <v>0</v>
      </c>
      <c r="D179" s="51">
        <f>D14*Z$13</f>
        <v>0</v>
      </c>
      <c r="E179" s="51">
        <f>E14*AA$13</f>
        <v>0</v>
      </c>
      <c r="F179" s="51">
        <f>F14*AB$13</f>
        <v>0</v>
      </c>
      <c r="G179" s="51">
        <f>G14*AC$13</f>
        <v>0.18796477614892379</v>
      </c>
      <c r="H179" s="51">
        <f>H14*AD$13</f>
        <v>0</v>
      </c>
      <c r="I179" s="51">
        <f>I14*AE$13</f>
        <v>0</v>
      </c>
      <c r="J179" s="51">
        <f>J14*AF$13</f>
        <v>0</v>
      </c>
      <c r="K179" s="51">
        <f>K14*AG$13</f>
        <v>9.698912116346714E-2</v>
      </c>
      <c r="L179" s="51">
        <f>L14*AH$13</f>
        <v>0</v>
      </c>
      <c r="M179" s="51">
        <f>M14*AI$13</f>
        <v>0</v>
      </c>
      <c r="N179" s="51">
        <f>N14*AJ$13</f>
        <v>0</v>
      </c>
      <c r="O179" s="51">
        <f>O14*AK$13</f>
        <v>0</v>
      </c>
      <c r="P179" s="51">
        <f>P14*AL$13</f>
        <v>0</v>
      </c>
      <c r="Q179" s="51">
        <f>Q14*AM$13</f>
        <v>0</v>
      </c>
      <c r="R179" s="51">
        <f>R14*AN$13</f>
        <v>0</v>
      </c>
      <c r="S179" s="50">
        <f>SUM(B179:R179)</f>
        <v>0.28495389731239096</v>
      </c>
    </row>
    <row r="180" spans="1:20" x14ac:dyDescent="0.25">
      <c r="A180" s="58"/>
      <c r="B180" s="13"/>
      <c r="C180" s="13"/>
      <c r="D180" s="13"/>
      <c r="E180" s="13"/>
      <c r="F180" s="13"/>
      <c r="G180" s="13"/>
      <c r="S180" s="3"/>
    </row>
    <row r="181" spans="1:20" x14ac:dyDescent="0.25">
      <c r="A181" s="58" t="s">
        <v>103</v>
      </c>
      <c r="B181" s="59" t="s">
        <v>80</v>
      </c>
      <c r="S181" s="3"/>
    </row>
    <row r="182" spans="1:20" x14ac:dyDescent="0.25">
      <c r="A182" s="57" t="s">
        <v>102</v>
      </c>
      <c r="B182" s="55" t="s">
        <v>64</v>
      </c>
      <c r="C182" s="56" t="s">
        <v>63</v>
      </c>
      <c r="D182" s="55" t="s">
        <v>62</v>
      </c>
      <c r="E182" s="54" t="s">
        <v>61</v>
      </c>
      <c r="F182" s="54" t="s">
        <v>60</v>
      </c>
      <c r="G182" s="54" t="s">
        <v>59</v>
      </c>
      <c r="H182" s="54" t="s">
        <v>58</v>
      </c>
      <c r="I182" s="54" t="s">
        <v>24</v>
      </c>
      <c r="J182" s="54" t="s">
        <v>57</v>
      </c>
      <c r="K182" s="54" t="s">
        <v>56</v>
      </c>
      <c r="L182" s="54" t="s">
        <v>55</v>
      </c>
      <c r="M182" s="54" t="s">
        <v>42</v>
      </c>
      <c r="N182" s="54" t="s">
        <v>54</v>
      </c>
      <c r="O182" s="54" t="s">
        <v>101</v>
      </c>
      <c r="P182" s="54" t="s">
        <v>53</v>
      </c>
      <c r="Q182" s="54" t="s">
        <v>52</v>
      </c>
      <c r="R182" s="54" t="s">
        <v>51</v>
      </c>
      <c r="S182" s="53" t="s">
        <v>100</v>
      </c>
      <c r="T182">
        <v>12</v>
      </c>
    </row>
    <row r="183" spans="1:20" x14ac:dyDescent="0.25">
      <c r="A183" s="52" t="s">
        <v>99</v>
      </c>
      <c r="B183" s="51">
        <f>B3*X$14</f>
        <v>0</v>
      </c>
      <c r="C183" s="51">
        <f>C3*Y$14</f>
        <v>5.7309671515242577</v>
      </c>
      <c r="D183" s="51">
        <f>D3*Z$14</f>
        <v>0.43349922553731673</v>
      </c>
      <c r="E183" s="51">
        <f>E3*AA$14</f>
        <v>0</v>
      </c>
      <c r="F183" s="51">
        <f>F3*AB$14</f>
        <v>0</v>
      </c>
      <c r="G183" s="51">
        <f>G3*AC$14</f>
        <v>0</v>
      </c>
      <c r="H183" s="51">
        <f>H3*AD$14</f>
        <v>0</v>
      </c>
      <c r="I183" s="51">
        <f>I3*AE$14</f>
        <v>0</v>
      </c>
      <c r="J183" s="51">
        <f>J3*AF$14</f>
        <v>0</v>
      </c>
      <c r="K183" s="51">
        <f>K3*AG$14</f>
        <v>0</v>
      </c>
      <c r="L183" s="51">
        <f>L3*AH$14</f>
        <v>0</v>
      </c>
      <c r="M183" s="51">
        <f>M3*AI$14</f>
        <v>0</v>
      </c>
      <c r="N183" s="51">
        <f>N3*AJ$14</f>
        <v>0</v>
      </c>
      <c r="O183" s="51">
        <f>O3*AK$14</f>
        <v>0</v>
      </c>
      <c r="P183" s="51">
        <f>P3*AL$14</f>
        <v>0</v>
      </c>
      <c r="Q183" s="51">
        <f>Q3*AM$14</f>
        <v>0</v>
      </c>
      <c r="R183" s="51">
        <f>R3*AN$14</f>
        <v>0</v>
      </c>
      <c r="S183" s="50">
        <f>SUM(B183:R183)</f>
        <v>6.1644663770615749</v>
      </c>
    </row>
    <row r="184" spans="1:20" x14ac:dyDescent="0.25">
      <c r="A184" s="52" t="s">
        <v>98</v>
      </c>
      <c r="B184" s="51">
        <f>B4*X$14</f>
        <v>0</v>
      </c>
      <c r="C184" s="51">
        <f>C4*Y$14</f>
        <v>0</v>
      </c>
      <c r="D184" s="51">
        <f>D4*Z$14</f>
        <v>0</v>
      </c>
      <c r="E184" s="51">
        <f>E4*AA$14</f>
        <v>0</v>
      </c>
      <c r="F184" s="51">
        <f>F4*AB$14</f>
        <v>0</v>
      </c>
      <c r="G184" s="51">
        <f>G4*AC$14</f>
        <v>0</v>
      </c>
      <c r="H184" s="51">
        <f>H4*AD$14</f>
        <v>0</v>
      </c>
      <c r="I184" s="51">
        <f>I4*AE$14</f>
        <v>0</v>
      </c>
      <c r="J184" s="51">
        <f>J4*AF$14</f>
        <v>0</v>
      </c>
      <c r="K184" s="51">
        <f>K4*AG$14</f>
        <v>0.33581346140371787</v>
      </c>
      <c r="L184" s="51">
        <f>L4*AH$14</f>
        <v>0</v>
      </c>
      <c r="M184" s="51">
        <f>M4*AI$14</f>
        <v>0</v>
      </c>
      <c r="N184" s="51">
        <f>N4*AJ$14</f>
        <v>0</v>
      </c>
      <c r="O184" s="51">
        <f>O4*AK$14</f>
        <v>0</v>
      </c>
      <c r="P184" s="51">
        <f>P4*AL$14</f>
        <v>0</v>
      </c>
      <c r="Q184" s="51">
        <f>Q4*AM$14</f>
        <v>0</v>
      </c>
      <c r="R184" s="51">
        <f>R4*AN$14</f>
        <v>0</v>
      </c>
      <c r="S184" s="50">
        <f>SUM(B184:R184)</f>
        <v>0.33581346140371787</v>
      </c>
    </row>
    <row r="185" spans="1:20" x14ac:dyDescent="0.25">
      <c r="A185" s="52" t="s">
        <v>97</v>
      </c>
      <c r="B185" s="51">
        <f>B5*X$14</f>
        <v>0</v>
      </c>
      <c r="C185" s="51">
        <f>C5*Y$14</f>
        <v>0</v>
      </c>
      <c r="D185" s="51">
        <f>D5*Z$14</f>
        <v>0</v>
      </c>
      <c r="E185" s="51">
        <f>E5*AA$14</f>
        <v>0</v>
      </c>
      <c r="F185" s="51">
        <f>F5*AB$14</f>
        <v>0</v>
      </c>
      <c r="G185" s="51">
        <f>G5*AC$14</f>
        <v>0</v>
      </c>
      <c r="H185" s="51">
        <f>H5*AD$14</f>
        <v>0</v>
      </c>
      <c r="I185" s="51">
        <f>I5*AE$14</f>
        <v>0</v>
      </c>
      <c r="J185" s="51">
        <f>J5*AF$14</f>
        <v>0</v>
      </c>
      <c r="K185" s="51">
        <f>K5*AG$14</f>
        <v>0</v>
      </c>
      <c r="L185" s="51">
        <f>L5*AH$14</f>
        <v>0</v>
      </c>
      <c r="M185" s="51">
        <f>M5*AI$14</f>
        <v>0</v>
      </c>
      <c r="N185" s="51">
        <f>N5*AJ$14</f>
        <v>0</v>
      </c>
      <c r="O185" s="51">
        <f>O5*AK$14</f>
        <v>0</v>
      </c>
      <c r="P185" s="51">
        <f>P5*AL$14</f>
        <v>0</v>
      </c>
      <c r="Q185" s="51">
        <f>Q5*AM$14</f>
        <v>0</v>
      </c>
      <c r="R185" s="51">
        <f>R5*AN$14</f>
        <v>0</v>
      </c>
      <c r="S185" s="50">
        <f>SUM(B185:R185)</f>
        <v>0</v>
      </c>
    </row>
    <row r="186" spans="1:20" x14ac:dyDescent="0.25">
      <c r="A186" s="52" t="s">
        <v>96</v>
      </c>
      <c r="B186" s="51">
        <f>B6*X$14</f>
        <v>0</v>
      </c>
      <c r="C186" s="51">
        <f>C6*Y$14</f>
        <v>0</v>
      </c>
      <c r="D186" s="51">
        <f>D6*Z$14</f>
        <v>6.8801763875511984E-2</v>
      </c>
      <c r="E186" s="51">
        <f>E6*AA$14</f>
        <v>0</v>
      </c>
      <c r="F186" s="51">
        <f>F6*AB$14</f>
        <v>0</v>
      </c>
      <c r="G186" s="51">
        <f>G6*AC$14</f>
        <v>0.24190059028726649</v>
      </c>
      <c r="H186" s="51">
        <f>H6*AD$14</f>
        <v>0</v>
      </c>
      <c r="I186" s="51">
        <f>I6*AE$14</f>
        <v>0</v>
      </c>
      <c r="J186" s="51">
        <f>J6*AF$14</f>
        <v>0</v>
      </c>
      <c r="K186" s="51">
        <f>K6*AG$14</f>
        <v>0</v>
      </c>
      <c r="L186" s="51">
        <f>L6*AH$14</f>
        <v>0</v>
      </c>
      <c r="M186" s="51">
        <f>M6*AI$14</f>
        <v>0</v>
      </c>
      <c r="N186" s="51">
        <f>N6*AJ$14</f>
        <v>0</v>
      </c>
      <c r="O186" s="51">
        <f>O6*AK$14</f>
        <v>0</v>
      </c>
      <c r="P186" s="51">
        <f>P6*AL$14</f>
        <v>0</v>
      </c>
      <c r="Q186" s="51">
        <f>Q6*AM$14</f>
        <v>0</v>
      </c>
      <c r="R186" s="51">
        <f>R6*AN$14</f>
        <v>0</v>
      </c>
      <c r="S186" s="50">
        <f>SUM(B186:R186)</f>
        <v>0.31070235416277847</v>
      </c>
    </row>
    <row r="187" spans="1:20" x14ac:dyDescent="0.25">
      <c r="A187" s="52" t="s">
        <v>95</v>
      </c>
      <c r="B187" s="51">
        <f>B7*X$14</f>
        <v>0</v>
      </c>
      <c r="C187" s="51">
        <f>C7*Y$14</f>
        <v>0</v>
      </c>
      <c r="D187" s="51">
        <f>D7*Z$14</f>
        <v>0.2901221231953407</v>
      </c>
      <c r="E187" s="51">
        <f>E7*AA$14</f>
        <v>0</v>
      </c>
      <c r="F187" s="51">
        <f>F7*AB$14</f>
        <v>0</v>
      </c>
      <c r="G187" s="51">
        <f>G7*AC$14</f>
        <v>0</v>
      </c>
      <c r="H187" s="51">
        <f>H7*AD$14</f>
        <v>0</v>
      </c>
      <c r="I187" s="51">
        <f>I7*AE$14</f>
        <v>0</v>
      </c>
      <c r="J187" s="51">
        <f>J7*AF$14</f>
        <v>0</v>
      </c>
      <c r="K187" s="51">
        <f>K7*AG$14</f>
        <v>0</v>
      </c>
      <c r="L187" s="51">
        <f>L7*AH$14</f>
        <v>0</v>
      </c>
      <c r="M187" s="51">
        <f>M7*AI$14</f>
        <v>0</v>
      </c>
      <c r="N187" s="51">
        <f>N7*AJ$14</f>
        <v>0</v>
      </c>
      <c r="O187" s="51">
        <f>O7*AK$14</f>
        <v>0</v>
      </c>
      <c r="P187" s="51">
        <f>P7*AL$14</f>
        <v>0</v>
      </c>
      <c r="Q187" s="51">
        <f>Q7*AM$14</f>
        <v>0</v>
      </c>
      <c r="R187" s="51">
        <f>R7*AN$14</f>
        <v>0</v>
      </c>
      <c r="S187" s="50">
        <f>SUM(B187:R187)</f>
        <v>0.2901221231953407</v>
      </c>
    </row>
    <row r="188" spans="1:20" x14ac:dyDescent="0.25">
      <c r="A188" s="52" t="s">
        <v>94</v>
      </c>
      <c r="B188" s="51">
        <f>B8*X$14</f>
        <v>0</v>
      </c>
      <c r="C188" s="51">
        <f>C8*Y$14</f>
        <v>0</v>
      </c>
      <c r="D188" s="51">
        <f>D8*Z$14</f>
        <v>8.9971537375669514E-2</v>
      </c>
      <c r="E188" s="51">
        <f>E8*AA$14</f>
        <v>0</v>
      </c>
      <c r="F188" s="51">
        <f>F8*AB$14</f>
        <v>0</v>
      </c>
      <c r="G188" s="51">
        <f>G8*AC$14</f>
        <v>0</v>
      </c>
      <c r="H188" s="51">
        <f>H8*AD$14</f>
        <v>0</v>
      </c>
      <c r="I188" s="51">
        <f>I8*AE$14</f>
        <v>0</v>
      </c>
      <c r="J188" s="51">
        <f>J8*AF$14</f>
        <v>0</v>
      </c>
      <c r="K188" s="51">
        <f>K8*AG$14</f>
        <v>0</v>
      </c>
      <c r="L188" s="51">
        <f>L8*AH$14</f>
        <v>0</v>
      </c>
      <c r="M188" s="51">
        <f>M8*AI$14</f>
        <v>0</v>
      </c>
      <c r="N188" s="51">
        <f>N8*AJ$14</f>
        <v>0</v>
      </c>
      <c r="O188" s="51">
        <f>O8*AK$14</f>
        <v>0</v>
      </c>
      <c r="P188" s="51">
        <f>P8*AL$14</f>
        <v>0</v>
      </c>
      <c r="Q188" s="51">
        <f>Q8*AM$14</f>
        <v>0</v>
      </c>
      <c r="R188" s="51">
        <f>R8*AN$14</f>
        <v>0</v>
      </c>
      <c r="S188" s="50">
        <f>SUM(B188:R188)</f>
        <v>8.9971537375669514E-2</v>
      </c>
    </row>
    <row r="189" spans="1:20" x14ac:dyDescent="0.25">
      <c r="A189" s="52" t="s">
        <v>93</v>
      </c>
      <c r="B189" s="51">
        <f>B9*X$14</f>
        <v>0</v>
      </c>
      <c r="C189" s="51">
        <f>C9*Y$14</f>
        <v>0</v>
      </c>
      <c r="D189" s="51">
        <f>D9*Z$14</f>
        <v>0</v>
      </c>
      <c r="E189" s="51">
        <f>E9*AA$14</f>
        <v>0</v>
      </c>
      <c r="F189" s="51">
        <f>F9*AB$14</f>
        <v>0</v>
      </c>
      <c r="G189" s="51">
        <f>G9*AC$14</f>
        <v>0</v>
      </c>
      <c r="H189" s="51">
        <f>H9*AD$14</f>
        <v>0</v>
      </c>
      <c r="I189" s="51">
        <f>I9*AE$14</f>
        <v>0</v>
      </c>
      <c r="J189" s="51">
        <f>J9*AF$14</f>
        <v>0</v>
      </c>
      <c r="K189" s="51">
        <f>K9*AG$14</f>
        <v>0</v>
      </c>
      <c r="L189" s="51">
        <f>L9*AH$14</f>
        <v>0</v>
      </c>
      <c r="M189" s="51">
        <f>M9*AI$14</f>
        <v>0</v>
      </c>
      <c r="N189" s="51">
        <f>N9*AJ$14</f>
        <v>0</v>
      </c>
      <c r="O189" s="51">
        <f>O9*AK$14</f>
        <v>0</v>
      </c>
      <c r="P189" s="51">
        <f>P9*AL$14</f>
        <v>0</v>
      </c>
      <c r="Q189" s="51">
        <f>Q9*AM$14</f>
        <v>0</v>
      </c>
      <c r="R189" s="51">
        <f>R9*AN$14</f>
        <v>0</v>
      </c>
      <c r="S189" s="50">
        <f>SUM(B189:R189)</f>
        <v>0</v>
      </c>
    </row>
    <row r="190" spans="1:20" x14ac:dyDescent="0.25">
      <c r="A190" s="52" t="s">
        <v>92</v>
      </c>
      <c r="B190" s="51">
        <f>B10*X$14</f>
        <v>0</v>
      </c>
      <c r="C190" s="51">
        <f>C10*Y$14</f>
        <v>0</v>
      </c>
      <c r="D190" s="51">
        <f>D10*Z$14</f>
        <v>0</v>
      </c>
      <c r="E190" s="51">
        <f>E10*AA$14</f>
        <v>0</v>
      </c>
      <c r="F190" s="51">
        <f>F10*AB$14</f>
        <v>0</v>
      </c>
      <c r="G190" s="51">
        <f>G10*AC$14</f>
        <v>0</v>
      </c>
      <c r="H190" s="51">
        <f>H10*AD$14</f>
        <v>0</v>
      </c>
      <c r="I190" s="51">
        <f>I10*AE$14</f>
        <v>0</v>
      </c>
      <c r="J190" s="51">
        <f>J10*AF$14</f>
        <v>0</v>
      </c>
      <c r="K190" s="51">
        <f>K10*AG$14</f>
        <v>0</v>
      </c>
      <c r="L190" s="51">
        <f>L10*AH$14</f>
        <v>0</v>
      </c>
      <c r="M190" s="51">
        <f>M10*AI$14</f>
        <v>0</v>
      </c>
      <c r="N190" s="51">
        <f>N10*AJ$14</f>
        <v>0</v>
      </c>
      <c r="O190" s="51">
        <f>O10*AK$14</f>
        <v>0</v>
      </c>
      <c r="P190" s="51">
        <f>P10*AL$14</f>
        <v>0</v>
      </c>
      <c r="Q190" s="51">
        <f>Q10*AM$14</f>
        <v>0</v>
      </c>
      <c r="R190" s="51">
        <f>R10*AN$14</f>
        <v>0</v>
      </c>
      <c r="S190" s="50">
        <f>SUM(B190:R190)</f>
        <v>0</v>
      </c>
    </row>
    <row r="191" spans="1:20" x14ac:dyDescent="0.25">
      <c r="A191" s="52" t="s">
        <v>91</v>
      </c>
      <c r="B191" s="51">
        <f>B11*X$14</f>
        <v>0</v>
      </c>
      <c r="C191" s="51">
        <f>C11*Y$14</f>
        <v>0</v>
      </c>
      <c r="D191" s="51">
        <f>D11*Z$14</f>
        <v>0</v>
      </c>
      <c r="E191" s="51">
        <f>E11*AA$14</f>
        <v>0</v>
      </c>
      <c r="F191" s="51">
        <f>F11*AB$14</f>
        <v>0</v>
      </c>
      <c r="G191" s="51">
        <f>G11*AC$14</f>
        <v>0</v>
      </c>
      <c r="H191" s="51">
        <f>H11*AD$14</f>
        <v>0</v>
      </c>
      <c r="I191" s="51">
        <f>I11*AE$14</f>
        <v>0</v>
      </c>
      <c r="J191" s="51">
        <f>J11*AF$14</f>
        <v>0</v>
      </c>
      <c r="K191" s="51">
        <f>K11*AG$14</f>
        <v>0</v>
      </c>
      <c r="L191" s="51">
        <f>L11*AH$14</f>
        <v>0</v>
      </c>
      <c r="M191" s="51">
        <f>M11*AI$14</f>
        <v>0</v>
      </c>
      <c r="N191" s="51">
        <f>N11*AJ$14</f>
        <v>0</v>
      </c>
      <c r="O191" s="51">
        <f>O11*AK$14</f>
        <v>0</v>
      </c>
      <c r="P191" s="51">
        <f>P11*AL$14</f>
        <v>0</v>
      </c>
      <c r="Q191" s="51">
        <f>Q11*AM$14</f>
        <v>0</v>
      </c>
      <c r="R191" s="51">
        <f>R11*AN$14</f>
        <v>0</v>
      </c>
      <c r="S191" s="50">
        <f>SUM(B191:R191)</f>
        <v>0</v>
      </c>
    </row>
    <row r="192" spans="1:20" x14ac:dyDescent="0.25">
      <c r="A192" s="52" t="s">
        <v>90</v>
      </c>
      <c r="B192" s="51">
        <f>B12*X$14</f>
        <v>3.8841131726174636</v>
      </c>
      <c r="C192" s="51">
        <f>C12*Y$14</f>
        <v>5.9667868524960701</v>
      </c>
      <c r="D192" s="51">
        <f>D12*Z$14</f>
        <v>1.2148563201794949</v>
      </c>
      <c r="E192" s="51">
        <f>E12*AA$14</f>
        <v>0</v>
      </c>
      <c r="F192" s="51">
        <f>F12*AB$14</f>
        <v>0</v>
      </c>
      <c r="G192" s="51">
        <f>G12*AC$14</f>
        <v>0</v>
      </c>
      <c r="H192" s="51">
        <f>H12*AD$14</f>
        <v>0</v>
      </c>
      <c r="I192" s="51">
        <f>I12*AE$14</f>
        <v>0</v>
      </c>
      <c r="J192" s="51">
        <f>J12*AF$14</f>
        <v>0</v>
      </c>
      <c r="K192" s="51">
        <f>K12*AG$14</f>
        <v>0</v>
      </c>
      <c r="L192" s="51">
        <f>L12*AH$14</f>
        <v>0</v>
      </c>
      <c r="M192" s="51">
        <f>M12*AI$14</f>
        <v>0</v>
      </c>
      <c r="N192" s="51">
        <f>N12*AJ$14</f>
        <v>0</v>
      </c>
      <c r="O192" s="51">
        <f>O12*AK$14</f>
        <v>0</v>
      </c>
      <c r="P192" s="51">
        <f>P12*AL$14</f>
        <v>0</v>
      </c>
      <c r="Q192" s="51">
        <f>Q12*AM$14</f>
        <v>0</v>
      </c>
      <c r="R192" s="51">
        <f>R12*AN$14</f>
        <v>0</v>
      </c>
      <c r="S192" s="50">
        <f>SUM(B192:R192)</f>
        <v>11.065756345293028</v>
      </c>
    </row>
    <row r="193" spans="1:20" x14ac:dyDescent="0.25">
      <c r="A193" s="52" t="s">
        <v>89</v>
      </c>
      <c r="B193" s="51">
        <f>B13*X$14</f>
        <v>0</v>
      </c>
      <c r="C193" s="51">
        <f>C13*Y$14</f>
        <v>0</v>
      </c>
      <c r="D193" s="51">
        <f>D13*Z$14</f>
        <v>0</v>
      </c>
      <c r="E193" s="51">
        <f>E13*AA$14</f>
        <v>0</v>
      </c>
      <c r="F193" s="51">
        <f>F13*AB$14</f>
        <v>0</v>
      </c>
      <c r="G193" s="51">
        <f>G13*AC$14</f>
        <v>0</v>
      </c>
      <c r="H193" s="51">
        <f>H13*AD$14</f>
        <v>0</v>
      </c>
      <c r="I193" s="51">
        <f>I13*AE$14</f>
        <v>0</v>
      </c>
      <c r="J193" s="51">
        <f>J13*AF$14</f>
        <v>0</v>
      </c>
      <c r="K193" s="51">
        <f>K13*AG$14</f>
        <v>0</v>
      </c>
      <c r="L193" s="51">
        <f>L13*AH$14</f>
        <v>0</v>
      </c>
      <c r="M193" s="51">
        <f>M13*AI$14</f>
        <v>0</v>
      </c>
      <c r="N193" s="51">
        <f>N13*AJ$14</f>
        <v>0</v>
      </c>
      <c r="O193" s="51">
        <f>O13*AK$14</f>
        <v>1.3748203539929629</v>
      </c>
      <c r="P193" s="51">
        <f>P13*AL$14</f>
        <v>0</v>
      </c>
      <c r="Q193" s="51">
        <f>Q13*AM$14</f>
        <v>0</v>
      </c>
      <c r="R193" s="51">
        <f>R13*AN$14</f>
        <v>0</v>
      </c>
      <c r="S193" s="50">
        <f>SUM(B193:R193)</f>
        <v>1.3748203539929629</v>
      </c>
    </row>
    <row r="194" spans="1:20" x14ac:dyDescent="0.25">
      <c r="A194" s="52" t="s">
        <v>88</v>
      </c>
      <c r="B194" s="51">
        <f>B14*X$14</f>
        <v>0</v>
      </c>
      <c r="C194" s="51">
        <f>C14*Y$14</f>
        <v>0</v>
      </c>
      <c r="D194" s="51">
        <f>D14*Z$14</f>
        <v>0</v>
      </c>
      <c r="E194" s="51">
        <f>E14*AA$14</f>
        <v>0</v>
      </c>
      <c r="F194" s="51">
        <f>F14*AB$14</f>
        <v>0</v>
      </c>
      <c r="G194" s="51">
        <f>G14*AC$14</f>
        <v>0.27775696135025552</v>
      </c>
      <c r="H194" s="51">
        <f>H14*AD$14</f>
        <v>0</v>
      </c>
      <c r="I194" s="51">
        <f>I14*AE$14</f>
        <v>0</v>
      </c>
      <c r="J194" s="51">
        <f>J14*AF$14</f>
        <v>0</v>
      </c>
      <c r="K194" s="51">
        <f>K14*AG$14</f>
        <v>0.26859306921551662</v>
      </c>
      <c r="L194" s="51">
        <f>L14*AH$14</f>
        <v>0</v>
      </c>
      <c r="M194" s="51">
        <f>M14*AI$14</f>
        <v>0</v>
      </c>
      <c r="N194" s="51">
        <f>N14*AJ$14</f>
        <v>0</v>
      </c>
      <c r="O194" s="51">
        <f>O14*AK$14</f>
        <v>0</v>
      </c>
      <c r="P194" s="51">
        <f>P14*AL$14</f>
        <v>0</v>
      </c>
      <c r="Q194" s="51">
        <f>Q14*AM$14</f>
        <v>0</v>
      </c>
      <c r="R194" s="51">
        <f>R14*AN$14</f>
        <v>0</v>
      </c>
      <c r="S194" s="50">
        <f>SUM(B194:R194)</f>
        <v>0.54635003056577214</v>
      </c>
    </row>
    <row r="195" spans="1:20" x14ac:dyDescent="0.25">
      <c r="A195" s="58"/>
      <c r="B195" s="13"/>
      <c r="C195" s="13"/>
      <c r="D195" s="13"/>
      <c r="E195" s="13"/>
      <c r="F195" s="13"/>
      <c r="G195" s="13"/>
      <c r="S195" s="3"/>
    </row>
    <row r="196" spans="1:20" x14ac:dyDescent="0.25">
      <c r="A196" s="58" t="s">
        <v>103</v>
      </c>
      <c r="B196" s="59" t="s">
        <v>81</v>
      </c>
      <c r="S196" s="3"/>
    </row>
    <row r="197" spans="1:20" x14ac:dyDescent="0.25">
      <c r="A197" s="57" t="s">
        <v>102</v>
      </c>
      <c r="B197" s="55" t="s">
        <v>64</v>
      </c>
      <c r="C197" s="56" t="s">
        <v>63</v>
      </c>
      <c r="D197" s="55" t="s">
        <v>62</v>
      </c>
      <c r="E197" s="54" t="s">
        <v>61</v>
      </c>
      <c r="F197" s="54" t="s">
        <v>60</v>
      </c>
      <c r="G197" s="54" t="s">
        <v>59</v>
      </c>
      <c r="H197" s="54" t="s">
        <v>58</v>
      </c>
      <c r="I197" s="54" t="s">
        <v>24</v>
      </c>
      <c r="J197" s="54" t="s">
        <v>57</v>
      </c>
      <c r="K197" s="54" t="s">
        <v>56</v>
      </c>
      <c r="L197" s="54" t="s">
        <v>55</v>
      </c>
      <c r="M197" s="54" t="s">
        <v>42</v>
      </c>
      <c r="N197" s="54" t="s">
        <v>54</v>
      </c>
      <c r="O197" s="54" t="s">
        <v>101</v>
      </c>
      <c r="P197" s="54" t="s">
        <v>53</v>
      </c>
      <c r="Q197" s="54" t="s">
        <v>52</v>
      </c>
      <c r="R197" s="54" t="s">
        <v>51</v>
      </c>
      <c r="S197" s="53" t="s">
        <v>100</v>
      </c>
      <c r="T197">
        <v>13</v>
      </c>
    </row>
    <row r="198" spans="1:20" x14ac:dyDescent="0.25">
      <c r="A198" s="52" t="s">
        <v>99</v>
      </c>
      <c r="B198" s="51">
        <f>B3*X$15</f>
        <v>0</v>
      </c>
      <c r="C198" s="51">
        <f>C3*Y$15</f>
        <v>2.8600387351572882</v>
      </c>
      <c r="D198" s="51">
        <f>D3*Z$15</f>
        <v>0.29028578992836251</v>
      </c>
      <c r="E198" s="51">
        <f>E3*AA$15</f>
        <v>0</v>
      </c>
      <c r="F198" s="51">
        <f>F3*AB$15</f>
        <v>0</v>
      </c>
      <c r="G198" s="51">
        <f>G3*AC$15</f>
        <v>0</v>
      </c>
      <c r="H198" s="51">
        <f>H3*AD$15</f>
        <v>0</v>
      </c>
      <c r="I198" s="51">
        <f>I3*AE$15</f>
        <v>0</v>
      </c>
      <c r="J198" s="51">
        <f>J3*AF$15</f>
        <v>0</v>
      </c>
      <c r="K198" s="51">
        <f>K3*AG$15</f>
        <v>0</v>
      </c>
      <c r="L198" s="51">
        <f>L3*AH$15</f>
        <v>0</v>
      </c>
      <c r="M198" s="51">
        <f>M3*AI$15</f>
        <v>0</v>
      </c>
      <c r="N198" s="51">
        <f>N3*AJ$15</f>
        <v>0</v>
      </c>
      <c r="O198" s="51">
        <f>O3*AK$15</f>
        <v>0</v>
      </c>
      <c r="P198" s="51">
        <f>P3*AL$15</f>
        <v>0</v>
      </c>
      <c r="Q198" s="51">
        <f>Q3*AM$15</f>
        <v>0</v>
      </c>
      <c r="R198" s="51">
        <f>R3*AN$15</f>
        <v>0</v>
      </c>
      <c r="S198" s="50">
        <f>SUM(B198:R198)</f>
        <v>3.1503245250856509</v>
      </c>
    </row>
    <row r="199" spans="1:20" x14ac:dyDescent="0.25">
      <c r="A199" s="52" t="s">
        <v>98</v>
      </c>
      <c r="B199" s="51">
        <f>B4*X$15</f>
        <v>0</v>
      </c>
      <c r="C199" s="51">
        <f>C4*Y$15</f>
        <v>0</v>
      </c>
      <c r="D199" s="51">
        <f>D4*Z$15</f>
        <v>0</v>
      </c>
      <c r="E199" s="51">
        <f>E4*AA$15</f>
        <v>0</v>
      </c>
      <c r="F199" s="51">
        <f>F4*AB$15</f>
        <v>0</v>
      </c>
      <c r="G199" s="51">
        <f>G4*AC$15</f>
        <v>0</v>
      </c>
      <c r="H199" s="51">
        <f>H4*AD$15</f>
        <v>0</v>
      </c>
      <c r="I199" s="51">
        <f>I4*AE$15</f>
        <v>0.69786061624602658</v>
      </c>
      <c r="J199" s="51">
        <f>J4*AF$15</f>
        <v>0.24840497705227374</v>
      </c>
      <c r="K199" s="51">
        <f>K4*AG$15</f>
        <v>0.15991289222481972</v>
      </c>
      <c r="L199" s="51">
        <f>L4*AH$15</f>
        <v>0</v>
      </c>
      <c r="M199" s="51">
        <f>M4*AI$15</f>
        <v>0</v>
      </c>
      <c r="N199" s="51">
        <f>N4*AJ$15</f>
        <v>0</v>
      </c>
      <c r="O199" s="51">
        <f>O4*AK$15</f>
        <v>0</v>
      </c>
      <c r="P199" s="51">
        <f>P4*AL$15</f>
        <v>0</v>
      </c>
      <c r="Q199" s="51">
        <f>Q4*AM$15</f>
        <v>0</v>
      </c>
      <c r="R199" s="51">
        <f>R4*AN$15</f>
        <v>0</v>
      </c>
      <c r="S199" s="50">
        <f>SUM(B199:R199)</f>
        <v>1.10617848552312</v>
      </c>
    </row>
    <row r="200" spans="1:20" x14ac:dyDescent="0.25">
      <c r="A200" s="52" t="s">
        <v>97</v>
      </c>
      <c r="B200" s="51">
        <f>B5*X$15</f>
        <v>0</v>
      </c>
      <c r="C200" s="51">
        <f>C5*Y$15</f>
        <v>0</v>
      </c>
      <c r="D200" s="51">
        <f>D5*Z$15</f>
        <v>0</v>
      </c>
      <c r="E200" s="51">
        <f>E5*AA$15</f>
        <v>0</v>
      </c>
      <c r="F200" s="51">
        <f>F5*AB$15</f>
        <v>0</v>
      </c>
      <c r="G200" s="51">
        <f>G5*AC$15</f>
        <v>0</v>
      </c>
      <c r="H200" s="51">
        <f>H5*AD$15</f>
        <v>0</v>
      </c>
      <c r="I200" s="51">
        <f>I5*AE$15</f>
        <v>0</v>
      </c>
      <c r="J200" s="51">
        <f>J5*AF$15</f>
        <v>0</v>
      </c>
      <c r="K200" s="51">
        <f>K5*AG$15</f>
        <v>0</v>
      </c>
      <c r="L200" s="51">
        <f>L5*AH$15</f>
        <v>0</v>
      </c>
      <c r="M200" s="51">
        <f>M5*AI$15</f>
        <v>0</v>
      </c>
      <c r="N200" s="51">
        <f>N5*AJ$15</f>
        <v>0</v>
      </c>
      <c r="O200" s="51">
        <f>O5*AK$15</f>
        <v>0</v>
      </c>
      <c r="P200" s="51">
        <f>P5*AL$15</f>
        <v>0</v>
      </c>
      <c r="Q200" s="51">
        <f>Q5*AM$15</f>
        <v>0</v>
      </c>
      <c r="R200" s="51">
        <f>R5*AN$15</f>
        <v>0</v>
      </c>
      <c r="S200" s="50">
        <f>SUM(B200:R200)</f>
        <v>0</v>
      </c>
    </row>
    <row r="201" spans="1:20" x14ac:dyDescent="0.25">
      <c r="A201" s="52" t="s">
        <v>96</v>
      </c>
      <c r="B201" s="51">
        <f>B6*X$15</f>
        <v>0</v>
      </c>
      <c r="C201" s="51">
        <f>C6*Y$15</f>
        <v>0</v>
      </c>
      <c r="D201" s="51">
        <f>D6*Z$15</f>
        <v>4.6071995515822244E-2</v>
      </c>
      <c r="E201" s="51">
        <f>E6*AA$15</f>
        <v>0</v>
      </c>
      <c r="F201" s="51">
        <f>F6*AB$15</f>
        <v>0</v>
      </c>
      <c r="G201" s="51">
        <f>G6*AC$15</f>
        <v>0.16465104060288427</v>
      </c>
      <c r="H201" s="51">
        <f>H6*AD$15</f>
        <v>0</v>
      </c>
      <c r="I201" s="51">
        <f>I6*AE$15</f>
        <v>0</v>
      </c>
      <c r="J201" s="51">
        <f>J6*AF$15</f>
        <v>0</v>
      </c>
      <c r="K201" s="51">
        <f>K6*AG$15</f>
        <v>0</v>
      </c>
      <c r="L201" s="51">
        <f>L6*AH$15</f>
        <v>0</v>
      </c>
      <c r="M201" s="51">
        <f>M6*AI$15</f>
        <v>0</v>
      </c>
      <c r="N201" s="51">
        <f>N6*AJ$15</f>
        <v>0</v>
      </c>
      <c r="O201" s="51">
        <f>O6*AK$15</f>
        <v>0</v>
      </c>
      <c r="P201" s="51">
        <f>P6*AL$15</f>
        <v>0</v>
      </c>
      <c r="Q201" s="51">
        <f>Q6*AM$15</f>
        <v>0</v>
      </c>
      <c r="R201" s="51">
        <f>R6*AN$15</f>
        <v>0</v>
      </c>
      <c r="S201" s="50">
        <f>SUM(B201:R201)</f>
        <v>0.21072303611870652</v>
      </c>
    </row>
    <row r="202" spans="1:20" x14ac:dyDescent="0.25">
      <c r="A202" s="52" t="s">
        <v>95</v>
      </c>
      <c r="B202" s="51">
        <f>B7*X$15</f>
        <v>0</v>
      </c>
      <c r="C202" s="51">
        <f>C7*Y$15</f>
        <v>0</v>
      </c>
      <c r="D202" s="51">
        <f>D7*Z$15</f>
        <v>0.19427561745483085</v>
      </c>
      <c r="E202" s="51">
        <f>E7*AA$15</f>
        <v>0</v>
      </c>
      <c r="F202" s="51">
        <f>F7*AB$15</f>
        <v>0</v>
      </c>
      <c r="G202" s="51">
        <f>G7*AC$15</f>
        <v>0</v>
      </c>
      <c r="H202" s="51">
        <f>H7*AD$15</f>
        <v>0</v>
      </c>
      <c r="I202" s="51">
        <f>I7*AE$15</f>
        <v>0</v>
      </c>
      <c r="J202" s="51">
        <f>J7*AF$15</f>
        <v>0</v>
      </c>
      <c r="K202" s="51">
        <f>K7*AG$15</f>
        <v>0</v>
      </c>
      <c r="L202" s="51">
        <f>L7*AH$15</f>
        <v>0</v>
      </c>
      <c r="M202" s="51">
        <f>M7*AI$15</f>
        <v>0</v>
      </c>
      <c r="N202" s="51">
        <f>N7*AJ$15</f>
        <v>0</v>
      </c>
      <c r="O202" s="51">
        <f>O7*AK$15</f>
        <v>0</v>
      </c>
      <c r="P202" s="51">
        <f>P7*AL$15</f>
        <v>0</v>
      </c>
      <c r="Q202" s="51">
        <f>Q7*AM$15</f>
        <v>0</v>
      </c>
      <c r="R202" s="51">
        <f>R7*AN$15</f>
        <v>0</v>
      </c>
      <c r="S202" s="50">
        <f>SUM(B202:R202)</f>
        <v>0.19427561745483085</v>
      </c>
    </row>
    <row r="203" spans="1:20" x14ac:dyDescent="0.25">
      <c r="A203" s="52" t="s">
        <v>94</v>
      </c>
      <c r="B203" s="51">
        <f>B8*X$15</f>
        <v>0</v>
      </c>
      <c r="C203" s="51">
        <f>C8*Y$15</f>
        <v>0</v>
      </c>
      <c r="D203" s="51">
        <f>D8*Z$15</f>
        <v>6.0247994136075241E-2</v>
      </c>
      <c r="E203" s="51">
        <f>E8*AA$15</f>
        <v>0</v>
      </c>
      <c r="F203" s="51">
        <f>F8*AB$15</f>
        <v>0</v>
      </c>
      <c r="G203" s="51">
        <f>G8*AC$15</f>
        <v>0</v>
      </c>
      <c r="H203" s="51">
        <f>H8*AD$15</f>
        <v>0</v>
      </c>
      <c r="I203" s="51">
        <f>I8*AE$15</f>
        <v>0</v>
      </c>
      <c r="J203" s="51">
        <f>J8*AF$15</f>
        <v>0.15066624931196354</v>
      </c>
      <c r="K203" s="51">
        <f>K8*AG$15</f>
        <v>0</v>
      </c>
      <c r="L203" s="51">
        <f>L8*AH$15</f>
        <v>0</v>
      </c>
      <c r="M203" s="51">
        <f>M8*AI$15</f>
        <v>0</v>
      </c>
      <c r="N203" s="51">
        <f>N8*AJ$15</f>
        <v>0</v>
      </c>
      <c r="O203" s="51">
        <f>O8*AK$15</f>
        <v>0</v>
      </c>
      <c r="P203" s="51">
        <f>P8*AL$15</f>
        <v>0</v>
      </c>
      <c r="Q203" s="51">
        <f>Q8*AM$15</f>
        <v>0</v>
      </c>
      <c r="R203" s="51">
        <f>R8*AN$15</f>
        <v>0</v>
      </c>
      <c r="S203" s="50">
        <f>SUM(B203:R203)</f>
        <v>0.21091424344803877</v>
      </c>
    </row>
    <row r="204" spans="1:20" x14ac:dyDescent="0.25">
      <c r="A204" s="52" t="s">
        <v>93</v>
      </c>
      <c r="B204" s="51">
        <f>B9*X$15</f>
        <v>0</v>
      </c>
      <c r="C204" s="51">
        <f>C9*Y$15</f>
        <v>0</v>
      </c>
      <c r="D204" s="51">
        <f>D9*Z$15</f>
        <v>0</v>
      </c>
      <c r="E204" s="51">
        <f>E9*AA$15</f>
        <v>0</v>
      </c>
      <c r="F204" s="51">
        <f>F9*AB$15</f>
        <v>0</v>
      </c>
      <c r="G204" s="51">
        <f>G9*AC$15</f>
        <v>0</v>
      </c>
      <c r="H204" s="51">
        <f>H9*AD$15</f>
        <v>0</v>
      </c>
      <c r="I204" s="51">
        <f>I9*AE$15</f>
        <v>0</v>
      </c>
      <c r="J204" s="51">
        <f>J9*AF$15</f>
        <v>0</v>
      </c>
      <c r="K204" s="51">
        <f>K9*AG$15</f>
        <v>0</v>
      </c>
      <c r="L204" s="51">
        <f>L9*AH$15</f>
        <v>0</v>
      </c>
      <c r="M204" s="51">
        <f>M9*AI$15</f>
        <v>0</v>
      </c>
      <c r="N204" s="51">
        <f>N9*AJ$15</f>
        <v>0</v>
      </c>
      <c r="O204" s="51">
        <f>O9*AK$15</f>
        <v>0</v>
      </c>
      <c r="P204" s="51">
        <f>P9*AL$15</f>
        <v>0</v>
      </c>
      <c r="Q204" s="51">
        <f>Q9*AM$15</f>
        <v>0</v>
      </c>
      <c r="R204" s="51">
        <f>R9*AN$15</f>
        <v>0</v>
      </c>
      <c r="S204" s="50">
        <f>SUM(B204:R204)</f>
        <v>0</v>
      </c>
    </row>
    <row r="205" spans="1:20" x14ac:dyDescent="0.25">
      <c r="A205" s="52" t="s">
        <v>92</v>
      </c>
      <c r="B205" s="51">
        <f>B10*X$15</f>
        <v>0</v>
      </c>
      <c r="C205" s="51">
        <f>C10*Y$15</f>
        <v>0</v>
      </c>
      <c r="D205" s="51">
        <f>D10*Z$15</f>
        <v>0</v>
      </c>
      <c r="E205" s="51">
        <f>E10*AA$15</f>
        <v>0</v>
      </c>
      <c r="F205" s="51">
        <f>F10*AB$15</f>
        <v>0</v>
      </c>
      <c r="G205" s="51">
        <f>G10*AC$15</f>
        <v>0</v>
      </c>
      <c r="H205" s="51">
        <f>H10*AD$15</f>
        <v>0</v>
      </c>
      <c r="I205" s="51">
        <f>I10*AE$15</f>
        <v>0</v>
      </c>
      <c r="J205" s="51">
        <f>J10*AF$15</f>
        <v>0</v>
      </c>
      <c r="K205" s="51">
        <f>K10*AG$15</f>
        <v>0</v>
      </c>
      <c r="L205" s="51">
        <f>L10*AH$15</f>
        <v>0</v>
      </c>
      <c r="M205" s="51">
        <f>M10*AI$15</f>
        <v>0</v>
      </c>
      <c r="N205" s="51">
        <f>N10*AJ$15</f>
        <v>0</v>
      </c>
      <c r="O205" s="51">
        <f>O10*AK$15</f>
        <v>0</v>
      </c>
      <c r="P205" s="51">
        <f>P10*AL$15</f>
        <v>0</v>
      </c>
      <c r="Q205" s="51">
        <f>Q10*AM$15</f>
        <v>0</v>
      </c>
      <c r="R205" s="51">
        <f>R10*AN$15</f>
        <v>0</v>
      </c>
      <c r="S205" s="50">
        <f>SUM(B205:R205)</f>
        <v>0</v>
      </c>
    </row>
    <row r="206" spans="1:20" x14ac:dyDescent="0.25">
      <c r="A206" s="52" t="s">
        <v>91</v>
      </c>
      <c r="B206" s="51">
        <f>B11*X$15</f>
        <v>0</v>
      </c>
      <c r="C206" s="51">
        <f>C11*Y$15</f>
        <v>0</v>
      </c>
      <c r="D206" s="51">
        <f>D11*Z$15</f>
        <v>0</v>
      </c>
      <c r="E206" s="51">
        <f>E11*AA$15</f>
        <v>0</v>
      </c>
      <c r="F206" s="51">
        <f>F11*AB$15</f>
        <v>0</v>
      </c>
      <c r="G206" s="51">
        <f>G11*AC$15</f>
        <v>0</v>
      </c>
      <c r="H206" s="51">
        <f>H11*AD$15</f>
        <v>0</v>
      </c>
      <c r="I206" s="51">
        <f>I11*AE$15</f>
        <v>0</v>
      </c>
      <c r="J206" s="51">
        <f>J11*AF$15</f>
        <v>0</v>
      </c>
      <c r="K206" s="51">
        <f>K11*AG$15</f>
        <v>0</v>
      </c>
      <c r="L206" s="51">
        <f>L11*AH$15</f>
        <v>0</v>
      </c>
      <c r="M206" s="51">
        <f>M11*AI$15</f>
        <v>0</v>
      </c>
      <c r="N206" s="51">
        <f>N11*AJ$15</f>
        <v>0</v>
      </c>
      <c r="O206" s="51">
        <f>O11*AK$15</f>
        <v>0</v>
      </c>
      <c r="P206" s="51">
        <f>P11*AL$15</f>
        <v>0</v>
      </c>
      <c r="Q206" s="51">
        <f>Q11*AM$15</f>
        <v>0</v>
      </c>
      <c r="R206" s="51">
        <f>R11*AN$15</f>
        <v>0</v>
      </c>
      <c r="S206" s="50">
        <f>SUM(B206:R206)</f>
        <v>0</v>
      </c>
    </row>
    <row r="207" spans="1:20" x14ac:dyDescent="0.25">
      <c r="A207" s="52" t="s">
        <v>90</v>
      </c>
      <c r="B207" s="51">
        <f>B12*X$15</f>
        <v>1.6508348699169046</v>
      </c>
      <c r="C207" s="51">
        <f>C12*Y$15</f>
        <v>2.9777245395704592</v>
      </c>
      <c r="D207" s="51">
        <f>D12*Z$15</f>
        <v>0.81350901173042767</v>
      </c>
      <c r="E207" s="51">
        <f>E12*AA$15</f>
        <v>0</v>
      </c>
      <c r="F207" s="51">
        <f>F12*AB$15</f>
        <v>0</v>
      </c>
      <c r="G207" s="51">
        <f>G12*AC$15</f>
        <v>0</v>
      </c>
      <c r="H207" s="51">
        <f>H12*AD$15</f>
        <v>0</v>
      </c>
      <c r="I207" s="51">
        <f>I12*AE$15</f>
        <v>0</v>
      </c>
      <c r="J207" s="51">
        <f>J12*AF$15</f>
        <v>0</v>
      </c>
      <c r="K207" s="51">
        <f>K12*AG$15</f>
        <v>0</v>
      </c>
      <c r="L207" s="51">
        <f>L12*AH$15</f>
        <v>0</v>
      </c>
      <c r="M207" s="51">
        <f>M12*AI$15</f>
        <v>0</v>
      </c>
      <c r="N207" s="51">
        <f>N12*AJ$15</f>
        <v>0</v>
      </c>
      <c r="O207" s="51">
        <f>O12*AK$15</f>
        <v>0</v>
      </c>
      <c r="P207" s="51">
        <f>P12*AL$15</f>
        <v>0</v>
      </c>
      <c r="Q207" s="51">
        <f>Q12*AM$15</f>
        <v>0</v>
      </c>
      <c r="R207" s="51">
        <f>R12*AN$15</f>
        <v>0</v>
      </c>
      <c r="S207" s="50">
        <f>SUM(B207:R207)</f>
        <v>5.4420684212177921</v>
      </c>
    </row>
    <row r="208" spans="1:20" x14ac:dyDescent="0.25">
      <c r="A208" s="52" t="s">
        <v>89</v>
      </c>
      <c r="B208" s="51">
        <f>B13*X$15</f>
        <v>0</v>
      </c>
      <c r="C208" s="51">
        <f>C13*Y$15</f>
        <v>0</v>
      </c>
      <c r="D208" s="51">
        <f>D13*Z$15</f>
        <v>0</v>
      </c>
      <c r="E208" s="51">
        <f>E13*AA$15</f>
        <v>0</v>
      </c>
      <c r="F208" s="51">
        <f>F13*AB$15</f>
        <v>0</v>
      </c>
      <c r="G208" s="51">
        <f>G13*AC$15</f>
        <v>0</v>
      </c>
      <c r="H208" s="51">
        <f>H13*AD$15</f>
        <v>0</v>
      </c>
      <c r="I208" s="51">
        <f>I13*AE$15</f>
        <v>0</v>
      </c>
      <c r="J208" s="51">
        <f>J13*AF$15</f>
        <v>0</v>
      </c>
      <c r="K208" s="51">
        <f>K13*AG$15</f>
        <v>0</v>
      </c>
      <c r="L208" s="51">
        <f>L13*AH$15</f>
        <v>0</v>
      </c>
      <c r="M208" s="51">
        <f>M13*AI$15</f>
        <v>0</v>
      </c>
      <c r="N208" s="51">
        <f>N13*AJ$15</f>
        <v>0</v>
      </c>
      <c r="O208" s="51">
        <f>O13*AK$15</f>
        <v>0.75740708965772863</v>
      </c>
      <c r="P208" s="51">
        <f>P13*AL$15</f>
        <v>0</v>
      </c>
      <c r="Q208" s="51">
        <f>Q13*AM$15</f>
        <v>0</v>
      </c>
      <c r="R208" s="51">
        <f>R13*AN$15</f>
        <v>0</v>
      </c>
      <c r="S208" s="50">
        <f>SUM(B208:R208)</f>
        <v>0.75740708965772863</v>
      </c>
    </row>
    <row r="209" spans="1:20" x14ac:dyDescent="0.25">
      <c r="A209" s="52" t="s">
        <v>88</v>
      </c>
      <c r="B209" s="51">
        <f>B14*X$15</f>
        <v>0</v>
      </c>
      <c r="C209" s="51">
        <f>C14*Y$15</f>
        <v>0</v>
      </c>
      <c r="D209" s="51">
        <f>D14*Z$15</f>
        <v>0</v>
      </c>
      <c r="E209" s="51">
        <f>E14*AA$15</f>
        <v>0</v>
      </c>
      <c r="F209" s="51">
        <f>F14*AB$15</f>
        <v>0</v>
      </c>
      <c r="G209" s="51">
        <f>G14*AC$15</f>
        <v>0.18905688765250622</v>
      </c>
      <c r="H209" s="51">
        <f>H14*AD$15</f>
        <v>0</v>
      </c>
      <c r="I209" s="51">
        <f>I14*AE$15</f>
        <v>0</v>
      </c>
      <c r="J209" s="51">
        <f>J14*AF$15</f>
        <v>0</v>
      </c>
      <c r="K209" s="51">
        <f>K14*AG$15</f>
        <v>0.12790283733789273</v>
      </c>
      <c r="L209" s="51">
        <f>L14*AH$15</f>
        <v>0</v>
      </c>
      <c r="M209" s="51">
        <f>M14*AI$15</f>
        <v>0</v>
      </c>
      <c r="N209" s="51">
        <f>N14*AJ$15</f>
        <v>0</v>
      </c>
      <c r="O209" s="51">
        <f>O14*AK$15</f>
        <v>0</v>
      </c>
      <c r="P209" s="51">
        <f>P14*AL$15</f>
        <v>0</v>
      </c>
      <c r="Q209" s="51">
        <f>Q14*AM$15</f>
        <v>0</v>
      </c>
      <c r="R209" s="51">
        <f>R14*AN$15</f>
        <v>0</v>
      </c>
      <c r="S209" s="50">
        <f>SUM(B209:R209)</f>
        <v>0.31695972499039893</v>
      </c>
    </row>
    <row r="210" spans="1:20" x14ac:dyDescent="0.25">
      <c r="A210" s="58"/>
      <c r="B210" s="13"/>
      <c r="C210" s="13"/>
      <c r="D210" s="13"/>
      <c r="E210" s="13"/>
      <c r="F210" s="13"/>
      <c r="G210" s="13"/>
      <c r="S210" s="3"/>
    </row>
    <row r="211" spans="1:20" x14ac:dyDescent="0.25">
      <c r="A211" s="58" t="s">
        <v>103</v>
      </c>
      <c r="B211" t="s">
        <v>82</v>
      </c>
      <c r="S211" s="3"/>
    </row>
    <row r="212" spans="1:20" x14ac:dyDescent="0.25">
      <c r="A212" s="57" t="s">
        <v>102</v>
      </c>
      <c r="B212" s="55" t="s">
        <v>64</v>
      </c>
      <c r="C212" s="56" t="s">
        <v>63</v>
      </c>
      <c r="D212" s="55" t="s">
        <v>62</v>
      </c>
      <c r="E212" s="54" t="s">
        <v>61</v>
      </c>
      <c r="F212" s="54" t="s">
        <v>60</v>
      </c>
      <c r="G212" s="54" t="s">
        <v>59</v>
      </c>
      <c r="H212" s="54" t="s">
        <v>58</v>
      </c>
      <c r="I212" s="54" t="s">
        <v>24</v>
      </c>
      <c r="J212" s="54" t="s">
        <v>57</v>
      </c>
      <c r="K212" s="54" t="s">
        <v>56</v>
      </c>
      <c r="L212" s="54" t="s">
        <v>55</v>
      </c>
      <c r="M212" s="54" t="s">
        <v>42</v>
      </c>
      <c r="N212" s="54" t="s">
        <v>54</v>
      </c>
      <c r="O212" s="54" t="s">
        <v>101</v>
      </c>
      <c r="P212" s="54" t="s">
        <v>53</v>
      </c>
      <c r="Q212" s="54" t="s">
        <v>52</v>
      </c>
      <c r="R212" s="54" t="s">
        <v>51</v>
      </c>
      <c r="S212" s="53" t="s">
        <v>100</v>
      </c>
      <c r="T212">
        <v>14</v>
      </c>
    </row>
    <row r="213" spans="1:20" x14ac:dyDescent="0.25">
      <c r="A213" s="52" t="s">
        <v>99</v>
      </c>
      <c r="B213" s="51">
        <f>B3*X$16</f>
        <v>0</v>
      </c>
      <c r="C213" s="51">
        <f>C3*Y$16</f>
        <v>7.5106393371710327</v>
      </c>
      <c r="D213" s="51">
        <f>D3*Z$16</f>
        <v>1.9849714993408734</v>
      </c>
      <c r="E213" s="51">
        <f>E3*AA$16</f>
        <v>0.25742266242111456</v>
      </c>
      <c r="F213" s="51">
        <f>F3*AB$16</f>
        <v>0</v>
      </c>
      <c r="G213" s="51">
        <f>G3*AC$16</f>
        <v>0</v>
      </c>
      <c r="H213" s="51">
        <f>H3*AD$16</f>
        <v>0</v>
      </c>
      <c r="I213" s="51">
        <f>I3*AE$16</f>
        <v>0</v>
      </c>
      <c r="J213" s="51">
        <f>J3*AF$16</f>
        <v>0</v>
      </c>
      <c r="K213" s="51">
        <f>K3*AG$16</f>
        <v>0</v>
      </c>
      <c r="L213" s="51">
        <f>L3*AH$16</f>
        <v>0</v>
      </c>
      <c r="M213" s="51">
        <f>M3*AI$16</f>
        <v>0</v>
      </c>
      <c r="N213" s="51">
        <f>N3*AJ$16</f>
        <v>0</v>
      </c>
      <c r="O213" s="51">
        <f>O3*AK$16</f>
        <v>0</v>
      </c>
      <c r="P213" s="51">
        <f>P3*AL$16</f>
        <v>0</v>
      </c>
      <c r="Q213" s="51">
        <f>Q3*AM$16</f>
        <v>0</v>
      </c>
      <c r="R213" s="51">
        <f>R3*AN$16</f>
        <v>0</v>
      </c>
      <c r="S213" s="50">
        <f>SUM(B213:R213)</f>
        <v>9.7530334989330214</v>
      </c>
    </row>
    <row r="214" spans="1:20" x14ac:dyDescent="0.25">
      <c r="A214" s="52" t="s">
        <v>98</v>
      </c>
      <c r="B214" s="51">
        <f>B4*X$16</f>
        <v>0</v>
      </c>
      <c r="C214" s="51">
        <f>C4*Y$16</f>
        <v>0</v>
      </c>
      <c r="D214" s="51">
        <f>D4*Z$16</f>
        <v>0</v>
      </c>
      <c r="E214" s="51">
        <f>E4*AA$16</f>
        <v>0.19125780139721363</v>
      </c>
      <c r="F214" s="51">
        <f>F4*AB$16</f>
        <v>0</v>
      </c>
      <c r="G214" s="51">
        <f>G4*AC$16</f>
        <v>0</v>
      </c>
      <c r="H214" s="51">
        <f>H4*AD$16</f>
        <v>0</v>
      </c>
      <c r="I214" s="51">
        <f>I4*AE$16</f>
        <v>0</v>
      </c>
      <c r="J214" s="51">
        <f>J4*AF$16</f>
        <v>0</v>
      </c>
      <c r="K214" s="51">
        <f>K4*AG$16</f>
        <v>1.0344065954723347</v>
      </c>
      <c r="L214" s="51">
        <f>L4*AH$16</f>
        <v>0</v>
      </c>
      <c r="M214" s="51">
        <f>M4*AI$16</f>
        <v>0</v>
      </c>
      <c r="N214" s="51">
        <f>N4*AJ$16</f>
        <v>0</v>
      </c>
      <c r="O214" s="51">
        <f>O4*AK$16</f>
        <v>0</v>
      </c>
      <c r="P214" s="51">
        <f>P4*AL$16</f>
        <v>0</v>
      </c>
      <c r="Q214" s="51">
        <f>Q4*AM$16</f>
        <v>0</v>
      </c>
      <c r="R214" s="51">
        <f>R4*AN$16</f>
        <v>0</v>
      </c>
      <c r="S214" s="50">
        <f>SUM(B214:R214)</f>
        <v>1.2256643968695484</v>
      </c>
    </row>
    <row r="215" spans="1:20" x14ac:dyDescent="0.25">
      <c r="A215" s="52" t="s">
        <v>97</v>
      </c>
      <c r="B215" s="51">
        <f>B5*X$16</f>
        <v>0</v>
      </c>
      <c r="C215" s="51">
        <f>C5*Y$16</f>
        <v>0</v>
      </c>
      <c r="D215" s="51">
        <f>D5*Z$16</f>
        <v>0</v>
      </c>
      <c r="E215" s="51">
        <f>E5*AA$16</f>
        <v>0</v>
      </c>
      <c r="F215" s="51">
        <f>F5*AB$16</f>
        <v>0</v>
      </c>
      <c r="G215" s="51">
        <f>G5*AC$16</f>
        <v>0</v>
      </c>
      <c r="H215" s="51">
        <f>H5*AD$16</f>
        <v>0</v>
      </c>
      <c r="I215" s="51">
        <f>I5*AE$16</f>
        <v>0</v>
      </c>
      <c r="J215" s="51">
        <f>J5*AF$16</f>
        <v>0</v>
      </c>
      <c r="K215" s="51">
        <f>K5*AG$16</f>
        <v>0</v>
      </c>
      <c r="L215" s="51">
        <f>L5*AH$16</f>
        <v>0</v>
      </c>
      <c r="M215" s="51">
        <f>M5*AI$16</f>
        <v>0</v>
      </c>
      <c r="N215" s="51">
        <f>N5*AJ$16</f>
        <v>0</v>
      </c>
      <c r="O215" s="51">
        <f>O5*AK$16</f>
        <v>0</v>
      </c>
      <c r="P215" s="51">
        <f>P5*AL$16</f>
        <v>0</v>
      </c>
      <c r="Q215" s="51">
        <f>Q5*AM$16</f>
        <v>0</v>
      </c>
      <c r="R215" s="51">
        <f>R5*AN$16</f>
        <v>0</v>
      </c>
      <c r="S215" s="50">
        <f>SUM(B215:R215)</f>
        <v>0</v>
      </c>
    </row>
    <row r="216" spans="1:20" x14ac:dyDescent="0.25">
      <c r="A216" s="52" t="s">
        <v>96</v>
      </c>
      <c r="B216" s="51">
        <f>B6*X$16</f>
        <v>0</v>
      </c>
      <c r="C216" s="51">
        <f>C6*Y$16</f>
        <v>0</v>
      </c>
      <c r="D216" s="51">
        <f>D6*Z$16</f>
        <v>0.31503987170448938</v>
      </c>
      <c r="E216" s="51">
        <f>E6*AA$16</f>
        <v>0</v>
      </c>
      <c r="F216" s="51">
        <f>F6*AB$16</f>
        <v>0</v>
      </c>
      <c r="G216" s="51">
        <f>G6*AC$16</f>
        <v>0.53975362634685231</v>
      </c>
      <c r="H216" s="51">
        <f>H6*AD$16</f>
        <v>0</v>
      </c>
      <c r="I216" s="51">
        <f>I6*AE$16</f>
        <v>0</v>
      </c>
      <c r="J216" s="51">
        <f>J6*AF$16</f>
        <v>0</v>
      </c>
      <c r="K216" s="51">
        <f>K6*AG$16</f>
        <v>0</v>
      </c>
      <c r="L216" s="51">
        <f>L6*AH$16</f>
        <v>0</v>
      </c>
      <c r="M216" s="51">
        <f>M6*AI$16</f>
        <v>0</v>
      </c>
      <c r="N216" s="51">
        <f>N6*AJ$16</f>
        <v>0</v>
      </c>
      <c r="O216" s="51">
        <f>O6*AK$16</f>
        <v>0</v>
      </c>
      <c r="P216" s="51">
        <f>P6*AL$16</f>
        <v>0</v>
      </c>
      <c r="Q216" s="51">
        <f>Q6*AM$16</f>
        <v>0</v>
      </c>
      <c r="R216" s="51">
        <f>R6*AN$16</f>
        <v>0</v>
      </c>
      <c r="S216" s="50">
        <f>SUM(B216:R216)</f>
        <v>0.85479349805134164</v>
      </c>
    </row>
    <row r="217" spans="1:20" x14ac:dyDescent="0.25">
      <c r="A217" s="52" t="s">
        <v>95</v>
      </c>
      <c r="B217" s="51">
        <f>B7*X$16</f>
        <v>0</v>
      </c>
      <c r="C217" s="51">
        <f>C7*Y$16</f>
        <v>0</v>
      </c>
      <c r="D217" s="51">
        <f>D7*Z$16</f>
        <v>1.3284548436210286</v>
      </c>
      <c r="E217" s="51">
        <f>E7*AA$16</f>
        <v>0</v>
      </c>
      <c r="F217" s="51">
        <f>F7*AB$16</f>
        <v>0</v>
      </c>
      <c r="G217" s="51">
        <f>G7*AC$16</f>
        <v>0</v>
      </c>
      <c r="H217" s="51">
        <f>H7*AD$16</f>
        <v>0</v>
      </c>
      <c r="I217" s="51">
        <f>I7*AE$16</f>
        <v>0</v>
      </c>
      <c r="J217" s="51">
        <f>J7*AF$16</f>
        <v>0</v>
      </c>
      <c r="K217" s="51">
        <f>K7*AG$16</f>
        <v>0</v>
      </c>
      <c r="L217" s="51">
        <f>L7*AH$16</f>
        <v>0</v>
      </c>
      <c r="M217" s="51">
        <f>M7*AI$16</f>
        <v>0</v>
      </c>
      <c r="N217" s="51">
        <f>N7*AJ$16</f>
        <v>0</v>
      </c>
      <c r="O217" s="51">
        <f>O7*AK$16</f>
        <v>0</v>
      </c>
      <c r="P217" s="51">
        <f>P7*AL$16</f>
        <v>0</v>
      </c>
      <c r="Q217" s="51">
        <f>Q7*AM$16</f>
        <v>0</v>
      </c>
      <c r="R217" s="51">
        <f>R7*AN$16</f>
        <v>0</v>
      </c>
      <c r="S217" s="50">
        <f>SUM(B217:R217)</f>
        <v>1.3284548436210286</v>
      </c>
    </row>
    <row r="218" spans="1:20" x14ac:dyDescent="0.25">
      <c r="A218" s="52" t="s">
        <v>94</v>
      </c>
      <c r="B218" s="51">
        <f>B8*X$16</f>
        <v>0</v>
      </c>
      <c r="C218" s="51">
        <f>C8*Y$16</f>
        <v>0</v>
      </c>
      <c r="D218" s="51">
        <f>D8*Z$16</f>
        <v>0.41197521684433225</v>
      </c>
      <c r="E218" s="51">
        <f>E8*AA$16</f>
        <v>0</v>
      </c>
      <c r="F218" s="51">
        <f>F8*AB$16</f>
        <v>0</v>
      </c>
      <c r="G218" s="51">
        <f>G8*AC$16</f>
        <v>0</v>
      </c>
      <c r="H218" s="51">
        <f>H8*AD$16</f>
        <v>0</v>
      </c>
      <c r="I218" s="51">
        <f>I8*AE$16</f>
        <v>0</v>
      </c>
      <c r="J218" s="51">
        <f>J8*AF$16</f>
        <v>0</v>
      </c>
      <c r="K218" s="51">
        <f>K8*AG$16</f>
        <v>0</v>
      </c>
      <c r="L218" s="51">
        <f>L8*AH$16</f>
        <v>0</v>
      </c>
      <c r="M218" s="51">
        <f>M8*AI$16</f>
        <v>0</v>
      </c>
      <c r="N218" s="51">
        <f>N8*AJ$16</f>
        <v>0</v>
      </c>
      <c r="O218" s="51">
        <f>O8*AK$16</f>
        <v>0</v>
      </c>
      <c r="P218" s="51">
        <f>P8*AL$16</f>
        <v>0</v>
      </c>
      <c r="Q218" s="51">
        <f>Q8*AM$16</f>
        <v>0</v>
      </c>
      <c r="R218" s="51">
        <f>R8*AN$16</f>
        <v>0</v>
      </c>
      <c r="S218" s="50">
        <f>SUM(B218:R218)</f>
        <v>0.41197521684433225</v>
      </c>
    </row>
    <row r="219" spans="1:20" x14ac:dyDescent="0.25">
      <c r="A219" s="52" t="s">
        <v>93</v>
      </c>
      <c r="B219" s="51">
        <f>B9*X$16</f>
        <v>0</v>
      </c>
      <c r="C219" s="51">
        <f>C9*Y$16</f>
        <v>0</v>
      </c>
      <c r="D219" s="51">
        <f>D9*Z$16</f>
        <v>0</v>
      </c>
      <c r="E219" s="51">
        <f>E9*AA$16</f>
        <v>0</v>
      </c>
      <c r="F219" s="51">
        <f>F9*AB$16</f>
        <v>0</v>
      </c>
      <c r="G219" s="51">
        <f>G9*AC$16</f>
        <v>0</v>
      </c>
      <c r="H219" s="51">
        <f>H9*AD$16</f>
        <v>0</v>
      </c>
      <c r="I219" s="51">
        <f>I9*AE$16</f>
        <v>0</v>
      </c>
      <c r="J219" s="51">
        <f>J9*AF$16</f>
        <v>0</v>
      </c>
      <c r="K219" s="51">
        <f>K9*AG$16</f>
        <v>0</v>
      </c>
      <c r="L219" s="51">
        <f>L9*AH$16</f>
        <v>0</v>
      </c>
      <c r="M219" s="51">
        <f>M9*AI$16</f>
        <v>0</v>
      </c>
      <c r="N219" s="51">
        <f>N9*AJ$16</f>
        <v>0</v>
      </c>
      <c r="O219" s="51">
        <f>O9*AK$16</f>
        <v>0</v>
      </c>
      <c r="P219" s="51">
        <f>P9*AL$16</f>
        <v>0</v>
      </c>
      <c r="Q219" s="51">
        <f>Q9*AM$16</f>
        <v>0</v>
      </c>
      <c r="R219" s="51">
        <f>R9*AN$16</f>
        <v>0</v>
      </c>
      <c r="S219" s="50">
        <f>SUM(B219:R219)</f>
        <v>0</v>
      </c>
    </row>
    <row r="220" spans="1:20" x14ac:dyDescent="0.25">
      <c r="A220" s="52" t="s">
        <v>92</v>
      </c>
      <c r="B220" s="51">
        <f>B10*X$16</f>
        <v>0</v>
      </c>
      <c r="C220" s="51">
        <f>C10*Y$16</f>
        <v>0</v>
      </c>
      <c r="D220" s="51">
        <f>D10*Z$16</f>
        <v>0</v>
      </c>
      <c r="E220" s="51">
        <f>E10*AA$16</f>
        <v>0.10984400755921053</v>
      </c>
      <c r="F220" s="51">
        <f>F10*AB$16</f>
        <v>0</v>
      </c>
      <c r="G220" s="51">
        <f>G10*AC$16</f>
        <v>0</v>
      </c>
      <c r="H220" s="51">
        <f>H10*AD$16</f>
        <v>0</v>
      </c>
      <c r="I220" s="51">
        <f>I10*AE$16</f>
        <v>0</v>
      </c>
      <c r="J220" s="51">
        <f>J10*AF$16</f>
        <v>0</v>
      </c>
      <c r="K220" s="51">
        <f>K10*AG$16</f>
        <v>0</v>
      </c>
      <c r="L220" s="51">
        <f>L10*AH$16</f>
        <v>0</v>
      </c>
      <c r="M220" s="51">
        <f>M10*AI$16</f>
        <v>0</v>
      </c>
      <c r="N220" s="51">
        <f>N10*AJ$16</f>
        <v>0</v>
      </c>
      <c r="O220" s="51">
        <f>O10*AK$16</f>
        <v>0</v>
      </c>
      <c r="P220" s="51">
        <f>P10*AL$16</f>
        <v>0</v>
      </c>
      <c r="Q220" s="51">
        <f>Q10*AM$16</f>
        <v>0</v>
      </c>
      <c r="R220" s="51">
        <f>R10*AN$16</f>
        <v>0</v>
      </c>
      <c r="S220" s="50">
        <f>SUM(B220:R220)</f>
        <v>0.10984400755921053</v>
      </c>
    </row>
    <row r="221" spans="1:20" x14ac:dyDescent="0.25">
      <c r="A221" s="52" t="s">
        <v>91</v>
      </c>
      <c r="B221" s="51">
        <f>B11*X$16</f>
        <v>0</v>
      </c>
      <c r="C221" s="51">
        <f>C11*Y$16</f>
        <v>0</v>
      </c>
      <c r="D221" s="51">
        <f>D11*Z$16</f>
        <v>0</v>
      </c>
      <c r="E221" s="51">
        <f>E11*AA$16</f>
        <v>0</v>
      </c>
      <c r="F221" s="51">
        <f>F11*AB$16</f>
        <v>0</v>
      </c>
      <c r="G221" s="51">
        <f>G11*AC$16</f>
        <v>0</v>
      </c>
      <c r="H221" s="51">
        <f>H11*AD$16</f>
        <v>0</v>
      </c>
      <c r="I221" s="51">
        <f>I11*AE$16</f>
        <v>0</v>
      </c>
      <c r="J221" s="51">
        <f>J11*AF$16</f>
        <v>0</v>
      </c>
      <c r="K221" s="51">
        <f>K11*AG$16</f>
        <v>0</v>
      </c>
      <c r="L221" s="51">
        <f>L11*AH$16</f>
        <v>0</v>
      </c>
      <c r="M221" s="51">
        <f>M11*AI$16</f>
        <v>0</v>
      </c>
      <c r="N221" s="51">
        <f>N11*AJ$16</f>
        <v>0</v>
      </c>
      <c r="O221" s="51">
        <f>O11*AK$16</f>
        <v>0</v>
      </c>
      <c r="P221" s="51">
        <f>P11*AL$16</f>
        <v>0</v>
      </c>
      <c r="Q221" s="51">
        <f>Q11*AM$16</f>
        <v>0</v>
      </c>
      <c r="R221" s="51">
        <f>R11*AN$16</f>
        <v>0</v>
      </c>
      <c r="S221" s="50">
        <f>SUM(B221:R221)</f>
        <v>0</v>
      </c>
    </row>
    <row r="222" spans="1:20" x14ac:dyDescent="0.25">
      <c r="A222" s="52" t="s">
        <v>90</v>
      </c>
      <c r="B222" s="51">
        <f>B12*X$16</f>
        <v>9.2794571253595119</v>
      </c>
      <c r="C222" s="51">
        <f>C12*Y$16</f>
        <v>7.8196895682699372</v>
      </c>
      <c r="D222" s="51">
        <f>D12*Z$16</f>
        <v>5.5627669654114378</v>
      </c>
      <c r="E222" s="51">
        <f>E12*AA$16</f>
        <v>0.80431659182179571</v>
      </c>
      <c r="F222" s="51">
        <f>F12*AB$16</f>
        <v>0</v>
      </c>
      <c r="G222" s="51">
        <f>G12*AC$16</f>
        <v>0</v>
      </c>
      <c r="H222" s="51">
        <f>H12*AD$16</f>
        <v>0</v>
      </c>
      <c r="I222" s="51">
        <f>I12*AE$16</f>
        <v>0</v>
      </c>
      <c r="J222" s="51">
        <f>J12*AF$16</f>
        <v>0</v>
      </c>
      <c r="K222" s="51">
        <f>K12*AG$16</f>
        <v>0</v>
      </c>
      <c r="L222" s="51">
        <f>L12*AH$16</f>
        <v>0</v>
      </c>
      <c r="M222" s="51">
        <f>M12*AI$16</f>
        <v>0</v>
      </c>
      <c r="N222" s="51">
        <f>N12*AJ$16</f>
        <v>0</v>
      </c>
      <c r="O222" s="51">
        <f>O12*AK$16</f>
        <v>0</v>
      </c>
      <c r="P222" s="51">
        <f>P12*AL$16</f>
        <v>0</v>
      </c>
      <c r="Q222" s="51">
        <f>Q12*AM$16</f>
        <v>0</v>
      </c>
      <c r="R222" s="51">
        <f>R12*AN$16</f>
        <v>0</v>
      </c>
      <c r="S222" s="50">
        <f>SUM(B222:R222)</f>
        <v>23.466230250862683</v>
      </c>
    </row>
    <row r="223" spans="1:20" x14ac:dyDescent="0.25">
      <c r="A223" s="52" t="s">
        <v>89</v>
      </c>
      <c r="B223" s="51">
        <f>B13*X$16</f>
        <v>0</v>
      </c>
      <c r="C223" s="51">
        <f>C13*Y$16</f>
        <v>0</v>
      </c>
      <c r="D223" s="51">
        <f>D13*Z$16</f>
        <v>0</v>
      </c>
      <c r="E223" s="51">
        <f>E13*AA$16</f>
        <v>0</v>
      </c>
      <c r="F223" s="51">
        <f>F13*AB$16</f>
        <v>0</v>
      </c>
      <c r="G223" s="51">
        <f>G13*AC$16</f>
        <v>0</v>
      </c>
      <c r="H223" s="51">
        <f>H13*AD$16</f>
        <v>0</v>
      </c>
      <c r="I223" s="51">
        <f>I13*AE$16</f>
        <v>0</v>
      </c>
      <c r="J223" s="51">
        <f>J13*AF$16</f>
        <v>0</v>
      </c>
      <c r="K223" s="51">
        <f>K13*AG$16</f>
        <v>0</v>
      </c>
      <c r="L223" s="51">
        <f>L13*AH$16</f>
        <v>0</v>
      </c>
      <c r="M223" s="51">
        <f>M13*AI$16</f>
        <v>0</v>
      </c>
      <c r="N223" s="51">
        <f>N13*AJ$16</f>
        <v>0</v>
      </c>
      <c r="O223" s="51">
        <f>O13*AK$16</f>
        <v>1.5067446792265418</v>
      </c>
      <c r="P223" s="51">
        <f>P13*AL$16</f>
        <v>0</v>
      </c>
      <c r="Q223" s="51">
        <f>Q13*AM$16</f>
        <v>0</v>
      </c>
      <c r="R223" s="51">
        <f>R13*AN$16</f>
        <v>0</v>
      </c>
      <c r="S223" s="50">
        <f>SUM(B223:R223)</f>
        <v>1.5067446792265418</v>
      </c>
    </row>
    <row r="224" spans="1:20" x14ac:dyDescent="0.25">
      <c r="A224" s="52" t="s">
        <v>88</v>
      </c>
      <c r="B224" s="51">
        <f>B14*X$16</f>
        <v>0</v>
      </c>
      <c r="C224" s="51">
        <f>C14*Y$16</f>
        <v>0</v>
      </c>
      <c r="D224" s="51">
        <f>D14*Z$16</f>
        <v>0</v>
      </c>
      <c r="E224" s="51">
        <f>E14*AA$16</f>
        <v>0</v>
      </c>
      <c r="F224" s="51">
        <f>F14*AB$16</f>
        <v>0</v>
      </c>
      <c r="G224" s="51">
        <f>G14*AC$16</f>
        <v>0.61976007149815804</v>
      </c>
      <c r="H224" s="51">
        <f>H14*AD$16</f>
        <v>0</v>
      </c>
      <c r="I224" s="51">
        <f>I14*AE$16</f>
        <v>0</v>
      </c>
      <c r="J224" s="51">
        <f>J14*AF$16</f>
        <v>0</v>
      </c>
      <c r="K224" s="51">
        <f>K14*AG$16</f>
        <v>0.82734754328586224</v>
      </c>
      <c r="L224" s="51">
        <f>L14*AH$16</f>
        <v>0</v>
      </c>
      <c r="M224" s="51">
        <f>M14*AI$16</f>
        <v>0</v>
      </c>
      <c r="N224" s="51">
        <f>N14*AJ$16</f>
        <v>0</v>
      </c>
      <c r="O224" s="51">
        <f>O14*AK$16</f>
        <v>0</v>
      </c>
      <c r="P224" s="51">
        <f>P14*AL$16</f>
        <v>0</v>
      </c>
      <c r="Q224" s="51">
        <f>Q14*AM$16</f>
        <v>0</v>
      </c>
      <c r="R224" s="51">
        <f>R14*AN$16</f>
        <v>0</v>
      </c>
      <c r="S224" s="50">
        <f>SUM(B224:R224)</f>
        <v>1.4471076147840203</v>
      </c>
    </row>
    <row r="225" spans="1:20" x14ac:dyDescent="0.25">
      <c r="A225" s="58"/>
      <c r="B225" s="13"/>
      <c r="C225" s="13"/>
      <c r="D225" s="13"/>
      <c r="E225" s="13"/>
      <c r="F225" s="13"/>
      <c r="G225" s="13"/>
      <c r="S225" s="3"/>
    </row>
    <row r="226" spans="1:20" x14ac:dyDescent="0.25">
      <c r="A226" s="58" t="s">
        <v>103</v>
      </c>
      <c r="B226" t="s">
        <v>83</v>
      </c>
      <c r="S226" s="3"/>
    </row>
    <row r="227" spans="1:20" x14ac:dyDescent="0.25">
      <c r="A227" s="57" t="s">
        <v>102</v>
      </c>
      <c r="B227" s="55" t="s">
        <v>64</v>
      </c>
      <c r="C227" s="56" t="s">
        <v>63</v>
      </c>
      <c r="D227" s="55" t="s">
        <v>62</v>
      </c>
      <c r="E227" s="54" t="s">
        <v>61</v>
      </c>
      <c r="F227" s="54" t="s">
        <v>60</v>
      </c>
      <c r="G227" s="54" t="s">
        <v>59</v>
      </c>
      <c r="H227" s="54" t="s">
        <v>58</v>
      </c>
      <c r="I227" s="54" t="s">
        <v>24</v>
      </c>
      <c r="J227" s="54" t="s">
        <v>57</v>
      </c>
      <c r="K227" s="54" t="s">
        <v>56</v>
      </c>
      <c r="L227" s="54" t="s">
        <v>55</v>
      </c>
      <c r="M227" s="54" t="s">
        <v>42</v>
      </c>
      <c r="N227" s="54" t="s">
        <v>54</v>
      </c>
      <c r="O227" s="54" t="s">
        <v>101</v>
      </c>
      <c r="P227" s="54" t="s">
        <v>53</v>
      </c>
      <c r="Q227" s="54" t="s">
        <v>52</v>
      </c>
      <c r="R227" s="54" t="s">
        <v>51</v>
      </c>
      <c r="S227" s="53" t="s">
        <v>100</v>
      </c>
      <c r="T227">
        <v>15</v>
      </c>
    </row>
    <row r="228" spans="1:20" x14ac:dyDescent="0.25">
      <c r="A228" s="52" t="s">
        <v>99</v>
      </c>
      <c r="B228" s="51">
        <f>B3*X$17</f>
        <v>0</v>
      </c>
      <c r="C228" s="51">
        <f>C3*Y$17</f>
        <v>0</v>
      </c>
      <c r="D228" s="51">
        <f>D3*Z$17</f>
        <v>0</v>
      </c>
      <c r="E228" s="51">
        <f>E3*AA$17</f>
        <v>0</v>
      </c>
      <c r="F228" s="51">
        <f>F3*AB$17</f>
        <v>0</v>
      </c>
      <c r="G228" s="51">
        <f>G3*AC$17</f>
        <v>0</v>
      </c>
      <c r="H228" s="51">
        <f>H3*AD$17</f>
        <v>0</v>
      </c>
      <c r="I228" s="51">
        <f>I3*AE$17</f>
        <v>0</v>
      </c>
      <c r="J228" s="51">
        <f>J3*AF$17</f>
        <v>0</v>
      </c>
      <c r="K228" s="51">
        <f>K3*AG$17</f>
        <v>0</v>
      </c>
      <c r="L228" s="51">
        <f>L3*AH$17</f>
        <v>0</v>
      </c>
      <c r="M228" s="51">
        <f>M3*AI$17</f>
        <v>0</v>
      </c>
      <c r="N228" s="51">
        <f>N3*AJ$17</f>
        <v>0</v>
      </c>
      <c r="O228" s="51">
        <f>O3*AK$17</f>
        <v>0</v>
      </c>
      <c r="P228" s="51">
        <f>P3*AL$17</f>
        <v>0</v>
      </c>
      <c r="Q228" s="51">
        <f>Q3*AM$17</f>
        <v>0</v>
      </c>
      <c r="R228" s="51">
        <f>R3*AN$17</f>
        <v>0</v>
      </c>
      <c r="S228" s="50">
        <f>SUM(B228:R228)</f>
        <v>0</v>
      </c>
    </row>
    <row r="229" spans="1:20" x14ac:dyDescent="0.25">
      <c r="A229" s="52" t="s">
        <v>98</v>
      </c>
      <c r="B229" s="51">
        <f>B4*X$17</f>
        <v>0</v>
      </c>
      <c r="C229" s="51">
        <f>C4*Y$17</f>
        <v>0</v>
      </c>
      <c r="D229" s="51">
        <f>D4*Z$17</f>
        <v>0</v>
      </c>
      <c r="E229" s="51">
        <f>E4*AA$17</f>
        <v>0</v>
      </c>
      <c r="F229" s="51">
        <f>F4*AB$17</f>
        <v>0</v>
      </c>
      <c r="G229" s="51">
        <f>G4*AC$17</f>
        <v>0</v>
      </c>
      <c r="H229" s="51">
        <f>H4*AD$17</f>
        <v>0</v>
      </c>
      <c r="I229" s="51">
        <f>I4*AE$17</f>
        <v>0</v>
      </c>
      <c r="J229" s="51">
        <f>J4*AF$17</f>
        <v>0</v>
      </c>
      <c r="K229" s="51">
        <f>K4*AG$17</f>
        <v>0</v>
      </c>
      <c r="L229" s="51">
        <f>L4*AH$17</f>
        <v>0</v>
      </c>
      <c r="M229" s="51">
        <f>M4*AI$17</f>
        <v>0</v>
      </c>
      <c r="N229" s="51">
        <f>N4*AJ$17</f>
        <v>0</v>
      </c>
      <c r="O229" s="51">
        <f>O4*AK$17</f>
        <v>0</v>
      </c>
      <c r="P229" s="51">
        <f>P4*AL$17</f>
        <v>0</v>
      </c>
      <c r="Q229" s="51">
        <f>Q4*AM$17</f>
        <v>0</v>
      </c>
      <c r="R229" s="51">
        <f>R4*AN$17</f>
        <v>0</v>
      </c>
      <c r="S229" s="50">
        <f>SUM(B229:R229)</f>
        <v>0</v>
      </c>
    </row>
    <row r="230" spans="1:20" x14ac:dyDescent="0.25">
      <c r="A230" s="52" t="s">
        <v>97</v>
      </c>
      <c r="B230" s="51">
        <f>B5*X$17</f>
        <v>0</v>
      </c>
      <c r="C230" s="51">
        <f>C5*Y$17</f>
        <v>0</v>
      </c>
      <c r="D230" s="51">
        <f>D5*Z$17</f>
        <v>0</v>
      </c>
      <c r="E230" s="51">
        <f>E5*AA$17</f>
        <v>0</v>
      </c>
      <c r="F230" s="51">
        <f>F5*AB$17</f>
        <v>0</v>
      </c>
      <c r="G230" s="51">
        <f>G5*AC$17</f>
        <v>0</v>
      </c>
      <c r="H230" s="51">
        <f>H5*AD$17</f>
        <v>0</v>
      </c>
      <c r="I230" s="51">
        <f>I5*AE$17</f>
        <v>0</v>
      </c>
      <c r="J230" s="51">
        <f>J5*AF$17</f>
        <v>0</v>
      </c>
      <c r="K230" s="51">
        <f>K5*AG$17</f>
        <v>0</v>
      </c>
      <c r="L230" s="51">
        <f>L5*AH$17</f>
        <v>0</v>
      </c>
      <c r="M230" s="51">
        <f>M5*AI$17</f>
        <v>0</v>
      </c>
      <c r="N230" s="51">
        <f>N5*AJ$17</f>
        <v>0</v>
      </c>
      <c r="O230" s="51">
        <f>O5*AK$17</f>
        <v>0</v>
      </c>
      <c r="P230" s="51">
        <f>P5*AL$17</f>
        <v>0</v>
      </c>
      <c r="Q230" s="51">
        <f>Q5*AM$17</f>
        <v>0</v>
      </c>
      <c r="R230" s="51">
        <f>R5*AN$17</f>
        <v>0</v>
      </c>
      <c r="S230" s="50">
        <f>SUM(B230:R230)</f>
        <v>0</v>
      </c>
    </row>
    <row r="231" spans="1:20" x14ac:dyDescent="0.25">
      <c r="A231" s="52" t="s">
        <v>96</v>
      </c>
      <c r="B231" s="51">
        <f>B6*X$17</f>
        <v>0</v>
      </c>
      <c r="C231" s="51">
        <f>C6*Y$17</f>
        <v>0</v>
      </c>
      <c r="D231" s="51">
        <f>D6*Z$17</f>
        <v>0</v>
      </c>
      <c r="E231" s="51">
        <f>E6*AA$17</f>
        <v>0</v>
      </c>
      <c r="F231" s="51">
        <f>F6*AB$17</f>
        <v>0</v>
      </c>
      <c r="G231" s="51">
        <f>G6*AC$17</f>
        <v>0</v>
      </c>
      <c r="H231" s="51">
        <f>H6*AD$17</f>
        <v>0</v>
      </c>
      <c r="I231" s="51">
        <f>I6*AE$17</f>
        <v>0</v>
      </c>
      <c r="J231" s="51">
        <f>J6*AF$17</f>
        <v>0</v>
      </c>
      <c r="K231" s="51">
        <f>K6*AG$17</f>
        <v>0</v>
      </c>
      <c r="L231" s="51">
        <f>L6*AH$17</f>
        <v>0</v>
      </c>
      <c r="M231" s="51">
        <f>M6*AI$17</f>
        <v>0</v>
      </c>
      <c r="N231" s="51">
        <f>N6*AJ$17</f>
        <v>0</v>
      </c>
      <c r="O231" s="51">
        <f>O6*AK$17</f>
        <v>0</v>
      </c>
      <c r="P231" s="51">
        <f>P6*AL$17</f>
        <v>0</v>
      </c>
      <c r="Q231" s="51">
        <f>Q6*AM$17</f>
        <v>0</v>
      </c>
      <c r="R231" s="51">
        <f>R6*AN$17</f>
        <v>0</v>
      </c>
      <c r="S231" s="50">
        <f>SUM(B231:R231)</f>
        <v>0</v>
      </c>
    </row>
    <row r="232" spans="1:20" x14ac:dyDescent="0.25">
      <c r="A232" s="52" t="s">
        <v>95</v>
      </c>
      <c r="B232" s="51">
        <f>B7*X$17</f>
        <v>0</v>
      </c>
      <c r="C232" s="51">
        <f>C7*Y$17</f>
        <v>0</v>
      </c>
      <c r="D232" s="51">
        <f>D7*Z$17</f>
        <v>0</v>
      </c>
      <c r="E232" s="51">
        <f>E7*AA$17</f>
        <v>0</v>
      </c>
      <c r="F232" s="51">
        <f>F7*AB$17</f>
        <v>0</v>
      </c>
      <c r="G232" s="51">
        <f>G7*AC$17</f>
        <v>0</v>
      </c>
      <c r="H232" s="51">
        <f>H7*AD$17</f>
        <v>0</v>
      </c>
      <c r="I232" s="51">
        <f>I7*AE$17</f>
        <v>0</v>
      </c>
      <c r="J232" s="51">
        <f>J7*AF$17</f>
        <v>0</v>
      </c>
      <c r="K232" s="51">
        <f>K7*AG$17</f>
        <v>0</v>
      </c>
      <c r="L232" s="51">
        <f>L7*AH$17</f>
        <v>0</v>
      </c>
      <c r="M232" s="51">
        <f>M7*AI$17</f>
        <v>0</v>
      </c>
      <c r="N232" s="51">
        <f>N7*AJ$17</f>
        <v>0</v>
      </c>
      <c r="O232" s="51">
        <f>O7*AK$17</f>
        <v>0</v>
      </c>
      <c r="P232" s="51">
        <f>P7*AL$17</f>
        <v>0</v>
      </c>
      <c r="Q232" s="51">
        <f>Q7*AM$17</f>
        <v>0</v>
      </c>
      <c r="R232" s="51">
        <f>R7*AN$17</f>
        <v>0</v>
      </c>
      <c r="S232" s="50">
        <f>SUM(B232:R232)</f>
        <v>0</v>
      </c>
    </row>
    <row r="233" spans="1:20" x14ac:dyDescent="0.25">
      <c r="A233" s="52" t="s">
        <v>94</v>
      </c>
      <c r="B233" s="51">
        <f>B8*X$17</f>
        <v>0</v>
      </c>
      <c r="C233" s="51">
        <f>C8*Y$17</f>
        <v>0</v>
      </c>
      <c r="D233" s="51">
        <f>D8*Z$17</f>
        <v>0</v>
      </c>
      <c r="E233" s="51">
        <f>E8*AA$17</f>
        <v>0</v>
      </c>
      <c r="F233" s="51">
        <f>F8*AB$17</f>
        <v>0</v>
      </c>
      <c r="G233" s="51">
        <f>G8*AC$17</f>
        <v>0</v>
      </c>
      <c r="H233" s="51">
        <f>H8*AD$17</f>
        <v>0</v>
      </c>
      <c r="I233" s="51">
        <f>I8*AE$17</f>
        <v>0</v>
      </c>
      <c r="J233" s="51">
        <f>J8*AF$17</f>
        <v>0</v>
      </c>
      <c r="K233" s="51">
        <f>K8*AG$17</f>
        <v>0</v>
      </c>
      <c r="L233" s="51">
        <f>L8*AH$17</f>
        <v>0</v>
      </c>
      <c r="M233" s="51">
        <f>M8*AI$17</f>
        <v>0</v>
      </c>
      <c r="N233" s="51">
        <f>N8*AJ$17</f>
        <v>0</v>
      </c>
      <c r="O233" s="51">
        <f>O8*AK$17</f>
        <v>0</v>
      </c>
      <c r="P233" s="51">
        <f>P8*AL$17</f>
        <v>0</v>
      </c>
      <c r="Q233" s="51">
        <f>Q8*AM$17</f>
        <v>0</v>
      </c>
      <c r="R233" s="51">
        <f>R8*AN$17</f>
        <v>0</v>
      </c>
      <c r="S233" s="50">
        <f>SUM(B233:R233)</f>
        <v>0</v>
      </c>
    </row>
    <row r="234" spans="1:20" x14ac:dyDescent="0.25">
      <c r="A234" s="52" t="s">
        <v>93</v>
      </c>
      <c r="B234" s="51">
        <f>B9*X$17</f>
        <v>0</v>
      </c>
      <c r="C234" s="51">
        <f>C9*Y$17</f>
        <v>0</v>
      </c>
      <c r="D234" s="51">
        <f>D9*Z$17</f>
        <v>0</v>
      </c>
      <c r="E234" s="51">
        <f>E9*AA$17</f>
        <v>0</v>
      </c>
      <c r="F234" s="51">
        <f>F9*AB$17</f>
        <v>0</v>
      </c>
      <c r="G234" s="51">
        <f>G9*AC$17</f>
        <v>0</v>
      </c>
      <c r="H234" s="51">
        <f>H9*AD$17</f>
        <v>0</v>
      </c>
      <c r="I234" s="51">
        <f>I9*AE$17</f>
        <v>0</v>
      </c>
      <c r="J234" s="51">
        <f>J9*AF$17</f>
        <v>0</v>
      </c>
      <c r="K234" s="51">
        <f>K9*AG$17</f>
        <v>0</v>
      </c>
      <c r="L234" s="51">
        <f>L9*AH$17</f>
        <v>0</v>
      </c>
      <c r="M234" s="51">
        <f>M9*AI$17</f>
        <v>0</v>
      </c>
      <c r="N234" s="51">
        <f>N9*AJ$17</f>
        <v>0</v>
      </c>
      <c r="O234" s="51">
        <f>O9*AK$17</f>
        <v>0</v>
      </c>
      <c r="P234" s="51">
        <f>P9*AL$17</f>
        <v>0</v>
      </c>
      <c r="Q234" s="51">
        <f>Q9*AM$17</f>
        <v>0</v>
      </c>
      <c r="R234" s="51">
        <f>R9*AN$17</f>
        <v>0</v>
      </c>
      <c r="S234" s="50">
        <f>SUM(B234:R234)</f>
        <v>0</v>
      </c>
    </row>
    <row r="235" spans="1:20" x14ac:dyDescent="0.25">
      <c r="A235" s="52" t="s">
        <v>92</v>
      </c>
      <c r="B235" s="51">
        <f>B10*X$17</f>
        <v>0</v>
      </c>
      <c r="C235" s="51">
        <f>C10*Y$17</f>
        <v>0</v>
      </c>
      <c r="D235" s="51">
        <f>D10*Z$17</f>
        <v>0</v>
      </c>
      <c r="E235" s="51">
        <f>E10*AA$17</f>
        <v>0</v>
      </c>
      <c r="F235" s="51">
        <f>F10*AB$17</f>
        <v>0</v>
      </c>
      <c r="G235" s="51">
        <f>G10*AC$17</f>
        <v>0</v>
      </c>
      <c r="H235" s="51">
        <f>H10*AD$17</f>
        <v>0</v>
      </c>
      <c r="I235" s="51">
        <f>I10*AE$17</f>
        <v>0</v>
      </c>
      <c r="J235" s="51">
        <f>J10*AF$17</f>
        <v>0</v>
      </c>
      <c r="K235" s="51">
        <f>K10*AG$17</f>
        <v>0</v>
      </c>
      <c r="L235" s="51">
        <f>L10*AH$17</f>
        <v>0</v>
      </c>
      <c r="M235" s="51">
        <f>M10*AI$17</f>
        <v>0</v>
      </c>
      <c r="N235" s="51">
        <f>N10*AJ$17</f>
        <v>0</v>
      </c>
      <c r="O235" s="51">
        <f>O10*AK$17</f>
        <v>0</v>
      </c>
      <c r="P235" s="51">
        <f>P10*AL$17</f>
        <v>0</v>
      </c>
      <c r="Q235" s="51">
        <f>Q10*AM$17</f>
        <v>0</v>
      </c>
      <c r="R235" s="51">
        <f>R10*AN$17</f>
        <v>0</v>
      </c>
      <c r="S235" s="50">
        <f>SUM(B235:R235)</f>
        <v>0</v>
      </c>
    </row>
    <row r="236" spans="1:20" x14ac:dyDescent="0.25">
      <c r="A236" s="52" t="s">
        <v>91</v>
      </c>
      <c r="B236" s="51">
        <f>B11*X$17</f>
        <v>0</v>
      </c>
      <c r="C236" s="51">
        <f>C11*Y$17</f>
        <v>0</v>
      </c>
      <c r="D236" s="51">
        <f>D11*Z$17</f>
        <v>0</v>
      </c>
      <c r="E236" s="51">
        <f>E11*AA$17</f>
        <v>0</v>
      </c>
      <c r="F236" s="51">
        <f>F11*AB$17</f>
        <v>0</v>
      </c>
      <c r="G236" s="51">
        <f>G11*AC$17</f>
        <v>0</v>
      </c>
      <c r="H236" s="51">
        <f>H11*AD$17</f>
        <v>0</v>
      </c>
      <c r="I236" s="51">
        <f>I11*AE$17</f>
        <v>0</v>
      </c>
      <c r="J236" s="51">
        <f>J11*AF$17</f>
        <v>0</v>
      </c>
      <c r="K236" s="51">
        <f>K11*AG$17</f>
        <v>0</v>
      </c>
      <c r="L236" s="51">
        <f>L11*AH$17</f>
        <v>0</v>
      </c>
      <c r="M236" s="51">
        <f>M11*AI$17</f>
        <v>0</v>
      </c>
      <c r="N236" s="51">
        <f>N11*AJ$17</f>
        <v>0</v>
      </c>
      <c r="O236" s="51">
        <f>O11*AK$17</f>
        <v>0</v>
      </c>
      <c r="P236" s="51">
        <f>P11*AL$17</f>
        <v>0</v>
      </c>
      <c r="Q236" s="51">
        <f>Q11*AM$17</f>
        <v>0</v>
      </c>
      <c r="R236" s="51">
        <f>R11*AN$17</f>
        <v>0</v>
      </c>
      <c r="S236" s="50">
        <f>SUM(B236:R236)</f>
        <v>0</v>
      </c>
    </row>
    <row r="237" spans="1:20" x14ac:dyDescent="0.25">
      <c r="A237" s="52" t="s">
        <v>90</v>
      </c>
      <c r="B237" s="51">
        <f>B12*X$17</f>
        <v>0</v>
      </c>
      <c r="C237" s="51">
        <f>C12*Y$17</f>
        <v>0</v>
      </c>
      <c r="D237" s="51">
        <f>D12*Z$17</f>
        <v>0</v>
      </c>
      <c r="E237" s="51">
        <f>E12*AA$17</f>
        <v>0</v>
      </c>
      <c r="F237" s="51">
        <f>F12*AB$17</f>
        <v>0</v>
      </c>
      <c r="G237" s="51">
        <f>G12*AC$17</f>
        <v>0</v>
      </c>
      <c r="H237" s="51">
        <f>H12*AD$17</f>
        <v>0</v>
      </c>
      <c r="I237" s="51">
        <f>I12*AE$17</f>
        <v>0</v>
      </c>
      <c r="J237" s="51">
        <f>J12*AF$17</f>
        <v>0</v>
      </c>
      <c r="K237" s="51">
        <f>K12*AG$17</f>
        <v>0</v>
      </c>
      <c r="L237" s="51">
        <f>L12*AH$17</f>
        <v>0</v>
      </c>
      <c r="M237" s="51">
        <f>M12*AI$17</f>
        <v>0</v>
      </c>
      <c r="N237" s="51">
        <f>N12*AJ$17</f>
        <v>0</v>
      </c>
      <c r="O237" s="51">
        <f>O12*AK$17</f>
        <v>0</v>
      </c>
      <c r="P237" s="51">
        <f>P12*AL$17</f>
        <v>0</v>
      </c>
      <c r="Q237" s="51">
        <f>Q12*AM$17</f>
        <v>0</v>
      </c>
      <c r="R237" s="51">
        <f>R12*AN$17</f>
        <v>0</v>
      </c>
      <c r="S237" s="50">
        <f>SUM(B237:R237)</f>
        <v>0</v>
      </c>
    </row>
    <row r="238" spans="1:20" x14ac:dyDescent="0.25">
      <c r="A238" s="52" t="s">
        <v>89</v>
      </c>
      <c r="B238" s="51">
        <f>B13*X$17</f>
        <v>0</v>
      </c>
      <c r="C238" s="51">
        <f>C13*Y$17</f>
        <v>0</v>
      </c>
      <c r="D238" s="51">
        <f>D13*Z$17</f>
        <v>0</v>
      </c>
      <c r="E238" s="51">
        <f>E13*AA$17</f>
        <v>0</v>
      </c>
      <c r="F238" s="51">
        <f>F13*AB$17</f>
        <v>0</v>
      </c>
      <c r="G238" s="51">
        <f>G13*AC$17</f>
        <v>0</v>
      </c>
      <c r="H238" s="51">
        <f>H13*AD$17</f>
        <v>0</v>
      </c>
      <c r="I238" s="51">
        <f>I13*AE$17</f>
        <v>0</v>
      </c>
      <c r="J238" s="51">
        <f>J13*AF$17</f>
        <v>0</v>
      </c>
      <c r="K238" s="51">
        <f>K13*AG$17</f>
        <v>0</v>
      </c>
      <c r="L238" s="51">
        <f>L13*AH$17</f>
        <v>0</v>
      </c>
      <c r="M238" s="51">
        <f>M13*AI$17</f>
        <v>0</v>
      </c>
      <c r="N238" s="51">
        <f>N13*AJ$17</f>
        <v>0</v>
      </c>
      <c r="O238" s="51">
        <f>O13*AK$17</f>
        <v>0</v>
      </c>
      <c r="P238" s="51">
        <f>P13*AL$17</f>
        <v>0</v>
      </c>
      <c r="Q238" s="51">
        <f>Q13*AM$17</f>
        <v>0</v>
      </c>
      <c r="R238" s="51">
        <f>R13*AN$17</f>
        <v>0</v>
      </c>
      <c r="S238" s="50">
        <f>SUM(B238:R238)</f>
        <v>0</v>
      </c>
    </row>
    <row r="239" spans="1:20" x14ac:dyDescent="0.25">
      <c r="A239" s="52" t="s">
        <v>88</v>
      </c>
      <c r="B239" s="51">
        <f>B14*X$17</f>
        <v>0</v>
      </c>
      <c r="C239" s="51">
        <f>C14*Y$17</f>
        <v>0</v>
      </c>
      <c r="D239" s="51">
        <f>D14*Z$17</f>
        <v>0</v>
      </c>
      <c r="E239" s="51">
        <f>E14*AA$17</f>
        <v>0</v>
      </c>
      <c r="F239" s="51">
        <f>F14*AB$17</f>
        <v>0</v>
      </c>
      <c r="G239" s="51">
        <f>G14*AC$17</f>
        <v>0</v>
      </c>
      <c r="H239" s="51">
        <f>H14*AD$17</f>
        <v>0</v>
      </c>
      <c r="I239" s="51">
        <f>I14*AE$17</f>
        <v>0</v>
      </c>
      <c r="J239" s="51">
        <f>J14*AF$17</f>
        <v>0</v>
      </c>
      <c r="K239" s="51">
        <f>K14*AG$17</f>
        <v>0</v>
      </c>
      <c r="L239" s="51">
        <f>L14*AH$17</f>
        <v>0</v>
      </c>
      <c r="M239" s="51">
        <f>M14*AI$17</f>
        <v>0</v>
      </c>
      <c r="N239" s="51">
        <f>N14*AJ$17</f>
        <v>0</v>
      </c>
      <c r="O239" s="51">
        <f>O14*AK$17</f>
        <v>0</v>
      </c>
      <c r="P239" s="51">
        <f>P14*AL$17</f>
        <v>0</v>
      </c>
      <c r="Q239" s="51">
        <f>Q14*AM$17</f>
        <v>0</v>
      </c>
      <c r="R239" s="51">
        <f>R14*AN$17</f>
        <v>0</v>
      </c>
      <c r="S239" s="50">
        <f>SUM(B239:R239)</f>
        <v>0</v>
      </c>
    </row>
    <row r="240" spans="1:20" x14ac:dyDescent="0.25">
      <c r="A240" s="58"/>
      <c r="B240" s="13"/>
      <c r="C240" s="13"/>
      <c r="D240" s="13"/>
      <c r="E240" s="13"/>
      <c r="F240" s="13"/>
      <c r="G240" s="13"/>
      <c r="S240" s="3"/>
    </row>
    <row r="241" spans="1:20" x14ac:dyDescent="0.25">
      <c r="A241" s="58" t="s">
        <v>103</v>
      </c>
      <c r="B241" t="s">
        <v>84</v>
      </c>
      <c r="S241" s="3"/>
    </row>
    <row r="242" spans="1:20" x14ac:dyDescent="0.25">
      <c r="A242" s="57" t="s">
        <v>102</v>
      </c>
      <c r="B242" s="55" t="s">
        <v>64</v>
      </c>
      <c r="C242" s="56" t="s">
        <v>63</v>
      </c>
      <c r="D242" s="55" t="s">
        <v>62</v>
      </c>
      <c r="E242" s="54" t="s">
        <v>61</v>
      </c>
      <c r="F242" s="54" t="s">
        <v>60</v>
      </c>
      <c r="G242" s="54" t="s">
        <v>59</v>
      </c>
      <c r="H242" s="54" t="s">
        <v>58</v>
      </c>
      <c r="I242" s="54" t="s">
        <v>24</v>
      </c>
      <c r="J242" s="54" t="s">
        <v>57</v>
      </c>
      <c r="K242" s="54" t="s">
        <v>56</v>
      </c>
      <c r="L242" s="54" t="s">
        <v>55</v>
      </c>
      <c r="M242" s="54" t="s">
        <v>42</v>
      </c>
      <c r="N242" s="54" t="s">
        <v>54</v>
      </c>
      <c r="O242" s="54" t="s">
        <v>101</v>
      </c>
      <c r="P242" s="54" t="s">
        <v>53</v>
      </c>
      <c r="Q242" s="54" t="s">
        <v>52</v>
      </c>
      <c r="R242" s="54" t="s">
        <v>51</v>
      </c>
      <c r="S242" s="53" t="s">
        <v>100</v>
      </c>
      <c r="T242">
        <v>16</v>
      </c>
    </row>
    <row r="243" spans="1:20" x14ac:dyDescent="0.25">
      <c r="A243" s="52" t="s">
        <v>99</v>
      </c>
      <c r="B243" s="51">
        <f>B3*X$18</f>
        <v>0</v>
      </c>
      <c r="C243" s="51">
        <f>C3*Y$18</f>
        <v>1.2723656896351918</v>
      </c>
      <c r="D243" s="51">
        <f>D3*Z$18</f>
        <v>7.5846916853605575E-2</v>
      </c>
      <c r="E243" s="51">
        <f>E3*AA$18</f>
        <v>0</v>
      </c>
      <c r="F243" s="51">
        <f>F3*AB$18</f>
        <v>0</v>
      </c>
      <c r="G243" s="51">
        <f>G3*AC$18</f>
        <v>0</v>
      </c>
      <c r="H243" s="51">
        <f>H3*AD$18</f>
        <v>0</v>
      </c>
      <c r="I243" s="51">
        <f>I3*AE$18</f>
        <v>0</v>
      </c>
      <c r="J243" s="51">
        <f>J3*AF$18</f>
        <v>0</v>
      </c>
      <c r="K243" s="51">
        <f>K3*AG$18</f>
        <v>0</v>
      </c>
      <c r="L243" s="51">
        <f>L3*AH$18</f>
        <v>0</v>
      </c>
      <c r="M243" s="51">
        <f>M3*AI$18</f>
        <v>0</v>
      </c>
      <c r="N243" s="51">
        <f>N3*AJ$18</f>
        <v>0</v>
      </c>
      <c r="O243" s="51">
        <f>O3*AK$18</f>
        <v>0</v>
      </c>
      <c r="P243" s="51">
        <f>P3*AL$18</f>
        <v>0</v>
      </c>
      <c r="Q243" s="51">
        <f>Q3*AM$18</f>
        <v>0</v>
      </c>
      <c r="R243" s="51">
        <f>R3*AN$18</f>
        <v>0</v>
      </c>
      <c r="S243" s="50">
        <f>SUM(B243:R243)</f>
        <v>1.3482126064887974</v>
      </c>
    </row>
    <row r="244" spans="1:20" x14ac:dyDescent="0.25">
      <c r="A244" s="52" t="s">
        <v>98</v>
      </c>
      <c r="B244" s="51">
        <f>B4*X$18</f>
        <v>0</v>
      </c>
      <c r="C244" s="51">
        <f>C4*Y$18</f>
        <v>0</v>
      </c>
      <c r="D244" s="51">
        <f>D4*Z$18</f>
        <v>0</v>
      </c>
      <c r="E244" s="51">
        <f>E4*AA$18</f>
        <v>0</v>
      </c>
      <c r="F244" s="51">
        <f>F4*AB$18</f>
        <v>0</v>
      </c>
      <c r="G244" s="51">
        <f>G4*AC$18</f>
        <v>0</v>
      </c>
      <c r="H244" s="51">
        <f>H4*AD$18</f>
        <v>0</v>
      </c>
      <c r="I244" s="51">
        <f>I4*AE$18</f>
        <v>0</v>
      </c>
      <c r="J244" s="51">
        <f>J4*AF$18</f>
        <v>8.3045667893843107E-3</v>
      </c>
      <c r="K244" s="51">
        <f>K4*AG$18</f>
        <v>4.8091519970365232E-4</v>
      </c>
      <c r="L244" s="51">
        <f>L4*AH$18</f>
        <v>0</v>
      </c>
      <c r="M244" s="51">
        <f>M4*AI$18</f>
        <v>0</v>
      </c>
      <c r="N244" s="51">
        <f>N4*AJ$18</f>
        <v>0</v>
      </c>
      <c r="O244" s="51">
        <f>O4*AK$18</f>
        <v>0</v>
      </c>
      <c r="P244" s="51">
        <f>P4*AL$18</f>
        <v>0</v>
      </c>
      <c r="Q244" s="51">
        <f>Q4*AM$18</f>
        <v>0</v>
      </c>
      <c r="R244" s="51">
        <f>R4*AN$18</f>
        <v>0</v>
      </c>
      <c r="S244" s="50">
        <f>SUM(B244:R244)</f>
        <v>8.7854819890879638E-3</v>
      </c>
    </row>
    <row r="245" spans="1:20" x14ac:dyDescent="0.25">
      <c r="A245" s="52" t="s">
        <v>97</v>
      </c>
      <c r="B245" s="51">
        <f>B5*X$18</f>
        <v>0</v>
      </c>
      <c r="C245" s="51">
        <f>C5*Y$18</f>
        <v>0</v>
      </c>
      <c r="D245" s="51">
        <f>D5*Z$18</f>
        <v>0</v>
      </c>
      <c r="E245" s="51">
        <f>E5*AA$18</f>
        <v>0</v>
      </c>
      <c r="F245" s="51">
        <f>F5*AB$18</f>
        <v>0</v>
      </c>
      <c r="G245" s="51">
        <f>G5*AC$18</f>
        <v>0</v>
      </c>
      <c r="H245" s="51">
        <f>H5*AD$18</f>
        <v>0</v>
      </c>
      <c r="I245" s="51">
        <f>I5*AE$18</f>
        <v>0</v>
      </c>
      <c r="J245" s="51">
        <f>J5*AF$18</f>
        <v>0</v>
      </c>
      <c r="K245" s="51">
        <f>K5*AG$18</f>
        <v>0</v>
      </c>
      <c r="L245" s="51">
        <f>L5*AH$18</f>
        <v>0</v>
      </c>
      <c r="M245" s="51">
        <f>M5*AI$18</f>
        <v>0</v>
      </c>
      <c r="N245" s="51">
        <f>N5*AJ$18</f>
        <v>0</v>
      </c>
      <c r="O245" s="51">
        <f>O5*AK$18</f>
        <v>0</v>
      </c>
      <c r="P245" s="51">
        <f>P5*AL$18</f>
        <v>0</v>
      </c>
      <c r="Q245" s="51">
        <f>Q5*AM$18</f>
        <v>0</v>
      </c>
      <c r="R245" s="51">
        <f>R5*AN$18</f>
        <v>0</v>
      </c>
      <c r="S245" s="50">
        <f>SUM(B245:R245)</f>
        <v>0</v>
      </c>
    </row>
    <row r="246" spans="1:20" x14ac:dyDescent="0.25">
      <c r="A246" s="52" t="s">
        <v>96</v>
      </c>
      <c r="B246" s="51">
        <f>B6*X$18</f>
        <v>0</v>
      </c>
      <c r="C246" s="51">
        <f>C6*Y$18</f>
        <v>0</v>
      </c>
      <c r="D246" s="51">
        <f>D6*Z$18</f>
        <v>1.2037856947908543E-2</v>
      </c>
      <c r="E246" s="51">
        <f>E6*AA$18</f>
        <v>0</v>
      </c>
      <c r="F246" s="51">
        <f>F6*AB$18</f>
        <v>0</v>
      </c>
      <c r="G246" s="51">
        <f>G6*AC$18</f>
        <v>0</v>
      </c>
      <c r="H246" s="51">
        <f>H6*AD$18</f>
        <v>0</v>
      </c>
      <c r="I246" s="51">
        <f>I6*AE$18</f>
        <v>0</v>
      </c>
      <c r="J246" s="51">
        <f>J6*AF$18</f>
        <v>0</v>
      </c>
      <c r="K246" s="51">
        <f>K6*AG$18</f>
        <v>0</v>
      </c>
      <c r="L246" s="51">
        <f>L6*AH$18</f>
        <v>0</v>
      </c>
      <c r="M246" s="51">
        <f>M6*AI$18</f>
        <v>7.0958025480673148E-2</v>
      </c>
      <c r="N246" s="51">
        <f>N6*AJ$18</f>
        <v>0</v>
      </c>
      <c r="O246" s="51">
        <f>O6*AK$18</f>
        <v>0</v>
      </c>
      <c r="P246" s="51">
        <f>P6*AL$18</f>
        <v>0</v>
      </c>
      <c r="Q246" s="51">
        <f>Q6*AM$18</f>
        <v>0</v>
      </c>
      <c r="R246" s="51">
        <f>R6*AN$18</f>
        <v>0</v>
      </c>
      <c r="S246" s="50">
        <f>SUM(B246:R246)</f>
        <v>8.2995882428581691E-2</v>
      </c>
    </row>
    <row r="247" spans="1:20" x14ac:dyDescent="0.25">
      <c r="A247" s="52" t="s">
        <v>95</v>
      </c>
      <c r="B247" s="51">
        <f>B7*X$18</f>
        <v>0</v>
      </c>
      <c r="C247" s="51">
        <f>C7*Y$18</f>
        <v>0</v>
      </c>
      <c r="D247" s="51">
        <f>D7*Z$18</f>
        <v>5.0761033143977979E-2</v>
      </c>
      <c r="E247" s="51">
        <f>E7*AA$18</f>
        <v>0</v>
      </c>
      <c r="F247" s="51">
        <f>F7*AB$18</f>
        <v>0</v>
      </c>
      <c r="G247" s="51">
        <f>G7*AC$18</f>
        <v>0</v>
      </c>
      <c r="H247" s="51">
        <f>H7*AD$18</f>
        <v>0</v>
      </c>
      <c r="I247" s="51">
        <f>I7*AE$18</f>
        <v>0</v>
      </c>
      <c r="J247" s="51">
        <f>J7*AF$18</f>
        <v>0</v>
      </c>
      <c r="K247" s="51">
        <f>K7*AG$18</f>
        <v>0</v>
      </c>
      <c r="L247" s="51">
        <f>L7*AH$18</f>
        <v>0</v>
      </c>
      <c r="M247" s="51">
        <f>M7*AI$18</f>
        <v>0</v>
      </c>
      <c r="N247" s="51">
        <f>N7*AJ$18</f>
        <v>0</v>
      </c>
      <c r="O247" s="51">
        <f>O7*AK$18</f>
        <v>0</v>
      </c>
      <c r="P247" s="51">
        <f>P7*AL$18</f>
        <v>0</v>
      </c>
      <c r="Q247" s="51">
        <f>Q7*AM$18</f>
        <v>0</v>
      </c>
      <c r="R247" s="51">
        <f>R7*AN$18</f>
        <v>0</v>
      </c>
      <c r="S247" s="50">
        <f>SUM(B247:R247)</f>
        <v>5.0761033143977979E-2</v>
      </c>
    </row>
    <row r="248" spans="1:20" x14ac:dyDescent="0.25">
      <c r="A248" s="52" t="s">
        <v>94</v>
      </c>
      <c r="B248" s="51">
        <f>B8*X$18</f>
        <v>0</v>
      </c>
      <c r="C248" s="51">
        <f>C8*Y$18</f>
        <v>0</v>
      </c>
      <c r="D248" s="51">
        <f>D8*Z$18</f>
        <v>1.5741812931880404E-2</v>
      </c>
      <c r="E248" s="51">
        <f>E8*AA$18</f>
        <v>0</v>
      </c>
      <c r="F248" s="51">
        <f>F8*AB$18</f>
        <v>0</v>
      </c>
      <c r="G248" s="51">
        <f>G8*AC$18</f>
        <v>0</v>
      </c>
      <c r="H248" s="51">
        <f>H8*AD$18</f>
        <v>0</v>
      </c>
      <c r="I248" s="51">
        <f>I8*AE$18</f>
        <v>0</v>
      </c>
      <c r="J248" s="51">
        <f>J8*AF$18</f>
        <v>5.0370082965524726E-3</v>
      </c>
      <c r="K248" s="51">
        <f>K8*AG$18</f>
        <v>0</v>
      </c>
      <c r="L248" s="51">
        <f>L8*AH$18</f>
        <v>0</v>
      </c>
      <c r="M248" s="51">
        <f>M8*AI$18</f>
        <v>0</v>
      </c>
      <c r="N248" s="51">
        <f>N8*AJ$18</f>
        <v>0</v>
      </c>
      <c r="O248" s="51">
        <f>O8*AK$18</f>
        <v>0</v>
      </c>
      <c r="P248" s="51">
        <f>P8*AL$18</f>
        <v>0</v>
      </c>
      <c r="Q248" s="51">
        <f>Q8*AM$18</f>
        <v>0</v>
      </c>
      <c r="R248" s="51">
        <f>R8*AN$18</f>
        <v>0</v>
      </c>
      <c r="S248" s="50">
        <f>SUM(B248:R248)</f>
        <v>2.0778821228432876E-2</v>
      </c>
    </row>
    <row r="249" spans="1:20" x14ac:dyDescent="0.25">
      <c r="A249" s="52" t="s">
        <v>93</v>
      </c>
      <c r="B249" s="51">
        <f>B9*X$18</f>
        <v>0</v>
      </c>
      <c r="C249" s="51">
        <f>C9*Y$18</f>
        <v>0</v>
      </c>
      <c r="D249" s="51">
        <f>D9*Z$18</f>
        <v>0</v>
      </c>
      <c r="E249" s="51">
        <f>E9*AA$18</f>
        <v>0</v>
      </c>
      <c r="F249" s="51">
        <f>F9*AB$18</f>
        <v>0</v>
      </c>
      <c r="G249" s="51">
        <f>G9*AC$18</f>
        <v>0</v>
      </c>
      <c r="H249" s="51">
        <f>H9*AD$18</f>
        <v>0</v>
      </c>
      <c r="I249" s="51">
        <f>I9*AE$18</f>
        <v>0</v>
      </c>
      <c r="J249" s="51">
        <f>J9*AF$18</f>
        <v>0</v>
      </c>
      <c r="K249" s="51">
        <f>K9*AG$18</f>
        <v>0</v>
      </c>
      <c r="L249" s="51">
        <f>L9*AH$18</f>
        <v>0</v>
      </c>
      <c r="M249" s="51">
        <f>M9*AI$18</f>
        <v>0</v>
      </c>
      <c r="N249" s="51">
        <f>N9*AJ$18</f>
        <v>0</v>
      </c>
      <c r="O249" s="51">
        <f>O9*AK$18</f>
        <v>0</v>
      </c>
      <c r="P249" s="51">
        <f>P9*AL$18</f>
        <v>0</v>
      </c>
      <c r="Q249" s="51">
        <f>Q9*AM$18</f>
        <v>0</v>
      </c>
      <c r="R249" s="51">
        <f>R9*AN$18</f>
        <v>0</v>
      </c>
      <c r="S249" s="50">
        <f>SUM(B249:R249)</f>
        <v>0</v>
      </c>
    </row>
    <row r="250" spans="1:20" x14ac:dyDescent="0.25">
      <c r="A250" s="52" t="s">
        <v>92</v>
      </c>
      <c r="B250" s="51">
        <f>B10*X$18</f>
        <v>0</v>
      </c>
      <c r="C250" s="51">
        <f>C10*Y$18</f>
        <v>0</v>
      </c>
      <c r="D250" s="51">
        <f>D10*Z$18</f>
        <v>0</v>
      </c>
      <c r="E250" s="51">
        <f>E10*AA$18</f>
        <v>0</v>
      </c>
      <c r="F250" s="51">
        <f>F10*AB$18</f>
        <v>0</v>
      </c>
      <c r="G250" s="51">
        <f>G10*AC$18</f>
        <v>0</v>
      </c>
      <c r="H250" s="51">
        <f>H10*AD$18</f>
        <v>0</v>
      </c>
      <c r="I250" s="51">
        <f>I10*AE$18</f>
        <v>0</v>
      </c>
      <c r="J250" s="51">
        <f>J10*AF$18</f>
        <v>0</v>
      </c>
      <c r="K250" s="51">
        <f>K10*AG$18</f>
        <v>0</v>
      </c>
      <c r="L250" s="51">
        <f>L10*AH$18</f>
        <v>0</v>
      </c>
      <c r="M250" s="51">
        <f>M10*AI$18</f>
        <v>0</v>
      </c>
      <c r="N250" s="51">
        <f>N10*AJ$18</f>
        <v>0</v>
      </c>
      <c r="O250" s="51">
        <f>O10*AK$18</f>
        <v>0</v>
      </c>
      <c r="P250" s="51">
        <f>P10*AL$18</f>
        <v>0</v>
      </c>
      <c r="Q250" s="51">
        <f>Q10*AM$18</f>
        <v>0</v>
      </c>
      <c r="R250" s="51">
        <f>R10*AN$18</f>
        <v>0</v>
      </c>
      <c r="S250" s="50">
        <f>SUM(B250:R250)</f>
        <v>0</v>
      </c>
    </row>
    <row r="251" spans="1:20" x14ac:dyDescent="0.25">
      <c r="A251" s="52" t="s">
        <v>91</v>
      </c>
      <c r="B251" s="51">
        <f>B11*X$18</f>
        <v>0</v>
      </c>
      <c r="C251" s="51">
        <f>C11*Y$18</f>
        <v>0</v>
      </c>
      <c r="D251" s="51">
        <f>D11*Z$18</f>
        <v>0</v>
      </c>
      <c r="E251" s="51">
        <f>E11*AA$18</f>
        <v>0</v>
      </c>
      <c r="F251" s="51">
        <f>F11*AB$18</f>
        <v>0</v>
      </c>
      <c r="G251" s="51">
        <f>G11*AC$18</f>
        <v>0</v>
      </c>
      <c r="H251" s="51">
        <f>H11*AD$18</f>
        <v>0</v>
      </c>
      <c r="I251" s="51">
        <f>I11*AE$18</f>
        <v>0</v>
      </c>
      <c r="J251" s="51">
        <f>J11*AF$18</f>
        <v>0</v>
      </c>
      <c r="K251" s="51">
        <f>K11*AG$18</f>
        <v>0</v>
      </c>
      <c r="L251" s="51">
        <f>L11*AH$18</f>
        <v>0</v>
      </c>
      <c r="M251" s="51">
        <f>M11*AI$18</f>
        <v>0</v>
      </c>
      <c r="N251" s="51">
        <f>N11*AJ$18</f>
        <v>0</v>
      </c>
      <c r="O251" s="51">
        <f>O11*AK$18</f>
        <v>0</v>
      </c>
      <c r="P251" s="51">
        <f>P11*AL$18</f>
        <v>0</v>
      </c>
      <c r="Q251" s="51">
        <f>Q11*AM$18</f>
        <v>0</v>
      </c>
      <c r="R251" s="51">
        <f>R11*AN$18</f>
        <v>0</v>
      </c>
      <c r="S251" s="50">
        <f>SUM(B251:R251)</f>
        <v>0</v>
      </c>
    </row>
    <row r="252" spans="1:20" x14ac:dyDescent="0.25">
      <c r="A252" s="52" t="s">
        <v>90</v>
      </c>
      <c r="B252" s="51">
        <f>B12*X$18</f>
        <v>1.059689825450095</v>
      </c>
      <c r="C252" s="51">
        <f>C12*Y$18</f>
        <v>1.3247214070077404</v>
      </c>
      <c r="D252" s="51">
        <f>D12*Z$18</f>
        <v>0.21255656498929418</v>
      </c>
      <c r="E252" s="51">
        <f>E12*AA$18</f>
        <v>0</v>
      </c>
      <c r="F252" s="51">
        <f>F12*AB$18</f>
        <v>0</v>
      </c>
      <c r="G252" s="51">
        <f>G12*AC$18</f>
        <v>0</v>
      </c>
      <c r="H252" s="51">
        <f>H12*AD$18</f>
        <v>0</v>
      </c>
      <c r="I252" s="51">
        <f>I12*AE$18</f>
        <v>0</v>
      </c>
      <c r="J252" s="51">
        <f>J12*AF$18</f>
        <v>0</v>
      </c>
      <c r="K252" s="51">
        <f>K12*AG$18</f>
        <v>0</v>
      </c>
      <c r="L252" s="51">
        <f>L12*AH$18</f>
        <v>0</v>
      </c>
      <c r="M252" s="51">
        <f>M12*AI$18</f>
        <v>0</v>
      </c>
      <c r="N252" s="51">
        <f>N12*AJ$18</f>
        <v>0</v>
      </c>
      <c r="O252" s="51">
        <f>O12*AK$18</f>
        <v>0</v>
      </c>
      <c r="P252" s="51">
        <f>P12*AL$18</f>
        <v>0</v>
      </c>
      <c r="Q252" s="51">
        <f>Q12*AM$18</f>
        <v>0</v>
      </c>
      <c r="R252" s="51">
        <f>R12*AN$18</f>
        <v>0</v>
      </c>
      <c r="S252" s="50">
        <f>SUM(B252:R252)</f>
        <v>2.5969677974471295</v>
      </c>
    </row>
    <row r="253" spans="1:20" x14ac:dyDescent="0.25">
      <c r="A253" s="52" t="s">
        <v>89</v>
      </c>
      <c r="B253" s="51">
        <f>B13*X$18</f>
        <v>0</v>
      </c>
      <c r="C253" s="51">
        <f>C13*Y$18</f>
        <v>0</v>
      </c>
      <c r="D253" s="51">
        <f>D13*Z$18</f>
        <v>0</v>
      </c>
      <c r="E253" s="51">
        <f>E13*AA$18</f>
        <v>0</v>
      </c>
      <c r="F253" s="51">
        <f>F13*AB$18</f>
        <v>0</v>
      </c>
      <c r="G253" s="51">
        <f>G13*AC$18</f>
        <v>0</v>
      </c>
      <c r="H253" s="51">
        <f>H13*AD$18</f>
        <v>0</v>
      </c>
      <c r="I253" s="51">
        <f>I13*AE$18</f>
        <v>0</v>
      </c>
      <c r="J253" s="51">
        <f>J13*AF$18</f>
        <v>0</v>
      </c>
      <c r="K253" s="51">
        <f>K13*AG$18</f>
        <v>0</v>
      </c>
      <c r="L253" s="51">
        <f>L13*AH$18</f>
        <v>0</v>
      </c>
      <c r="M253" s="51">
        <f>M13*AI$18</f>
        <v>0</v>
      </c>
      <c r="N253" s="51">
        <f>N13*AJ$18</f>
        <v>0</v>
      </c>
      <c r="O253" s="51">
        <f>O13*AK$18</f>
        <v>0</v>
      </c>
      <c r="P253" s="51">
        <f>P13*AL$18</f>
        <v>0</v>
      </c>
      <c r="Q253" s="51">
        <f>Q13*AM$18</f>
        <v>0</v>
      </c>
      <c r="R253" s="51">
        <f>R13*AN$18</f>
        <v>0</v>
      </c>
      <c r="S253" s="50">
        <f>SUM(B253:R253)</f>
        <v>0</v>
      </c>
    </row>
    <row r="254" spans="1:20" x14ac:dyDescent="0.25">
      <c r="A254" s="52" t="s">
        <v>88</v>
      </c>
      <c r="B254" s="51">
        <f>B14*X$18</f>
        <v>0</v>
      </c>
      <c r="C254" s="51">
        <f>C14*Y$18</f>
        <v>0</v>
      </c>
      <c r="D254" s="51">
        <f>D14*Z$18</f>
        <v>0</v>
      </c>
      <c r="E254" s="51">
        <f>E14*AA$18</f>
        <v>0</v>
      </c>
      <c r="F254" s="51">
        <f>F14*AB$18</f>
        <v>0</v>
      </c>
      <c r="G254" s="51">
        <f>G14*AC$18</f>
        <v>0</v>
      </c>
      <c r="H254" s="51">
        <f>H14*AD$18</f>
        <v>0</v>
      </c>
      <c r="I254" s="51">
        <f>I14*AE$18</f>
        <v>0</v>
      </c>
      <c r="J254" s="51">
        <f>J14*AF$18</f>
        <v>0</v>
      </c>
      <c r="K254" s="51">
        <f>K14*AG$18</f>
        <v>3.8464952828530952E-4</v>
      </c>
      <c r="L254" s="51">
        <f>L14*AH$18</f>
        <v>0</v>
      </c>
      <c r="M254" s="51">
        <f>M14*AI$18</f>
        <v>4.0735562543970261E-2</v>
      </c>
      <c r="N254" s="51">
        <f>N14*AJ$18</f>
        <v>0</v>
      </c>
      <c r="O254" s="51">
        <f>O14*AK$18</f>
        <v>0</v>
      </c>
      <c r="P254" s="51">
        <f>P14*AL$18</f>
        <v>0</v>
      </c>
      <c r="Q254" s="51">
        <f>Q14*AM$18</f>
        <v>0</v>
      </c>
      <c r="R254" s="51">
        <f>R14*AN$18</f>
        <v>0.87486076922034695</v>
      </c>
      <c r="S254" s="50">
        <f>SUM(B254:R254)</f>
        <v>0.91598098129260253</v>
      </c>
    </row>
    <row r="255" spans="1:20" x14ac:dyDescent="0.25">
      <c r="A255" s="58"/>
      <c r="B255" s="13"/>
      <c r="C255" s="13"/>
      <c r="D255" s="13"/>
      <c r="E255" s="13"/>
      <c r="F255" s="13"/>
      <c r="G255" s="13"/>
      <c r="S255" s="3"/>
    </row>
    <row r="256" spans="1:20" x14ac:dyDescent="0.25">
      <c r="A256" s="58" t="s">
        <v>103</v>
      </c>
      <c r="B256" t="s">
        <v>85</v>
      </c>
      <c r="S256" s="3"/>
    </row>
    <row r="257" spans="1:20" x14ac:dyDescent="0.25">
      <c r="A257" s="57" t="s">
        <v>102</v>
      </c>
      <c r="B257" s="55" t="s">
        <v>64</v>
      </c>
      <c r="C257" s="56" t="s">
        <v>63</v>
      </c>
      <c r="D257" s="55" t="s">
        <v>62</v>
      </c>
      <c r="E257" s="54" t="s">
        <v>61</v>
      </c>
      <c r="F257" s="54" t="s">
        <v>60</v>
      </c>
      <c r="G257" s="54" t="s">
        <v>59</v>
      </c>
      <c r="H257" s="54" t="s">
        <v>58</v>
      </c>
      <c r="I257" s="54" t="s">
        <v>24</v>
      </c>
      <c r="J257" s="54" t="s">
        <v>57</v>
      </c>
      <c r="K257" s="54" t="s">
        <v>56</v>
      </c>
      <c r="L257" s="54" t="s">
        <v>55</v>
      </c>
      <c r="M257" s="54" t="s">
        <v>42</v>
      </c>
      <c r="N257" s="54" t="s">
        <v>54</v>
      </c>
      <c r="O257" s="54" t="s">
        <v>101</v>
      </c>
      <c r="P257" s="54" t="s">
        <v>53</v>
      </c>
      <c r="Q257" s="54" t="s">
        <v>52</v>
      </c>
      <c r="R257" s="54" t="s">
        <v>51</v>
      </c>
      <c r="S257" s="53" t="s">
        <v>100</v>
      </c>
      <c r="T257">
        <v>17</v>
      </c>
    </row>
    <row r="258" spans="1:20" x14ac:dyDescent="0.25">
      <c r="A258" s="52" t="s">
        <v>99</v>
      </c>
      <c r="B258" s="51">
        <f>B3*X$19</f>
        <v>0</v>
      </c>
      <c r="C258" s="51">
        <f>C3*Y$19</f>
        <v>5.4849294806013438</v>
      </c>
      <c r="D258" s="51">
        <f>D3*Z$19</f>
        <v>0</v>
      </c>
      <c r="E258" s="51">
        <f>E3*AA$19</f>
        <v>0</v>
      </c>
      <c r="F258" s="51">
        <f>F3*AB$19</f>
        <v>0</v>
      </c>
      <c r="G258" s="51">
        <f>G3*AC$19</f>
        <v>0</v>
      </c>
      <c r="H258" s="51">
        <f>H3*AD$19</f>
        <v>0</v>
      </c>
      <c r="I258" s="51">
        <f>I3*AE$19</f>
        <v>0</v>
      </c>
      <c r="J258" s="51">
        <f>J3*AF$19</f>
        <v>0</v>
      </c>
      <c r="K258" s="51">
        <f>K3*AG$19</f>
        <v>0</v>
      </c>
      <c r="L258" s="51">
        <f>L3*AH$19</f>
        <v>0</v>
      </c>
      <c r="M258" s="51">
        <f>M3*AI$19</f>
        <v>0</v>
      </c>
      <c r="N258" s="51">
        <f>N3*AJ$19</f>
        <v>0</v>
      </c>
      <c r="O258" s="51">
        <f>O3*AK$19</f>
        <v>0</v>
      </c>
      <c r="P258" s="51">
        <f>P3*AL$19</f>
        <v>0</v>
      </c>
      <c r="Q258" s="51">
        <f>Q3*AM$19</f>
        <v>0</v>
      </c>
      <c r="R258" s="51">
        <f>R3*AN$19</f>
        <v>0</v>
      </c>
      <c r="S258" s="50">
        <f>SUM(B258:R258)</f>
        <v>5.4849294806013438</v>
      </c>
    </row>
    <row r="259" spans="1:20" x14ac:dyDescent="0.25">
      <c r="A259" s="52" t="s">
        <v>98</v>
      </c>
      <c r="B259" s="51">
        <f>B4*X$19</f>
        <v>0</v>
      </c>
      <c r="C259" s="51">
        <f>C4*Y$19</f>
        <v>0</v>
      </c>
      <c r="D259" s="51">
        <f>D4*Z$19</f>
        <v>0</v>
      </c>
      <c r="E259" s="51">
        <f>E4*AA$19</f>
        <v>0</v>
      </c>
      <c r="F259" s="51">
        <f>F4*AB$19</f>
        <v>0</v>
      </c>
      <c r="G259" s="51">
        <f>G4*AC$19</f>
        <v>0</v>
      </c>
      <c r="H259" s="51">
        <f>H4*AD$19</f>
        <v>0</v>
      </c>
      <c r="I259" s="51">
        <f>I4*AE$19</f>
        <v>5.7951028059210034E-2</v>
      </c>
      <c r="J259" s="51">
        <f>J4*AF$19</f>
        <v>4.560314604404643E-2</v>
      </c>
      <c r="K259" s="51">
        <f>K4*AG$19</f>
        <v>2.8639733847044158E-2</v>
      </c>
      <c r="L259" s="51">
        <f>L4*AH$19</f>
        <v>0</v>
      </c>
      <c r="M259" s="51">
        <f>M4*AI$19</f>
        <v>0</v>
      </c>
      <c r="N259" s="51">
        <f>N4*AJ$19</f>
        <v>0</v>
      </c>
      <c r="O259" s="51">
        <f>O4*AK$19</f>
        <v>0</v>
      </c>
      <c r="P259" s="51">
        <f>P4*AL$19</f>
        <v>0</v>
      </c>
      <c r="Q259" s="51">
        <f>Q4*AM$19</f>
        <v>0</v>
      </c>
      <c r="R259" s="51">
        <f>R4*AN$19</f>
        <v>0</v>
      </c>
      <c r="S259" s="50">
        <f>SUM(B259:R259)</f>
        <v>0.13219390795030062</v>
      </c>
    </row>
    <row r="260" spans="1:20" x14ac:dyDescent="0.25">
      <c r="A260" s="52" t="s">
        <v>97</v>
      </c>
      <c r="B260" s="51">
        <f>B5*X$19</f>
        <v>0</v>
      </c>
      <c r="C260" s="51">
        <f>C5*Y$19</f>
        <v>0</v>
      </c>
      <c r="D260" s="51">
        <f>D5*Z$19</f>
        <v>0</v>
      </c>
      <c r="E260" s="51">
        <f>E5*AA$19</f>
        <v>0</v>
      </c>
      <c r="F260" s="51">
        <f>F5*AB$19</f>
        <v>0</v>
      </c>
      <c r="G260" s="51">
        <f>G5*AC$19</f>
        <v>0</v>
      </c>
      <c r="H260" s="51">
        <f>H5*AD$19</f>
        <v>0</v>
      </c>
      <c r="I260" s="51">
        <f>I5*AE$19</f>
        <v>0</v>
      </c>
      <c r="J260" s="51">
        <f>J5*AF$19</f>
        <v>0</v>
      </c>
      <c r="K260" s="51">
        <f>K5*AG$19</f>
        <v>0</v>
      </c>
      <c r="L260" s="51">
        <f>L5*AH$19</f>
        <v>0</v>
      </c>
      <c r="M260" s="51">
        <f>M5*AI$19</f>
        <v>0</v>
      </c>
      <c r="N260" s="51">
        <f>N5*AJ$19</f>
        <v>0</v>
      </c>
      <c r="O260" s="51">
        <f>O5*AK$19</f>
        <v>0</v>
      </c>
      <c r="P260" s="51">
        <f>P5*AL$19</f>
        <v>0</v>
      </c>
      <c r="Q260" s="51">
        <f>Q5*AM$19</f>
        <v>0</v>
      </c>
      <c r="R260" s="51">
        <f>R5*AN$19</f>
        <v>0</v>
      </c>
      <c r="S260" s="50">
        <f>SUM(B260:R260)</f>
        <v>0</v>
      </c>
    </row>
    <row r="261" spans="1:20" x14ac:dyDescent="0.25">
      <c r="A261" s="52" t="s">
        <v>96</v>
      </c>
      <c r="B261" s="51">
        <f>B6*X$19</f>
        <v>0</v>
      </c>
      <c r="C261" s="51">
        <f>C6*Y$19</f>
        <v>0</v>
      </c>
      <c r="D261" s="51">
        <f>D6*Z$19</f>
        <v>0</v>
      </c>
      <c r="E261" s="51">
        <f>E6*AA$19</f>
        <v>0</v>
      </c>
      <c r="F261" s="51">
        <f>F6*AB$19</f>
        <v>0</v>
      </c>
      <c r="G261" s="51">
        <f>G6*AC$19</f>
        <v>0</v>
      </c>
      <c r="H261" s="51">
        <f>H6*AD$19</f>
        <v>0</v>
      </c>
      <c r="I261" s="51">
        <f>I6*AE$19</f>
        <v>0</v>
      </c>
      <c r="J261" s="51">
        <f>J6*AF$19</f>
        <v>0</v>
      </c>
      <c r="K261" s="51">
        <f>K6*AG$19</f>
        <v>0</v>
      </c>
      <c r="L261" s="51">
        <f>L6*AH$19</f>
        <v>0</v>
      </c>
      <c r="M261" s="51">
        <f>M6*AI$19</f>
        <v>0.64343407101503025</v>
      </c>
      <c r="N261" s="51">
        <f>N6*AJ$19</f>
        <v>0</v>
      </c>
      <c r="O261" s="51">
        <f>O6*AK$19</f>
        <v>0</v>
      </c>
      <c r="P261" s="51">
        <f>P6*AL$19</f>
        <v>0</v>
      </c>
      <c r="Q261" s="51">
        <f>Q6*AM$19</f>
        <v>0</v>
      </c>
      <c r="R261" s="51">
        <f>R6*AN$19</f>
        <v>0</v>
      </c>
      <c r="S261" s="50">
        <f>SUM(B261:R261)</f>
        <v>0.64343407101503025</v>
      </c>
    </row>
    <row r="262" spans="1:20" x14ac:dyDescent="0.25">
      <c r="A262" s="52" t="s">
        <v>95</v>
      </c>
      <c r="B262" s="51">
        <f>B7*X$19</f>
        <v>0</v>
      </c>
      <c r="C262" s="51">
        <f>C7*Y$19</f>
        <v>0</v>
      </c>
      <c r="D262" s="51">
        <f>D7*Z$19</f>
        <v>0</v>
      </c>
      <c r="E262" s="51">
        <f>E7*AA$19</f>
        <v>0</v>
      </c>
      <c r="F262" s="51">
        <f>F7*AB$19</f>
        <v>0</v>
      </c>
      <c r="G262" s="51">
        <f>G7*AC$19</f>
        <v>0</v>
      </c>
      <c r="H262" s="51">
        <f>H7*AD$19</f>
        <v>0</v>
      </c>
      <c r="I262" s="51">
        <f>I7*AE$19</f>
        <v>0</v>
      </c>
      <c r="J262" s="51">
        <f>J7*AF$19</f>
        <v>0</v>
      </c>
      <c r="K262" s="51">
        <f>K7*AG$19</f>
        <v>0</v>
      </c>
      <c r="L262" s="51">
        <f>L7*AH$19</f>
        <v>0</v>
      </c>
      <c r="M262" s="51">
        <f>M7*AI$19</f>
        <v>0</v>
      </c>
      <c r="N262" s="51">
        <f>N7*AJ$19</f>
        <v>0</v>
      </c>
      <c r="O262" s="51">
        <f>O7*AK$19</f>
        <v>0</v>
      </c>
      <c r="P262" s="51">
        <f>P7*AL$19</f>
        <v>0</v>
      </c>
      <c r="Q262" s="51">
        <f>Q7*AM$19</f>
        <v>0</v>
      </c>
      <c r="R262" s="51">
        <f>R7*AN$19</f>
        <v>0</v>
      </c>
      <c r="S262" s="50">
        <f>SUM(B262:R262)</f>
        <v>0</v>
      </c>
    </row>
    <row r="263" spans="1:20" x14ac:dyDescent="0.25">
      <c r="A263" s="52" t="s">
        <v>94</v>
      </c>
      <c r="B263" s="51">
        <f>B8*X$19</f>
        <v>0</v>
      </c>
      <c r="C263" s="51">
        <f>C8*Y$19</f>
        <v>0</v>
      </c>
      <c r="D263" s="51">
        <f>D8*Z$19</f>
        <v>0</v>
      </c>
      <c r="E263" s="51">
        <f>E8*AA$19</f>
        <v>0</v>
      </c>
      <c r="F263" s="51">
        <f>F8*AB$19</f>
        <v>0</v>
      </c>
      <c r="G263" s="51">
        <f>G8*AC$19</f>
        <v>0</v>
      </c>
      <c r="H263" s="51">
        <f>H8*AD$19</f>
        <v>0</v>
      </c>
      <c r="I263" s="51">
        <f>I8*AE$19</f>
        <v>0</v>
      </c>
      <c r="J263" s="51">
        <f>J8*AF$19</f>
        <v>2.7659892538450619E-2</v>
      </c>
      <c r="K263" s="51">
        <f>K8*AG$19</f>
        <v>0</v>
      </c>
      <c r="L263" s="51">
        <f>L8*AH$19</f>
        <v>0</v>
      </c>
      <c r="M263" s="51">
        <f>M8*AI$19</f>
        <v>0</v>
      </c>
      <c r="N263" s="51">
        <f>N8*AJ$19</f>
        <v>0</v>
      </c>
      <c r="O263" s="51">
        <f>O8*AK$19</f>
        <v>0</v>
      </c>
      <c r="P263" s="51">
        <f>P8*AL$19</f>
        <v>0</v>
      </c>
      <c r="Q263" s="51">
        <f>Q8*AM$19</f>
        <v>0</v>
      </c>
      <c r="R263" s="51">
        <f>R8*AN$19</f>
        <v>0</v>
      </c>
      <c r="S263" s="50">
        <f>SUM(B263:R263)</f>
        <v>2.7659892538450619E-2</v>
      </c>
    </row>
    <row r="264" spans="1:20" x14ac:dyDescent="0.25">
      <c r="A264" s="52" t="s">
        <v>93</v>
      </c>
      <c r="B264" s="51">
        <f>B9*X$19</f>
        <v>0</v>
      </c>
      <c r="C264" s="51">
        <f>C9*Y$19</f>
        <v>0</v>
      </c>
      <c r="D264" s="51">
        <f>D9*Z$19</f>
        <v>0</v>
      </c>
      <c r="E264" s="51">
        <f>E9*AA$19</f>
        <v>0</v>
      </c>
      <c r="F264" s="51">
        <f>F9*AB$19</f>
        <v>0</v>
      </c>
      <c r="G264" s="51">
        <f>G9*AC$19</f>
        <v>0</v>
      </c>
      <c r="H264" s="51">
        <f>H9*AD$19</f>
        <v>0</v>
      </c>
      <c r="I264" s="51">
        <f>I9*AE$19</f>
        <v>0</v>
      </c>
      <c r="J264" s="51">
        <f>J9*AF$19</f>
        <v>0</v>
      </c>
      <c r="K264" s="51">
        <f>K9*AG$19</f>
        <v>0</v>
      </c>
      <c r="L264" s="51">
        <f>L9*AH$19</f>
        <v>0</v>
      </c>
      <c r="M264" s="51">
        <f>M9*AI$19</f>
        <v>0</v>
      </c>
      <c r="N264" s="51">
        <f>N9*AJ$19</f>
        <v>0</v>
      </c>
      <c r="O264" s="51">
        <f>O9*AK$19</f>
        <v>0</v>
      </c>
      <c r="P264" s="51">
        <f>P9*AL$19</f>
        <v>0</v>
      </c>
      <c r="Q264" s="51">
        <f>Q9*AM$19</f>
        <v>0</v>
      </c>
      <c r="R264" s="51">
        <f>R9*AN$19</f>
        <v>0</v>
      </c>
      <c r="S264" s="50">
        <f>SUM(B264:R264)</f>
        <v>0</v>
      </c>
    </row>
    <row r="265" spans="1:20" x14ac:dyDescent="0.25">
      <c r="A265" s="52" t="s">
        <v>92</v>
      </c>
      <c r="B265" s="51">
        <f>B10*X$19</f>
        <v>0</v>
      </c>
      <c r="C265" s="51">
        <f>C10*Y$19</f>
        <v>0</v>
      </c>
      <c r="D265" s="51">
        <f>D10*Z$19</f>
        <v>0</v>
      </c>
      <c r="E265" s="51">
        <f>E10*AA$19</f>
        <v>0</v>
      </c>
      <c r="F265" s="51">
        <f>F10*AB$19</f>
        <v>0</v>
      </c>
      <c r="G265" s="51">
        <f>G10*AC$19</f>
        <v>0</v>
      </c>
      <c r="H265" s="51">
        <f>H10*AD$19</f>
        <v>0</v>
      </c>
      <c r="I265" s="51">
        <f>I10*AE$19</f>
        <v>0</v>
      </c>
      <c r="J265" s="51">
        <f>J10*AF$19</f>
        <v>0</v>
      </c>
      <c r="K265" s="51">
        <f>K10*AG$19</f>
        <v>0</v>
      </c>
      <c r="L265" s="51">
        <f>L10*AH$19</f>
        <v>0</v>
      </c>
      <c r="M265" s="51">
        <f>M10*AI$19</f>
        <v>0</v>
      </c>
      <c r="N265" s="51">
        <f>N10*AJ$19</f>
        <v>0</v>
      </c>
      <c r="O265" s="51">
        <f>O10*AK$19</f>
        <v>0</v>
      </c>
      <c r="P265" s="51">
        <f>P10*AL$19</f>
        <v>0</v>
      </c>
      <c r="Q265" s="51">
        <f>Q10*AM$19</f>
        <v>0</v>
      </c>
      <c r="R265" s="51">
        <f>R10*AN$19</f>
        <v>0</v>
      </c>
      <c r="S265" s="50">
        <f>SUM(B265:R265)</f>
        <v>0</v>
      </c>
    </row>
    <row r="266" spans="1:20" x14ac:dyDescent="0.25">
      <c r="A266" s="52" t="s">
        <v>91</v>
      </c>
      <c r="B266" s="51">
        <f>B11*X$19</f>
        <v>0</v>
      </c>
      <c r="C266" s="51">
        <f>C11*Y$19</f>
        <v>0</v>
      </c>
      <c r="D266" s="51">
        <f>D11*Z$19</f>
        <v>0</v>
      </c>
      <c r="E266" s="51">
        <f>E11*AA$19</f>
        <v>0</v>
      </c>
      <c r="F266" s="51">
        <f>F11*AB$19</f>
        <v>0</v>
      </c>
      <c r="G266" s="51">
        <f>G11*AC$19</f>
        <v>0</v>
      </c>
      <c r="H266" s="51">
        <f>H11*AD$19</f>
        <v>0</v>
      </c>
      <c r="I266" s="51">
        <f>I11*AE$19</f>
        <v>0</v>
      </c>
      <c r="J266" s="51">
        <f>J11*AF$19</f>
        <v>0</v>
      </c>
      <c r="K266" s="51">
        <f>K11*AG$19</f>
        <v>0</v>
      </c>
      <c r="L266" s="51">
        <f>L11*AH$19</f>
        <v>0</v>
      </c>
      <c r="M266" s="51">
        <f>M11*AI$19</f>
        <v>0</v>
      </c>
      <c r="N266" s="51">
        <f>N11*AJ$19</f>
        <v>0</v>
      </c>
      <c r="O266" s="51">
        <f>O11*AK$19</f>
        <v>0</v>
      </c>
      <c r="P266" s="51">
        <f>P11*AL$19</f>
        <v>0</v>
      </c>
      <c r="Q266" s="51">
        <f>Q11*AM$19</f>
        <v>0</v>
      </c>
      <c r="R266" s="51">
        <f>R11*AN$19</f>
        <v>0</v>
      </c>
      <c r="S266" s="50">
        <f>SUM(B266:R266)</f>
        <v>0</v>
      </c>
    </row>
    <row r="267" spans="1:20" x14ac:dyDescent="0.25">
      <c r="A267" s="52" t="s">
        <v>90</v>
      </c>
      <c r="B267" s="51">
        <f>B12*X$19</f>
        <v>2.3592284695460979</v>
      </c>
      <c r="C267" s="51">
        <f>C12*Y$19</f>
        <v>5.7106251434394855</v>
      </c>
      <c r="D267" s="51">
        <f>D12*Z$19</f>
        <v>0</v>
      </c>
      <c r="E267" s="51">
        <f>E12*AA$19</f>
        <v>0</v>
      </c>
      <c r="F267" s="51">
        <f>F12*AB$19</f>
        <v>0</v>
      </c>
      <c r="G267" s="51">
        <f>G12*AC$19</f>
        <v>0</v>
      </c>
      <c r="H267" s="51">
        <f>H12*AD$19</f>
        <v>0</v>
      </c>
      <c r="I267" s="51">
        <f>I12*AE$19</f>
        <v>0</v>
      </c>
      <c r="J267" s="51">
        <f>J12*AF$19</f>
        <v>0</v>
      </c>
      <c r="K267" s="51">
        <f>K12*AG$19</f>
        <v>0</v>
      </c>
      <c r="L267" s="51">
        <f>L12*AH$19</f>
        <v>0</v>
      </c>
      <c r="M267" s="51">
        <f>M12*AI$19</f>
        <v>0</v>
      </c>
      <c r="N267" s="51">
        <f>N12*AJ$19</f>
        <v>0</v>
      </c>
      <c r="O267" s="51">
        <f>O12*AK$19</f>
        <v>0</v>
      </c>
      <c r="P267" s="51">
        <f>P12*AL$19</f>
        <v>0</v>
      </c>
      <c r="Q267" s="51">
        <f>Q12*AM$19</f>
        <v>0</v>
      </c>
      <c r="R267" s="51">
        <f>R12*AN$19</f>
        <v>0</v>
      </c>
      <c r="S267" s="50">
        <f>SUM(B267:R267)</f>
        <v>8.0698536129855825</v>
      </c>
    </row>
    <row r="268" spans="1:20" x14ac:dyDescent="0.25">
      <c r="A268" s="52" t="s">
        <v>89</v>
      </c>
      <c r="B268" s="51">
        <f>B13*X$19</f>
        <v>0</v>
      </c>
      <c r="C268" s="51">
        <f>C13*Y$19</f>
        <v>0</v>
      </c>
      <c r="D268" s="51">
        <f>D13*Z$19</f>
        <v>0</v>
      </c>
      <c r="E268" s="51">
        <f>E13*AA$19</f>
        <v>0</v>
      </c>
      <c r="F268" s="51">
        <f>F13*AB$19</f>
        <v>0</v>
      </c>
      <c r="G268" s="51">
        <f>G13*AC$19</f>
        <v>0</v>
      </c>
      <c r="H268" s="51">
        <f>H13*AD$19</f>
        <v>0</v>
      </c>
      <c r="I268" s="51">
        <f>I13*AE$19</f>
        <v>0</v>
      </c>
      <c r="J268" s="51">
        <f>J13*AF$19</f>
        <v>0</v>
      </c>
      <c r="K268" s="51">
        <f>K13*AG$19</f>
        <v>0</v>
      </c>
      <c r="L268" s="51">
        <f>L13*AH$19</f>
        <v>0</v>
      </c>
      <c r="M268" s="51">
        <f>M13*AI$19</f>
        <v>0</v>
      </c>
      <c r="N268" s="51">
        <f>N13*AJ$19</f>
        <v>0</v>
      </c>
      <c r="O268" s="51">
        <f>O13*AK$19</f>
        <v>0</v>
      </c>
      <c r="P268" s="51">
        <f>P13*AL$19</f>
        <v>0</v>
      </c>
      <c r="Q268" s="51">
        <f>Q13*AM$19</f>
        <v>0</v>
      </c>
      <c r="R268" s="51">
        <f>R13*AN$19</f>
        <v>0</v>
      </c>
      <c r="S268" s="50">
        <f>SUM(B268:R268)</f>
        <v>0</v>
      </c>
    </row>
    <row r="269" spans="1:20" x14ac:dyDescent="0.25">
      <c r="A269" s="52" t="s">
        <v>88</v>
      </c>
      <c r="B269" s="51">
        <f>B14*X$19</f>
        <v>0</v>
      </c>
      <c r="C269" s="51">
        <f>C14*Y$19</f>
        <v>0</v>
      </c>
      <c r="D269" s="51">
        <f>D14*Z$19</f>
        <v>0</v>
      </c>
      <c r="E269" s="51">
        <f>E14*AA$19</f>
        <v>0</v>
      </c>
      <c r="F269" s="51">
        <f>F14*AB$19</f>
        <v>0</v>
      </c>
      <c r="G269" s="51">
        <f>G14*AC$19</f>
        <v>0</v>
      </c>
      <c r="H269" s="51">
        <f>H14*AD$19</f>
        <v>0</v>
      </c>
      <c r="I269" s="51">
        <f>I14*AE$19</f>
        <v>0</v>
      </c>
      <c r="J269" s="51">
        <f>J14*AF$19</f>
        <v>0</v>
      </c>
      <c r="K269" s="51">
        <f>K14*AG$19</f>
        <v>2.2906866161166762E-2</v>
      </c>
      <c r="L269" s="51">
        <f>L14*AH$19</f>
        <v>0</v>
      </c>
      <c r="M269" s="51">
        <f>M14*AI$19</f>
        <v>0.36938244356719263</v>
      </c>
      <c r="N269" s="51">
        <f>N14*AJ$19</f>
        <v>0</v>
      </c>
      <c r="O269" s="51">
        <f>O14*AK$19</f>
        <v>0</v>
      </c>
      <c r="P269" s="51">
        <f>P14*AL$19</f>
        <v>0</v>
      </c>
      <c r="Q269" s="51">
        <f>Q14*AM$19</f>
        <v>0</v>
      </c>
      <c r="R269" s="51">
        <f>R14*AN$19</f>
        <v>2.4604582342821439</v>
      </c>
      <c r="S269" s="50">
        <f>SUM(B269:R269)</f>
        <v>2.8527475440105032</v>
      </c>
    </row>
  </sheetData>
  <mergeCells count="4">
    <mergeCell ref="S2:S14"/>
    <mergeCell ref="V22:AH22"/>
    <mergeCell ref="A1:S1"/>
    <mergeCell ref="V1:AO1"/>
  </mergeCells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E7B43-1EF6-4B34-86BB-7B1A8E9F7F6F}">
  <dimension ref="A1:U39"/>
  <sheetViews>
    <sheetView tabSelected="1" workbookViewId="0">
      <selection activeCell="I35" sqref="I35"/>
    </sheetView>
  </sheetViews>
  <sheetFormatPr defaultRowHeight="15" x14ac:dyDescent="0.25"/>
  <cols>
    <col min="1" max="1" width="12.42578125" bestFit="1" customWidth="1"/>
    <col min="2" max="2" width="9" bestFit="1" customWidth="1"/>
    <col min="3" max="3" width="11" bestFit="1" customWidth="1"/>
    <col min="4" max="4" width="13.28515625" bestFit="1" customWidth="1"/>
    <col min="5" max="5" width="9.28515625" bestFit="1" customWidth="1"/>
    <col min="6" max="7" width="15.140625" bestFit="1" customWidth="1"/>
    <col min="8" max="8" width="13.85546875" bestFit="1" customWidth="1"/>
    <col min="9" max="9" width="12.5703125" bestFit="1" customWidth="1"/>
    <col min="10" max="10" width="11.140625" bestFit="1" customWidth="1"/>
    <col min="11" max="11" width="13.5703125" bestFit="1" customWidth="1"/>
    <col min="12" max="12" width="12.28515625" bestFit="1" customWidth="1"/>
    <col min="13" max="13" width="12" bestFit="1" customWidth="1"/>
    <col min="14" max="14" width="17.42578125" bestFit="1" customWidth="1"/>
    <col min="15" max="15" width="13.85546875" bestFit="1" customWidth="1"/>
    <col min="16" max="16" width="14.42578125" bestFit="1" customWidth="1"/>
    <col min="17" max="17" width="10.42578125" bestFit="1" customWidth="1"/>
    <col min="18" max="18" width="17.28515625" bestFit="1" customWidth="1"/>
    <col min="19" max="19" width="12.28515625" bestFit="1" customWidth="1"/>
    <col min="20" max="20" width="6.28515625" bestFit="1" customWidth="1"/>
  </cols>
  <sheetData>
    <row r="1" spans="1:21" ht="19.5" thickBot="1" x14ac:dyDescent="0.35">
      <c r="A1" s="23" t="s">
        <v>135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5"/>
    </row>
    <row r="2" spans="1:21" x14ac:dyDescent="0.25">
      <c r="A2" s="17"/>
      <c r="B2" s="7" t="s">
        <v>134</v>
      </c>
      <c r="C2" s="7" t="s">
        <v>109</v>
      </c>
      <c r="D2" s="7" t="s">
        <v>110</v>
      </c>
      <c r="E2" s="7" t="s">
        <v>111</v>
      </c>
      <c r="F2" s="7" t="s">
        <v>112</v>
      </c>
      <c r="G2" s="7" t="s">
        <v>113</v>
      </c>
      <c r="H2" s="7" t="s">
        <v>114</v>
      </c>
      <c r="I2" s="7" t="s">
        <v>115</v>
      </c>
      <c r="J2" s="7" t="s">
        <v>116</v>
      </c>
      <c r="K2" s="7" t="s">
        <v>117</v>
      </c>
      <c r="L2" s="7" t="s">
        <v>118</v>
      </c>
      <c r="M2" s="7" t="s">
        <v>119</v>
      </c>
      <c r="N2" s="7" t="s">
        <v>120</v>
      </c>
      <c r="O2" s="7" t="s">
        <v>121</v>
      </c>
      <c r="P2" s="7" t="s">
        <v>122</v>
      </c>
      <c r="Q2" s="7" t="s">
        <v>123</v>
      </c>
      <c r="R2" s="7" t="s">
        <v>124</v>
      </c>
      <c r="S2" s="7" t="s">
        <v>125</v>
      </c>
      <c r="T2" s="7" t="s">
        <v>34</v>
      </c>
      <c r="U2" s="20" t="s">
        <v>33</v>
      </c>
    </row>
    <row r="3" spans="1:21" x14ac:dyDescent="0.25">
      <c r="A3" s="17" t="s">
        <v>82</v>
      </c>
      <c r="B3" s="35">
        <v>11.487503981296911</v>
      </c>
      <c r="C3" s="35">
        <v>19.853352856995102</v>
      </c>
      <c r="D3" s="35">
        <v>35.93607338359346</v>
      </c>
      <c r="E3" s="35">
        <v>22.030760259055199</v>
      </c>
      <c r="F3" s="35">
        <v>2.5845648837461299</v>
      </c>
      <c r="G3" s="35">
        <v>0</v>
      </c>
      <c r="H3" s="35">
        <v>1.1595136978450105</v>
      </c>
      <c r="I3" s="35">
        <v>0</v>
      </c>
      <c r="J3" s="35">
        <v>0</v>
      </c>
      <c r="K3" s="35">
        <v>0</v>
      </c>
      <c r="L3" s="35">
        <v>4.4433273001388951</v>
      </c>
      <c r="M3" s="35">
        <v>0</v>
      </c>
      <c r="N3" s="35">
        <v>0</v>
      </c>
      <c r="O3" s="35">
        <v>0</v>
      </c>
      <c r="P3" s="35">
        <v>2.5137548869311677</v>
      </c>
      <c r="Q3" s="35">
        <v>0</v>
      </c>
      <c r="R3" s="35">
        <v>0</v>
      </c>
      <c r="S3" s="35">
        <v>0</v>
      </c>
      <c r="T3" s="35">
        <v>0</v>
      </c>
      <c r="U3" s="36">
        <v>100.00885124960186</v>
      </c>
    </row>
    <row r="4" spans="1:21" x14ac:dyDescent="0.25">
      <c r="A4" s="17" t="s">
        <v>73</v>
      </c>
      <c r="B4" s="35">
        <v>16.934460158422169</v>
      </c>
      <c r="C4" s="35">
        <v>16.455283442616565</v>
      </c>
      <c r="D4" s="35">
        <v>27.810342738960252</v>
      </c>
      <c r="E4" s="35">
        <v>24.321590065613989</v>
      </c>
      <c r="F4" s="35">
        <v>2.3839809934532838</v>
      </c>
      <c r="G4" s="35">
        <v>0</v>
      </c>
      <c r="H4" s="35">
        <v>4.6932030010491479</v>
      </c>
      <c r="I4" s="35">
        <v>1.9769598482295523</v>
      </c>
      <c r="J4" s="35">
        <v>1.5367124870691899</v>
      </c>
      <c r="K4" s="35">
        <v>0</v>
      </c>
      <c r="L4" s="35">
        <v>1.727763228704819</v>
      </c>
      <c r="M4" s="35">
        <v>0</v>
      </c>
      <c r="N4" s="35">
        <v>0</v>
      </c>
      <c r="O4" s="35">
        <v>0</v>
      </c>
      <c r="P4" s="35">
        <v>0.32395560538215357</v>
      </c>
      <c r="Q4" s="35">
        <v>1.8440549844830278</v>
      </c>
      <c r="R4" s="35">
        <v>0</v>
      </c>
      <c r="S4" s="35">
        <v>0</v>
      </c>
      <c r="T4" s="35">
        <v>0</v>
      </c>
      <c r="U4" s="36">
        <v>100.00830655398413</v>
      </c>
    </row>
    <row r="5" spans="1:21" x14ac:dyDescent="0.25">
      <c r="A5" s="17" t="s">
        <v>71</v>
      </c>
      <c r="B5" s="35">
        <v>21.397780666756844</v>
      </c>
      <c r="C5" s="35">
        <v>33.421663660494993</v>
      </c>
      <c r="D5" s="35">
        <v>25.726506387770481</v>
      </c>
      <c r="E5" s="35">
        <v>4.9440795960609947</v>
      </c>
      <c r="F5" s="35">
        <v>0</v>
      </c>
      <c r="G5" s="35">
        <v>0</v>
      </c>
      <c r="H5" s="35">
        <v>7.6322754972579112</v>
      </c>
      <c r="I5" s="35">
        <v>0</v>
      </c>
      <c r="J5" s="35">
        <v>0</v>
      </c>
      <c r="K5" s="35">
        <v>0</v>
      </c>
      <c r="L5" s="35">
        <v>5.6514995700601833</v>
      </c>
      <c r="M5" s="35">
        <v>0</v>
      </c>
      <c r="N5" s="35">
        <v>0</v>
      </c>
      <c r="O5" s="35">
        <v>0</v>
      </c>
      <c r="P5" s="35">
        <v>0</v>
      </c>
      <c r="Q5" s="35">
        <v>1.2261946215985933</v>
      </c>
      <c r="R5" s="35">
        <v>0</v>
      </c>
      <c r="S5" s="35">
        <v>0</v>
      </c>
      <c r="T5" s="35">
        <v>0</v>
      </c>
      <c r="U5" s="36">
        <v>99.999999999999986</v>
      </c>
    </row>
    <row r="6" spans="1:21" x14ac:dyDescent="0.25">
      <c r="A6" s="17" t="s">
        <v>74</v>
      </c>
      <c r="B6" s="35">
        <v>32.451589054394731</v>
      </c>
      <c r="C6" s="35">
        <v>8.8488418338742889</v>
      </c>
      <c r="D6" s="35">
        <v>28.437881008099815</v>
      </c>
      <c r="E6" s="35">
        <v>20.487433039802081</v>
      </c>
      <c r="F6" s="35">
        <v>2.6478977090677267</v>
      </c>
      <c r="G6" s="35">
        <v>0</v>
      </c>
      <c r="H6" s="35">
        <v>0.83084545463094484</v>
      </c>
      <c r="I6" s="35">
        <v>1.5265940873706791</v>
      </c>
      <c r="J6" s="35">
        <v>1.1010390984133658</v>
      </c>
      <c r="K6" s="35">
        <v>0</v>
      </c>
      <c r="L6" s="35">
        <v>2.2426072433940947</v>
      </c>
      <c r="M6" s="35">
        <v>0</v>
      </c>
      <c r="N6" s="35">
        <v>0</v>
      </c>
      <c r="O6" s="35">
        <v>0</v>
      </c>
      <c r="P6" s="35">
        <v>0.13509682189121056</v>
      </c>
      <c r="Q6" s="35">
        <v>0</v>
      </c>
      <c r="R6" s="35">
        <v>1.2901746490610606</v>
      </c>
      <c r="S6" s="35">
        <v>0</v>
      </c>
      <c r="T6" s="35">
        <v>0</v>
      </c>
      <c r="U6" s="36">
        <v>99.999999999999986</v>
      </c>
    </row>
    <row r="7" spans="1:21" x14ac:dyDescent="0.25">
      <c r="A7" s="17" t="s">
        <v>70</v>
      </c>
      <c r="B7" s="35">
        <v>44.128992996434064</v>
      </c>
      <c r="C7" s="35">
        <v>21.683537818083941</v>
      </c>
      <c r="D7" s="35">
        <v>18.77824545389851</v>
      </c>
      <c r="E7" s="35">
        <v>3.8942091881485452</v>
      </c>
      <c r="F7" s="35">
        <v>0</v>
      </c>
      <c r="G7" s="35">
        <v>0</v>
      </c>
      <c r="H7" s="35">
        <v>0.39668414972531812</v>
      </c>
      <c r="I7" s="35">
        <v>0</v>
      </c>
      <c r="J7" s="35">
        <v>2.3577564955504822</v>
      </c>
      <c r="K7" s="35">
        <v>5.5200554919523155</v>
      </c>
      <c r="L7" s="35">
        <v>1.6426076059048385</v>
      </c>
      <c r="M7" s="35">
        <v>0</v>
      </c>
      <c r="N7" s="35">
        <v>0</v>
      </c>
      <c r="O7" s="35">
        <v>0</v>
      </c>
      <c r="P7" s="35">
        <v>1.0336136295659699</v>
      </c>
      <c r="Q7" s="35">
        <v>0.56429717073601593</v>
      </c>
      <c r="R7" s="35">
        <v>0</v>
      </c>
      <c r="S7" s="35">
        <v>0</v>
      </c>
      <c r="T7" s="35">
        <v>0</v>
      </c>
      <c r="U7" s="36">
        <v>100</v>
      </c>
    </row>
    <row r="8" spans="1:21" x14ac:dyDescent="0.25">
      <c r="A8" s="17" t="s">
        <v>78</v>
      </c>
      <c r="B8" s="35">
        <v>34.416548539360363</v>
      </c>
      <c r="C8" s="35">
        <v>16.822155299654067</v>
      </c>
      <c r="D8" s="35">
        <v>25.1512536351553</v>
      </c>
      <c r="E8" s="35">
        <v>8.4996153092988962</v>
      </c>
      <c r="F8" s="35">
        <v>0</v>
      </c>
      <c r="G8" s="35">
        <v>0</v>
      </c>
      <c r="H8" s="35">
        <v>5.5811517193004327</v>
      </c>
      <c r="I8" s="35">
        <v>0</v>
      </c>
      <c r="J8" s="35">
        <v>2.872555173976016</v>
      </c>
      <c r="K8" s="35">
        <v>0</v>
      </c>
      <c r="L8" s="35">
        <v>3.331639334200494</v>
      </c>
      <c r="M8" s="35">
        <v>0</v>
      </c>
      <c r="N8" s="35">
        <v>0</v>
      </c>
      <c r="O8" s="35">
        <v>0</v>
      </c>
      <c r="P8" s="35">
        <v>0</v>
      </c>
      <c r="Q8" s="35">
        <v>2.2429540399538754</v>
      </c>
      <c r="R8" s="35">
        <v>0</v>
      </c>
      <c r="S8" s="35">
        <v>0</v>
      </c>
      <c r="T8" s="35">
        <v>0</v>
      </c>
      <c r="U8" s="36">
        <v>98.917873050899431</v>
      </c>
    </row>
    <row r="9" spans="1:21" x14ac:dyDescent="0.25">
      <c r="A9" s="17" t="s">
        <v>69</v>
      </c>
      <c r="B9" s="35">
        <v>43.80146554041</v>
      </c>
      <c r="C9" s="35">
        <v>19.410973802342383</v>
      </c>
      <c r="D9" s="35">
        <v>29.088361436283787</v>
      </c>
      <c r="E9" s="35">
        <v>2.607611998924976</v>
      </c>
      <c r="F9" s="35">
        <v>0</v>
      </c>
      <c r="G9" s="35">
        <v>0</v>
      </c>
      <c r="H9" s="35">
        <v>1.5623192579766019</v>
      </c>
      <c r="I9" s="35">
        <v>0.81487874966405505</v>
      </c>
      <c r="J9" s="35">
        <v>0</v>
      </c>
      <c r="K9" s="35">
        <v>0</v>
      </c>
      <c r="L9" s="35">
        <v>0</v>
      </c>
      <c r="M9" s="35">
        <v>0.76430006865042399</v>
      </c>
      <c r="N9" s="35">
        <v>0</v>
      </c>
      <c r="O9" s="35">
        <v>0</v>
      </c>
      <c r="P9" s="35">
        <v>0</v>
      </c>
      <c r="Q9" s="35">
        <v>1.9500891457477731</v>
      </c>
      <c r="R9" s="35">
        <v>0</v>
      </c>
      <c r="S9" s="35">
        <v>0</v>
      </c>
      <c r="T9" s="35">
        <v>0</v>
      </c>
      <c r="U9" s="36">
        <v>100</v>
      </c>
    </row>
    <row r="10" spans="1:21" x14ac:dyDescent="0.25">
      <c r="A10" s="17" t="s">
        <v>80</v>
      </c>
      <c r="B10" s="35">
        <v>55.201935203661897</v>
      </c>
      <c r="C10" s="35">
        <v>8.3100410197207175</v>
      </c>
      <c r="D10" s="35">
        <v>27.420895461838555</v>
      </c>
      <c r="E10" s="35">
        <v>4.8113121591267118</v>
      </c>
      <c r="F10" s="35">
        <v>0</v>
      </c>
      <c r="G10" s="35">
        <v>0</v>
      </c>
      <c r="H10" s="35">
        <v>0.51965755163752203</v>
      </c>
      <c r="I10" s="35">
        <v>0</v>
      </c>
      <c r="J10" s="35">
        <v>0</v>
      </c>
      <c r="K10" s="35">
        <v>0</v>
      </c>
      <c r="L10" s="35">
        <v>1.4424976864420871</v>
      </c>
      <c r="M10" s="35">
        <v>0</v>
      </c>
      <c r="N10" s="35">
        <v>0</v>
      </c>
      <c r="O10" s="35">
        <v>0</v>
      </c>
      <c r="P10" s="35">
        <v>0</v>
      </c>
      <c r="Q10" s="35">
        <v>2.2936609175725109</v>
      </c>
      <c r="R10" s="35">
        <v>0</v>
      </c>
      <c r="S10" s="35">
        <v>0</v>
      </c>
      <c r="T10" s="35">
        <v>0</v>
      </c>
      <c r="U10" s="36">
        <v>100</v>
      </c>
    </row>
    <row r="11" spans="1:21" x14ac:dyDescent="0.25">
      <c r="A11" s="17" t="s">
        <v>75</v>
      </c>
      <c r="B11" s="35">
        <v>33.254379566516477</v>
      </c>
      <c r="C11" s="35">
        <v>6.2674137587041034</v>
      </c>
      <c r="D11" s="35">
        <v>5.8402417879298083</v>
      </c>
      <c r="E11" s="35">
        <v>0</v>
      </c>
      <c r="F11" s="35">
        <v>0</v>
      </c>
      <c r="G11" s="35">
        <v>0.62740883207474507</v>
      </c>
      <c r="H11" s="35">
        <v>23.981701421750632</v>
      </c>
      <c r="I11" s="35">
        <v>1.7086878830971781</v>
      </c>
      <c r="J11" s="35">
        <v>0.15351492699701211</v>
      </c>
      <c r="K11" s="35">
        <v>0</v>
      </c>
      <c r="L11" s="35">
        <v>7.3420182476831866E-2</v>
      </c>
      <c r="M11" s="35">
        <v>0</v>
      </c>
      <c r="N11" s="35">
        <v>6.6278401090449144</v>
      </c>
      <c r="O11" s="35">
        <v>1.5418238320134694</v>
      </c>
      <c r="P11" s="35">
        <v>0</v>
      </c>
      <c r="Q11" s="35">
        <v>0</v>
      </c>
      <c r="R11" s="35">
        <v>19.316182553450133</v>
      </c>
      <c r="S11" s="35">
        <v>0.60738514594470017</v>
      </c>
      <c r="T11" s="35">
        <v>0</v>
      </c>
      <c r="U11" s="36">
        <v>100.00000000000001</v>
      </c>
    </row>
    <row r="12" spans="1:21" x14ac:dyDescent="0.25">
      <c r="A12" s="17" t="s">
        <v>76</v>
      </c>
      <c r="B12" s="35">
        <v>75.965899624452106</v>
      </c>
      <c r="C12" s="35">
        <v>5.1481043004423608</v>
      </c>
      <c r="D12" s="35">
        <v>8.8349352980514091</v>
      </c>
      <c r="E12" s="35">
        <v>5.5350533164886819</v>
      </c>
      <c r="F12" s="35">
        <v>0</v>
      </c>
      <c r="G12" s="35">
        <v>0</v>
      </c>
      <c r="H12" s="35">
        <v>0.22832395356770505</v>
      </c>
      <c r="I12" s="35">
        <v>0</v>
      </c>
      <c r="J12" s="35">
        <v>0.78831849231797113</v>
      </c>
      <c r="K12" s="35">
        <v>0.46385813724807451</v>
      </c>
      <c r="L12" s="35">
        <v>1.2017050187773952E-2</v>
      </c>
      <c r="M12" s="35">
        <v>4.8068200751095799E-3</v>
      </c>
      <c r="N12" s="35">
        <v>1.4276255623075451</v>
      </c>
      <c r="O12" s="35">
        <v>0</v>
      </c>
      <c r="P12" s="35">
        <v>0</v>
      </c>
      <c r="Q12" s="35">
        <v>0</v>
      </c>
      <c r="R12" s="35">
        <v>0</v>
      </c>
      <c r="S12" s="35">
        <v>0</v>
      </c>
      <c r="T12" s="35">
        <v>1.5886540348237161</v>
      </c>
      <c r="U12" s="36">
        <v>99.997596589962455</v>
      </c>
    </row>
    <row r="13" spans="1:21" x14ac:dyDescent="0.25">
      <c r="A13" s="17" t="s">
        <v>77</v>
      </c>
      <c r="B13" s="35">
        <v>75.145398047701306</v>
      </c>
      <c r="C13" s="35">
        <v>5.1772135866638163</v>
      </c>
      <c r="D13" s="35">
        <v>8.6618287803760943</v>
      </c>
      <c r="E13" s="35">
        <v>5.5052943324341594</v>
      </c>
      <c r="F13" s="35">
        <v>0</v>
      </c>
      <c r="G13" s="35">
        <v>0</v>
      </c>
      <c r="H13" s="35">
        <v>0.30322614381804402</v>
      </c>
      <c r="I13" s="35">
        <v>0</v>
      </c>
      <c r="J13" s="35">
        <v>1.4042850103048761</v>
      </c>
      <c r="K13" s="35">
        <v>0.37281902928448035</v>
      </c>
      <c r="L13" s="35">
        <v>9.9418407809194771E-3</v>
      </c>
      <c r="M13" s="35">
        <v>4.9709203904597385E-3</v>
      </c>
      <c r="N13" s="35">
        <v>1.8193568629082641</v>
      </c>
      <c r="O13" s="35">
        <v>0</v>
      </c>
      <c r="P13" s="35">
        <v>0</v>
      </c>
      <c r="Q13" s="35">
        <v>0.11433116898057398</v>
      </c>
      <c r="R13" s="35">
        <v>0</v>
      </c>
      <c r="S13" s="35">
        <v>0</v>
      </c>
      <c r="T13" s="35">
        <v>1.4813342763570021</v>
      </c>
      <c r="U13" s="36">
        <v>100</v>
      </c>
    </row>
    <row r="14" spans="1:21" x14ac:dyDescent="0.25">
      <c r="A14" s="17" t="s">
        <v>83</v>
      </c>
      <c r="B14" s="35">
        <v>0</v>
      </c>
      <c r="C14" s="35">
        <v>0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>
        <v>0</v>
      </c>
      <c r="P14" s="35">
        <v>0</v>
      </c>
      <c r="Q14" s="35">
        <v>0</v>
      </c>
      <c r="R14" s="35">
        <v>0</v>
      </c>
      <c r="S14" s="35">
        <v>0</v>
      </c>
      <c r="T14" s="35">
        <v>0</v>
      </c>
      <c r="U14" s="36">
        <v>0</v>
      </c>
    </row>
    <row r="15" spans="1:21" x14ac:dyDescent="0.25">
      <c r="A15" s="17" t="s">
        <v>84</v>
      </c>
      <c r="B15" s="35">
        <v>89.671065298461073</v>
      </c>
      <c r="C15" s="35">
        <v>2.2672011669877943</v>
      </c>
      <c r="D15" s="35">
        <v>6.0878741130870422</v>
      </c>
      <c r="E15" s="35">
        <v>0.84180817817542253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  <c r="K15" s="35">
        <v>3.8217058395694024E-2</v>
      </c>
      <c r="L15" s="35">
        <v>2.0657869403077848E-3</v>
      </c>
      <c r="M15" s="35">
        <v>0</v>
      </c>
      <c r="N15" s="35">
        <v>0.21587473526216353</v>
      </c>
      <c r="O15" s="35">
        <v>0</v>
      </c>
      <c r="P15" s="35">
        <v>0</v>
      </c>
      <c r="Q15" s="35">
        <v>0</v>
      </c>
      <c r="R15" s="35">
        <v>0</v>
      </c>
      <c r="S15" s="35">
        <v>0</v>
      </c>
      <c r="T15" s="35">
        <v>0.87486076922034695</v>
      </c>
      <c r="U15" s="36">
        <v>99.998967106529832</v>
      </c>
    </row>
    <row r="16" spans="1:21" x14ac:dyDescent="0.25">
      <c r="A16" s="17" t="s">
        <v>85</v>
      </c>
      <c r="B16" s="35">
        <v>64.406628377284989</v>
      </c>
      <c r="C16" s="35">
        <v>4.9652753413687449</v>
      </c>
      <c r="D16" s="35">
        <v>25.815872437955203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0.1423734864908601</v>
      </c>
      <c r="K16" s="35">
        <v>0.20644155541174708</v>
      </c>
      <c r="L16" s="35">
        <v>0.12101746351723108</v>
      </c>
      <c r="M16" s="35">
        <v>0</v>
      </c>
      <c r="N16" s="35">
        <v>1.9256014047888825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2.4203492703446212</v>
      </c>
      <c r="U16" s="36">
        <v>100.00355933716226</v>
      </c>
    </row>
    <row r="17" spans="1:21" x14ac:dyDescent="0.25">
      <c r="A17" s="17" t="s">
        <v>79</v>
      </c>
      <c r="B17" s="35">
        <v>73.559045956951721</v>
      </c>
      <c r="C17" s="35">
        <v>4.2569936009307741</v>
      </c>
      <c r="D17" s="35">
        <v>12.258026294357185</v>
      </c>
      <c r="E17" s="35">
        <v>2.8371143688190807</v>
      </c>
      <c r="F17" s="35">
        <v>0</v>
      </c>
      <c r="G17" s="35">
        <v>0</v>
      </c>
      <c r="H17" s="35">
        <v>0.3516646887725422</v>
      </c>
      <c r="I17" s="35">
        <v>0</v>
      </c>
      <c r="J17" s="35">
        <v>3.3870862129144852</v>
      </c>
      <c r="K17" s="35">
        <v>1.4568965677719603</v>
      </c>
      <c r="L17" s="35">
        <v>0.52088679464805121</v>
      </c>
      <c r="M17" s="35">
        <v>0</v>
      </c>
      <c r="N17" s="35">
        <v>0</v>
      </c>
      <c r="O17" s="35">
        <v>0</v>
      </c>
      <c r="P17" s="35">
        <v>0</v>
      </c>
      <c r="Q17" s="35">
        <v>1.3749296102385109</v>
      </c>
      <c r="R17" s="35">
        <v>0</v>
      </c>
      <c r="S17" s="35">
        <v>0</v>
      </c>
      <c r="T17" s="35">
        <v>0</v>
      </c>
      <c r="U17" s="36">
        <v>100.00264409540431</v>
      </c>
    </row>
    <row r="18" spans="1:21" x14ac:dyDescent="0.25">
      <c r="A18" s="17" t="s">
        <v>81</v>
      </c>
      <c r="B18" s="35">
        <v>74.368990706131115</v>
      </c>
      <c r="C18" s="35">
        <v>3.5319530806951316</v>
      </c>
      <c r="D18" s="35">
        <v>13.684395861996595</v>
      </c>
      <c r="E18" s="35">
        <v>3.2218178682393175</v>
      </c>
      <c r="F18" s="35">
        <v>0</v>
      </c>
      <c r="G18" s="35">
        <v>0</v>
      </c>
      <c r="H18" s="35">
        <v>0.35370792825539049</v>
      </c>
      <c r="I18" s="35">
        <v>0</v>
      </c>
      <c r="J18" s="35">
        <v>1.7429086319830835</v>
      </c>
      <c r="K18" s="35">
        <v>1.143143014506552</v>
      </c>
      <c r="L18" s="35">
        <v>0.68691104907568601</v>
      </c>
      <c r="M18" s="35">
        <v>0</v>
      </c>
      <c r="N18" s="35">
        <v>0</v>
      </c>
      <c r="O18" s="35">
        <v>0</v>
      </c>
      <c r="P18" s="35">
        <v>0</v>
      </c>
      <c r="Q18" s="35">
        <v>1.2636087581877355</v>
      </c>
      <c r="R18" s="35">
        <v>0</v>
      </c>
      <c r="S18" s="35">
        <v>0</v>
      </c>
      <c r="T18" s="35">
        <v>0</v>
      </c>
      <c r="U18" s="36">
        <v>99.997436899070593</v>
      </c>
    </row>
    <row r="19" spans="1:21" ht="15.75" thickBot="1" x14ac:dyDescent="0.3">
      <c r="A19" s="21" t="s">
        <v>72</v>
      </c>
      <c r="B19" s="37">
        <v>60.560889099108969</v>
      </c>
      <c r="C19" s="37">
        <v>14.758115299113424</v>
      </c>
      <c r="D19" s="37">
        <v>16.946985954112876</v>
      </c>
      <c r="E19" s="37">
        <v>0</v>
      </c>
      <c r="F19" s="37">
        <v>0</v>
      </c>
      <c r="G19" s="37">
        <v>0</v>
      </c>
      <c r="H19" s="37">
        <v>2.2322536769904322</v>
      </c>
      <c r="I19" s="37">
        <v>0</v>
      </c>
      <c r="J19" s="37">
        <v>0</v>
      </c>
      <c r="K19" s="37">
        <v>0</v>
      </c>
      <c r="L19" s="37">
        <v>2.3190197209723924</v>
      </c>
      <c r="M19" s="37">
        <v>0.91498737290067178</v>
      </c>
      <c r="N19" s="37">
        <v>0</v>
      </c>
      <c r="O19" s="37">
        <v>0</v>
      </c>
      <c r="P19" s="37">
        <v>0</v>
      </c>
      <c r="Q19" s="37">
        <v>0.67835270749532572</v>
      </c>
      <c r="R19" s="37">
        <v>0.69807226294577118</v>
      </c>
      <c r="S19" s="37">
        <v>0</v>
      </c>
      <c r="T19" s="37">
        <v>0.89132390636013725</v>
      </c>
      <c r="U19" s="38">
        <v>100</v>
      </c>
    </row>
    <row r="20" spans="1:21" ht="15.75" thickBot="1" x14ac:dyDescent="0.3"/>
    <row r="21" spans="1:21" ht="19.5" thickBot="1" x14ac:dyDescent="0.35">
      <c r="A21" s="23" t="s">
        <v>136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5"/>
    </row>
    <row r="22" spans="1:21" x14ac:dyDescent="0.25">
      <c r="A22" s="17" t="s">
        <v>126</v>
      </c>
      <c r="B22" s="7" t="s">
        <v>67</v>
      </c>
      <c r="C22" s="7" t="s">
        <v>127</v>
      </c>
      <c r="D22" s="7" t="s">
        <v>50</v>
      </c>
      <c r="E22" s="7" t="s">
        <v>45</v>
      </c>
      <c r="F22" s="7" t="s">
        <v>128</v>
      </c>
      <c r="G22" s="7" t="s">
        <v>0</v>
      </c>
      <c r="H22" s="7" t="s">
        <v>129</v>
      </c>
      <c r="I22" s="7" t="s">
        <v>130</v>
      </c>
      <c r="J22" s="7" t="s">
        <v>38</v>
      </c>
      <c r="K22" s="7" t="s">
        <v>22</v>
      </c>
      <c r="L22" s="7" t="s">
        <v>131</v>
      </c>
      <c r="M22" s="7" t="s">
        <v>44</v>
      </c>
      <c r="N22" s="7" t="s">
        <v>132</v>
      </c>
      <c r="O22" s="7" t="s">
        <v>133</v>
      </c>
      <c r="P22" s="20" t="s">
        <v>33</v>
      </c>
    </row>
    <row r="23" spans="1:21" x14ac:dyDescent="0.25">
      <c r="A23" s="17" t="s">
        <v>82</v>
      </c>
      <c r="B23" s="35">
        <f>(B3+T3)</f>
        <v>11.487503981296911</v>
      </c>
      <c r="C23" s="35">
        <f>SUM(D3:E3)</f>
        <v>57.966833642648659</v>
      </c>
      <c r="D23" s="35">
        <f>C3</f>
        <v>19.853352856995102</v>
      </c>
      <c r="E23" s="35">
        <f>I3</f>
        <v>0</v>
      </c>
      <c r="F23" s="35">
        <f>SUM(F3:G3)</f>
        <v>2.5845648837461299</v>
      </c>
      <c r="G23" s="35">
        <f>H3</f>
        <v>1.1595136978450105</v>
      </c>
      <c r="H23" s="35">
        <v>0</v>
      </c>
      <c r="I23" s="35">
        <f>P3</f>
        <v>2.5137548869311677</v>
      </c>
      <c r="J23" s="35">
        <f>Q3</f>
        <v>0</v>
      </c>
      <c r="K23" s="35">
        <f>K3</f>
        <v>0</v>
      </c>
      <c r="L23" s="35">
        <v>0</v>
      </c>
      <c r="M23" s="35">
        <f>J3</f>
        <v>0</v>
      </c>
      <c r="N23" s="35">
        <f>SUM(L3,M3,N3,O3,R3,S3)</f>
        <v>4.4433273001388951</v>
      </c>
      <c r="O23" s="35">
        <v>0</v>
      </c>
      <c r="P23" s="36">
        <f>SUM(B23:O23)</f>
        <v>100.00885124960188</v>
      </c>
    </row>
    <row r="24" spans="1:21" x14ac:dyDescent="0.25">
      <c r="A24" s="17" t="s">
        <v>73</v>
      </c>
      <c r="B24" s="35">
        <f t="shared" ref="B24:B39" si="0">(B4+T4)</f>
        <v>16.934460158422169</v>
      </c>
      <c r="C24" s="35">
        <f t="shared" ref="C24:C39" si="1">SUM(D4:E4)</f>
        <v>52.131932804574241</v>
      </c>
      <c r="D24" s="35">
        <f t="shared" ref="D24:D39" si="2">C4</f>
        <v>16.455283442616565</v>
      </c>
      <c r="E24" s="35">
        <f t="shared" ref="E24:E39" si="3">I4</f>
        <v>1.9769598482295523</v>
      </c>
      <c r="F24" s="35">
        <f t="shared" ref="F24:F39" si="4">SUM(F4:G4)</f>
        <v>2.3839809934532838</v>
      </c>
      <c r="G24" s="35">
        <f t="shared" ref="G24:G39" si="5">H4</f>
        <v>4.6932030010491479</v>
      </c>
      <c r="H24" s="35">
        <v>0</v>
      </c>
      <c r="I24" s="35">
        <f t="shared" ref="I24:J39" si="6">P4</f>
        <v>0.32395560538215357</v>
      </c>
      <c r="J24" s="35">
        <f t="shared" si="6"/>
        <v>1.8440549844830278</v>
      </c>
      <c r="K24" s="35">
        <f t="shared" ref="K24:K39" si="7">K4</f>
        <v>0</v>
      </c>
      <c r="L24" s="35">
        <v>0</v>
      </c>
      <c r="M24" s="35">
        <f t="shared" ref="M24:M39" si="8">J4</f>
        <v>1.5367124870691899</v>
      </c>
      <c r="N24" s="35">
        <f>SUM(L4,M4,N4,O4,R4,S4)</f>
        <v>1.727763228704819</v>
      </c>
      <c r="O24" s="35">
        <v>0</v>
      </c>
      <c r="P24" s="36">
        <f t="shared" ref="P24:P39" si="9">SUM(B24:O24)</f>
        <v>100.00830655398414</v>
      </c>
    </row>
    <row r="25" spans="1:21" x14ac:dyDescent="0.25">
      <c r="A25" s="17" t="s">
        <v>71</v>
      </c>
      <c r="B25" s="35">
        <f t="shared" si="0"/>
        <v>21.397780666756844</v>
      </c>
      <c r="C25" s="35">
        <f t="shared" si="1"/>
        <v>30.670585983831476</v>
      </c>
      <c r="D25" s="35">
        <f t="shared" si="2"/>
        <v>33.421663660494993</v>
      </c>
      <c r="E25" s="35">
        <f t="shared" si="3"/>
        <v>0</v>
      </c>
      <c r="F25" s="35">
        <f t="shared" si="4"/>
        <v>0</v>
      </c>
      <c r="G25" s="35">
        <f t="shared" si="5"/>
        <v>7.6322754972579112</v>
      </c>
      <c r="H25" s="35">
        <v>0</v>
      </c>
      <c r="I25" s="35">
        <f t="shared" si="6"/>
        <v>0</v>
      </c>
      <c r="J25" s="35">
        <f t="shared" si="6"/>
        <v>1.2261946215985933</v>
      </c>
      <c r="K25" s="35">
        <f t="shared" si="7"/>
        <v>0</v>
      </c>
      <c r="L25" s="35">
        <v>0</v>
      </c>
      <c r="M25" s="35">
        <f t="shared" si="8"/>
        <v>0</v>
      </c>
      <c r="N25" s="35">
        <f t="shared" ref="N25:N39" si="10">SUM(L5,M5,N5,O5,R5,S5)</f>
        <v>5.6514995700601833</v>
      </c>
      <c r="O25" s="35">
        <v>0</v>
      </c>
      <c r="P25" s="36">
        <f t="shared" si="9"/>
        <v>99.999999999999986</v>
      </c>
    </row>
    <row r="26" spans="1:21" x14ac:dyDescent="0.25">
      <c r="A26" s="17" t="s">
        <v>74</v>
      </c>
      <c r="B26" s="35">
        <f t="shared" si="0"/>
        <v>32.451589054394731</v>
      </c>
      <c r="C26" s="35">
        <f t="shared" si="1"/>
        <v>48.925314047901892</v>
      </c>
      <c r="D26" s="35">
        <f t="shared" si="2"/>
        <v>8.8488418338742889</v>
      </c>
      <c r="E26" s="35">
        <f t="shared" si="3"/>
        <v>1.5265940873706791</v>
      </c>
      <c r="F26" s="35">
        <f t="shared" si="4"/>
        <v>2.6478977090677267</v>
      </c>
      <c r="G26" s="35">
        <f t="shared" si="5"/>
        <v>0.83084545463094484</v>
      </c>
      <c r="H26" s="35">
        <v>0</v>
      </c>
      <c r="I26" s="35">
        <f t="shared" si="6"/>
        <v>0.13509682189121056</v>
      </c>
      <c r="J26" s="35">
        <f t="shared" si="6"/>
        <v>0</v>
      </c>
      <c r="K26" s="35">
        <f t="shared" si="7"/>
        <v>0</v>
      </c>
      <c r="L26" s="35">
        <v>0</v>
      </c>
      <c r="M26" s="35">
        <f t="shared" si="8"/>
        <v>1.1010390984133658</v>
      </c>
      <c r="N26" s="35">
        <f t="shared" si="10"/>
        <v>3.5327818924551551</v>
      </c>
      <c r="O26" s="35">
        <v>0</v>
      </c>
      <c r="P26" s="36">
        <f t="shared" si="9"/>
        <v>100</v>
      </c>
    </row>
    <row r="27" spans="1:21" x14ac:dyDescent="0.25">
      <c r="A27" s="17" t="s">
        <v>70</v>
      </c>
      <c r="B27" s="35">
        <f t="shared" si="0"/>
        <v>44.128992996434064</v>
      </c>
      <c r="C27" s="35">
        <f t="shared" si="1"/>
        <v>22.672454642047054</v>
      </c>
      <c r="D27" s="35">
        <f t="shared" si="2"/>
        <v>21.683537818083941</v>
      </c>
      <c r="E27" s="35">
        <f t="shared" si="3"/>
        <v>0</v>
      </c>
      <c r="F27" s="35">
        <f t="shared" si="4"/>
        <v>0</v>
      </c>
      <c r="G27" s="35">
        <f t="shared" si="5"/>
        <v>0.39668414972531812</v>
      </c>
      <c r="H27" s="35">
        <v>0</v>
      </c>
      <c r="I27" s="35">
        <f t="shared" si="6"/>
        <v>1.0336136295659699</v>
      </c>
      <c r="J27" s="35">
        <f t="shared" si="6"/>
        <v>0.56429717073601593</v>
      </c>
      <c r="K27" s="35">
        <f t="shared" si="7"/>
        <v>5.5200554919523155</v>
      </c>
      <c r="L27" s="35">
        <v>0</v>
      </c>
      <c r="M27" s="35">
        <f t="shared" si="8"/>
        <v>2.3577564955504822</v>
      </c>
      <c r="N27" s="35">
        <f t="shared" si="10"/>
        <v>1.6426076059048385</v>
      </c>
      <c r="O27" s="35">
        <v>0</v>
      </c>
      <c r="P27" s="36">
        <f t="shared" si="9"/>
        <v>100</v>
      </c>
    </row>
    <row r="28" spans="1:21" x14ac:dyDescent="0.25">
      <c r="A28" s="17" t="s">
        <v>78</v>
      </c>
      <c r="B28" s="35">
        <f t="shared" si="0"/>
        <v>34.416548539360363</v>
      </c>
      <c r="C28" s="35">
        <f t="shared" si="1"/>
        <v>33.650868944454196</v>
      </c>
      <c r="D28" s="35">
        <f t="shared" si="2"/>
        <v>16.822155299654067</v>
      </c>
      <c r="E28" s="35">
        <f t="shared" si="3"/>
        <v>0</v>
      </c>
      <c r="F28" s="35">
        <f t="shared" si="4"/>
        <v>0</v>
      </c>
      <c r="G28" s="35">
        <f t="shared" si="5"/>
        <v>5.5811517193004327</v>
      </c>
      <c r="H28" s="35">
        <v>0</v>
      </c>
      <c r="I28" s="35">
        <f t="shared" si="6"/>
        <v>0</v>
      </c>
      <c r="J28" s="35">
        <f t="shared" si="6"/>
        <v>2.2429540399538754</v>
      </c>
      <c r="K28" s="35">
        <f t="shared" si="7"/>
        <v>0</v>
      </c>
      <c r="L28" s="35">
        <v>0</v>
      </c>
      <c r="M28" s="35">
        <f t="shared" si="8"/>
        <v>2.872555173976016</v>
      </c>
      <c r="N28" s="35">
        <f t="shared" si="10"/>
        <v>3.331639334200494</v>
      </c>
      <c r="O28" s="35">
        <v>0</v>
      </c>
      <c r="P28" s="36">
        <f t="shared" si="9"/>
        <v>98.917873050899431</v>
      </c>
    </row>
    <row r="29" spans="1:21" x14ac:dyDescent="0.25">
      <c r="A29" s="17" t="s">
        <v>69</v>
      </c>
      <c r="B29" s="35">
        <f t="shared" si="0"/>
        <v>43.80146554041</v>
      </c>
      <c r="C29" s="35">
        <f t="shared" si="1"/>
        <v>31.695973435208764</v>
      </c>
      <c r="D29" s="35">
        <f t="shared" si="2"/>
        <v>19.410973802342383</v>
      </c>
      <c r="E29" s="35">
        <f t="shared" si="3"/>
        <v>0.81487874966405505</v>
      </c>
      <c r="F29" s="35">
        <f t="shared" si="4"/>
        <v>0</v>
      </c>
      <c r="G29" s="35">
        <f t="shared" si="5"/>
        <v>1.5623192579766019</v>
      </c>
      <c r="H29" s="35">
        <v>0</v>
      </c>
      <c r="I29" s="35">
        <f t="shared" si="6"/>
        <v>0</v>
      </c>
      <c r="J29" s="35">
        <f t="shared" si="6"/>
        <v>1.9500891457477731</v>
      </c>
      <c r="K29" s="35">
        <f t="shared" si="7"/>
        <v>0</v>
      </c>
      <c r="L29" s="35">
        <v>0</v>
      </c>
      <c r="M29" s="35">
        <f t="shared" si="8"/>
        <v>0</v>
      </c>
      <c r="N29" s="35">
        <f t="shared" si="10"/>
        <v>0.76430006865042399</v>
      </c>
      <c r="O29" s="35">
        <v>0</v>
      </c>
      <c r="P29" s="36">
        <f t="shared" si="9"/>
        <v>100</v>
      </c>
    </row>
    <row r="30" spans="1:21" x14ac:dyDescent="0.25">
      <c r="A30" s="17" t="s">
        <v>80</v>
      </c>
      <c r="B30" s="35">
        <f t="shared" si="0"/>
        <v>55.201935203661897</v>
      </c>
      <c r="C30" s="35">
        <f t="shared" si="1"/>
        <v>32.232207620965269</v>
      </c>
      <c r="D30" s="35">
        <f t="shared" si="2"/>
        <v>8.3100410197207175</v>
      </c>
      <c r="E30" s="35">
        <f t="shared" si="3"/>
        <v>0</v>
      </c>
      <c r="F30" s="35">
        <f t="shared" si="4"/>
        <v>0</v>
      </c>
      <c r="G30" s="35">
        <f t="shared" si="5"/>
        <v>0.51965755163752203</v>
      </c>
      <c r="H30" s="35">
        <v>0</v>
      </c>
      <c r="I30" s="35">
        <f t="shared" si="6"/>
        <v>0</v>
      </c>
      <c r="J30" s="35">
        <f t="shared" si="6"/>
        <v>2.2936609175725109</v>
      </c>
      <c r="K30" s="35">
        <f t="shared" si="7"/>
        <v>0</v>
      </c>
      <c r="L30" s="35">
        <v>0</v>
      </c>
      <c r="M30" s="35">
        <f t="shared" si="8"/>
        <v>0</v>
      </c>
      <c r="N30" s="35">
        <f t="shared" si="10"/>
        <v>1.4424976864420871</v>
      </c>
      <c r="O30" s="35">
        <v>0</v>
      </c>
      <c r="P30" s="36">
        <f t="shared" si="9"/>
        <v>100</v>
      </c>
    </row>
    <row r="31" spans="1:21" x14ac:dyDescent="0.25">
      <c r="A31" s="17" t="s">
        <v>75</v>
      </c>
      <c r="B31" s="35">
        <f t="shared" si="0"/>
        <v>33.254379566516477</v>
      </c>
      <c r="C31" s="35">
        <f t="shared" si="1"/>
        <v>5.8402417879298083</v>
      </c>
      <c r="D31" s="35">
        <f t="shared" si="2"/>
        <v>6.2674137587041034</v>
      </c>
      <c r="E31" s="35">
        <f t="shared" si="3"/>
        <v>1.7086878830971781</v>
      </c>
      <c r="F31" s="35">
        <f t="shared" si="4"/>
        <v>0.62740883207474507</v>
      </c>
      <c r="G31" s="35">
        <f t="shared" si="5"/>
        <v>23.981701421750632</v>
      </c>
      <c r="H31" s="35">
        <v>0</v>
      </c>
      <c r="I31" s="35">
        <f t="shared" si="6"/>
        <v>0</v>
      </c>
      <c r="J31" s="35">
        <f t="shared" si="6"/>
        <v>0</v>
      </c>
      <c r="K31" s="35">
        <f t="shared" si="7"/>
        <v>0</v>
      </c>
      <c r="L31" s="35">
        <v>0</v>
      </c>
      <c r="M31" s="35">
        <f t="shared" si="8"/>
        <v>0.15351492699701211</v>
      </c>
      <c r="N31" s="35">
        <f t="shared" si="10"/>
        <v>28.166651822930049</v>
      </c>
      <c r="O31" s="35">
        <v>0</v>
      </c>
      <c r="P31" s="36">
        <f t="shared" si="9"/>
        <v>100</v>
      </c>
    </row>
    <row r="32" spans="1:21" x14ac:dyDescent="0.25">
      <c r="A32" s="17" t="s">
        <v>76</v>
      </c>
      <c r="B32" s="35">
        <f t="shared" si="0"/>
        <v>77.554553659275825</v>
      </c>
      <c r="C32" s="35">
        <f t="shared" si="1"/>
        <v>14.369988614540091</v>
      </c>
      <c r="D32" s="35">
        <f t="shared" si="2"/>
        <v>5.1481043004423608</v>
      </c>
      <c r="E32" s="35">
        <f t="shared" si="3"/>
        <v>0</v>
      </c>
      <c r="F32" s="35">
        <f t="shared" si="4"/>
        <v>0</v>
      </c>
      <c r="G32" s="35">
        <f t="shared" si="5"/>
        <v>0.22832395356770505</v>
      </c>
      <c r="H32" s="35">
        <v>0</v>
      </c>
      <c r="I32" s="35">
        <f t="shared" si="6"/>
        <v>0</v>
      </c>
      <c r="J32" s="35">
        <f t="shared" si="6"/>
        <v>0</v>
      </c>
      <c r="K32" s="35">
        <f t="shared" si="7"/>
        <v>0.46385813724807451</v>
      </c>
      <c r="L32" s="35">
        <v>0</v>
      </c>
      <c r="M32" s="35">
        <f t="shared" si="8"/>
        <v>0.78831849231797113</v>
      </c>
      <c r="N32" s="35">
        <f t="shared" si="10"/>
        <v>1.4444494325704287</v>
      </c>
      <c r="O32" s="35">
        <v>0</v>
      </c>
      <c r="P32" s="36">
        <f t="shared" si="9"/>
        <v>99.997596589962455</v>
      </c>
    </row>
    <row r="33" spans="1:16" x14ac:dyDescent="0.25">
      <c r="A33" s="17" t="s">
        <v>77</v>
      </c>
      <c r="B33" s="35">
        <f t="shared" si="0"/>
        <v>76.62673232405831</v>
      </c>
      <c r="C33" s="35">
        <f t="shared" si="1"/>
        <v>14.167123112810254</v>
      </c>
      <c r="D33" s="35">
        <f t="shared" si="2"/>
        <v>5.1772135866638163</v>
      </c>
      <c r="E33" s="35">
        <f t="shared" si="3"/>
        <v>0</v>
      </c>
      <c r="F33" s="35">
        <f t="shared" si="4"/>
        <v>0</v>
      </c>
      <c r="G33" s="35">
        <f t="shared" si="5"/>
        <v>0.30322614381804402</v>
      </c>
      <c r="H33" s="35">
        <v>0</v>
      </c>
      <c r="I33" s="35">
        <f t="shared" si="6"/>
        <v>0</v>
      </c>
      <c r="J33" s="35">
        <f t="shared" si="6"/>
        <v>0.11433116898057398</v>
      </c>
      <c r="K33" s="35">
        <f t="shared" si="7"/>
        <v>0.37281902928448035</v>
      </c>
      <c r="L33" s="35">
        <v>0</v>
      </c>
      <c r="M33" s="35">
        <f t="shared" si="8"/>
        <v>1.4042850103048761</v>
      </c>
      <c r="N33" s="35">
        <f t="shared" si="10"/>
        <v>1.8342696240796434</v>
      </c>
      <c r="O33" s="35">
        <v>0</v>
      </c>
      <c r="P33" s="36">
        <f t="shared" si="9"/>
        <v>99.999999999999986</v>
      </c>
    </row>
    <row r="34" spans="1:16" x14ac:dyDescent="0.25">
      <c r="A34" s="17" t="s">
        <v>83</v>
      </c>
      <c r="B34" s="35">
        <f t="shared" si="0"/>
        <v>0</v>
      </c>
      <c r="C34" s="35">
        <f t="shared" si="1"/>
        <v>0</v>
      </c>
      <c r="D34" s="35">
        <f t="shared" si="2"/>
        <v>0</v>
      </c>
      <c r="E34" s="35">
        <f t="shared" si="3"/>
        <v>0</v>
      </c>
      <c r="F34" s="35">
        <f t="shared" si="4"/>
        <v>0</v>
      </c>
      <c r="G34" s="35">
        <f t="shared" si="5"/>
        <v>0</v>
      </c>
      <c r="H34" s="35">
        <v>0</v>
      </c>
      <c r="I34" s="35">
        <f t="shared" si="6"/>
        <v>0</v>
      </c>
      <c r="J34" s="35">
        <f t="shared" si="6"/>
        <v>0</v>
      </c>
      <c r="K34" s="35">
        <f t="shared" si="7"/>
        <v>0</v>
      </c>
      <c r="L34" s="35">
        <v>0</v>
      </c>
      <c r="M34" s="35">
        <f t="shared" si="8"/>
        <v>0</v>
      </c>
      <c r="N34" s="35">
        <f t="shared" si="10"/>
        <v>0</v>
      </c>
      <c r="O34" s="35">
        <v>0</v>
      </c>
      <c r="P34" s="36">
        <f t="shared" si="9"/>
        <v>0</v>
      </c>
    </row>
    <row r="35" spans="1:16" x14ac:dyDescent="0.25">
      <c r="A35" s="17" t="s">
        <v>84</v>
      </c>
      <c r="B35" s="35">
        <f t="shared" si="0"/>
        <v>90.545926067681421</v>
      </c>
      <c r="C35" s="35">
        <f t="shared" si="1"/>
        <v>6.9296822912624645</v>
      </c>
      <c r="D35" s="35">
        <f t="shared" si="2"/>
        <v>2.2672011669877943</v>
      </c>
      <c r="E35" s="35">
        <f t="shared" si="3"/>
        <v>0</v>
      </c>
      <c r="F35" s="35">
        <f t="shared" si="4"/>
        <v>0</v>
      </c>
      <c r="G35" s="35">
        <f t="shared" si="5"/>
        <v>0</v>
      </c>
      <c r="H35" s="35">
        <v>0</v>
      </c>
      <c r="I35" s="35">
        <f t="shared" si="6"/>
        <v>0</v>
      </c>
      <c r="J35" s="35">
        <f t="shared" si="6"/>
        <v>0</v>
      </c>
      <c r="K35" s="35">
        <f t="shared" si="7"/>
        <v>3.8217058395694024E-2</v>
      </c>
      <c r="L35" s="35">
        <v>0</v>
      </c>
      <c r="M35" s="35">
        <f t="shared" si="8"/>
        <v>0</v>
      </c>
      <c r="N35" s="35">
        <f t="shared" si="10"/>
        <v>0.21794052220247132</v>
      </c>
      <c r="O35" s="35">
        <v>0</v>
      </c>
      <c r="P35" s="36">
        <f t="shared" si="9"/>
        <v>99.998967106529832</v>
      </c>
    </row>
    <row r="36" spans="1:16" x14ac:dyDescent="0.25">
      <c r="A36" s="17" t="s">
        <v>85</v>
      </c>
      <c r="B36" s="35">
        <f t="shared" si="0"/>
        <v>66.826977647629604</v>
      </c>
      <c r="C36" s="35">
        <f t="shared" si="1"/>
        <v>25.815872437955203</v>
      </c>
      <c r="D36" s="35">
        <f t="shared" si="2"/>
        <v>4.9652753413687449</v>
      </c>
      <c r="E36" s="35">
        <f t="shared" si="3"/>
        <v>0</v>
      </c>
      <c r="F36" s="35">
        <f t="shared" si="4"/>
        <v>0</v>
      </c>
      <c r="G36" s="35">
        <f t="shared" si="5"/>
        <v>0</v>
      </c>
      <c r="H36" s="35">
        <v>0</v>
      </c>
      <c r="I36" s="35">
        <f t="shared" si="6"/>
        <v>0</v>
      </c>
      <c r="J36" s="35">
        <f t="shared" si="6"/>
        <v>0</v>
      </c>
      <c r="K36" s="35">
        <f t="shared" si="7"/>
        <v>0.20644155541174708</v>
      </c>
      <c r="L36" s="35">
        <v>0</v>
      </c>
      <c r="M36" s="35">
        <f t="shared" si="8"/>
        <v>0.1423734864908601</v>
      </c>
      <c r="N36" s="35">
        <f t="shared" si="10"/>
        <v>2.0466188683061137</v>
      </c>
      <c r="O36" s="35">
        <v>0</v>
      </c>
      <c r="P36" s="36">
        <f t="shared" si="9"/>
        <v>100.00355933716227</v>
      </c>
    </row>
    <row r="37" spans="1:16" x14ac:dyDescent="0.25">
      <c r="A37" s="17" t="s">
        <v>79</v>
      </c>
      <c r="B37" s="35">
        <f t="shared" si="0"/>
        <v>73.559045956951721</v>
      </c>
      <c r="C37" s="35">
        <f t="shared" si="1"/>
        <v>15.095140663176267</v>
      </c>
      <c r="D37" s="35">
        <f t="shared" si="2"/>
        <v>4.2569936009307741</v>
      </c>
      <c r="E37" s="35">
        <f t="shared" si="3"/>
        <v>0</v>
      </c>
      <c r="F37" s="35">
        <f t="shared" si="4"/>
        <v>0</v>
      </c>
      <c r="G37" s="35">
        <f t="shared" si="5"/>
        <v>0.3516646887725422</v>
      </c>
      <c r="H37" s="35">
        <v>0</v>
      </c>
      <c r="I37" s="35">
        <f t="shared" si="6"/>
        <v>0</v>
      </c>
      <c r="J37" s="35">
        <f t="shared" si="6"/>
        <v>1.3749296102385109</v>
      </c>
      <c r="K37" s="35">
        <f t="shared" si="7"/>
        <v>1.4568965677719603</v>
      </c>
      <c r="L37" s="35">
        <v>0</v>
      </c>
      <c r="M37" s="35">
        <f t="shared" si="8"/>
        <v>3.3870862129144852</v>
      </c>
      <c r="N37" s="35">
        <f t="shared" si="10"/>
        <v>0.52088679464805121</v>
      </c>
      <c r="O37" s="35">
        <v>0</v>
      </c>
      <c r="P37" s="36">
        <f t="shared" si="9"/>
        <v>100.00264409540431</v>
      </c>
    </row>
    <row r="38" spans="1:16" x14ac:dyDescent="0.25">
      <c r="A38" s="17" t="s">
        <v>81</v>
      </c>
      <c r="B38" s="35">
        <f t="shared" si="0"/>
        <v>74.368990706131115</v>
      </c>
      <c r="C38" s="35">
        <f t="shared" si="1"/>
        <v>16.906213730235912</v>
      </c>
      <c r="D38" s="35">
        <f t="shared" si="2"/>
        <v>3.5319530806951316</v>
      </c>
      <c r="E38" s="35">
        <f t="shared" si="3"/>
        <v>0</v>
      </c>
      <c r="F38" s="35">
        <f t="shared" si="4"/>
        <v>0</v>
      </c>
      <c r="G38" s="35">
        <f t="shared" si="5"/>
        <v>0.35370792825539049</v>
      </c>
      <c r="H38" s="35">
        <v>0</v>
      </c>
      <c r="I38" s="35">
        <f t="shared" si="6"/>
        <v>0</v>
      </c>
      <c r="J38" s="35">
        <f t="shared" si="6"/>
        <v>1.2636087581877355</v>
      </c>
      <c r="K38" s="35">
        <f t="shared" si="7"/>
        <v>1.143143014506552</v>
      </c>
      <c r="L38" s="35">
        <v>0</v>
      </c>
      <c r="M38" s="35">
        <f t="shared" si="8"/>
        <v>1.7429086319830835</v>
      </c>
      <c r="N38" s="35">
        <f t="shared" si="10"/>
        <v>0.68691104907568601</v>
      </c>
      <c r="O38" s="35">
        <v>0</v>
      </c>
      <c r="P38" s="36">
        <f t="shared" si="9"/>
        <v>99.997436899070607</v>
      </c>
    </row>
    <row r="39" spans="1:16" ht="15.75" thickBot="1" x14ac:dyDescent="0.3">
      <c r="A39" s="21" t="s">
        <v>72</v>
      </c>
      <c r="B39" s="37">
        <f t="shared" si="0"/>
        <v>61.452213005469105</v>
      </c>
      <c r="C39" s="37">
        <f t="shared" si="1"/>
        <v>16.946985954112876</v>
      </c>
      <c r="D39" s="37">
        <f t="shared" si="2"/>
        <v>14.758115299113424</v>
      </c>
      <c r="E39" s="37">
        <f t="shared" si="3"/>
        <v>0</v>
      </c>
      <c r="F39" s="37">
        <f t="shared" si="4"/>
        <v>0</v>
      </c>
      <c r="G39" s="37">
        <f t="shared" si="5"/>
        <v>2.2322536769904322</v>
      </c>
      <c r="H39" s="37">
        <v>0</v>
      </c>
      <c r="I39" s="37">
        <f t="shared" si="6"/>
        <v>0</v>
      </c>
      <c r="J39" s="37">
        <f t="shared" si="6"/>
        <v>0.67835270749532572</v>
      </c>
      <c r="K39" s="37">
        <f t="shared" si="7"/>
        <v>0</v>
      </c>
      <c r="L39" s="37">
        <v>0</v>
      </c>
      <c r="M39" s="37">
        <f t="shared" si="8"/>
        <v>0</v>
      </c>
      <c r="N39" s="37">
        <f t="shared" si="10"/>
        <v>3.9320793568188352</v>
      </c>
      <c r="O39" s="37">
        <v>0</v>
      </c>
      <c r="P39" s="38">
        <f t="shared" si="9"/>
        <v>100</v>
      </c>
    </row>
  </sheetData>
  <mergeCells count="2">
    <mergeCell ref="A1:U1"/>
    <mergeCell ref="A21:P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XRD amporphus addition</vt:lpstr>
      <vt:lpstr>Mineral to element calculation</vt:lpstr>
      <vt:lpstr>XRD to QEMSCAN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Conchita Kamanzi</dc:creator>
  <cp:lastModifiedBy>Conchita</cp:lastModifiedBy>
  <dcterms:created xsi:type="dcterms:W3CDTF">2023-03-20T06:50:21Z</dcterms:created>
  <dcterms:modified xsi:type="dcterms:W3CDTF">2023-03-20T07:42:20Z</dcterms:modified>
</cp:coreProperties>
</file>