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kade\OneDrive\Documents\Masters\2023\Research Project\Qubit\Chapters\Results\"/>
    </mc:Choice>
  </mc:AlternateContent>
  <xr:revisionPtr revIDLastSave="0" documentId="13_ncr:1_{97B6AF39-06BF-476B-A9F7-CA4A4420517A}" xr6:coauthVersionLast="47" xr6:coauthVersionMax="47" xr10:uidLastSave="{00000000-0000-0000-0000-000000000000}"/>
  <bookViews>
    <workbookView xWindow="-120" yWindow="-120" windowWidth="20730" windowHeight="11760" firstSheet="3" activeTab="7" xr2:uid="{7C100C9E-7E05-4959-A659-91E6B30E7F29}"/>
  </bookViews>
  <sheets>
    <sheet name="Opt - Inc period experiments" sheetId="2" r:id="rId1"/>
    <sheet name="Opt - Inc + temp equil period" sheetId="3" r:id="rId2"/>
    <sheet name="Opt - Dilution medium" sheetId="4" r:id="rId3"/>
    <sheet name="Val - Lambda" sheetId="5" r:id="rId4"/>
    <sheet name="Val - Extracted DNA" sheetId="6" r:id="rId5"/>
    <sheet name="Val - NGS libs" sheetId="7" r:id="rId6"/>
    <sheet name="Method comparison" sheetId="8" r:id="rId7"/>
    <sheet name="qPCR data" sheetId="9" r:id="rId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0" i="7" l="1"/>
  <c r="J59" i="6"/>
  <c r="J2" i="6"/>
  <c r="Q41" i="2" l="1"/>
  <c r="P41" i="2"/>
  <c r="O41" i="2"/>
  <c r="Q40" i="2"/>
  <c r="P40" i="2"/>
  <c r="O40" i="2"/>
  <c r="Q39" i="2"/>
  <c r="P39" i="2"/>
  <c r="O39" i="2"/>
  <c r="Q38" i="2"/>
  <c r="P38" i="2"/>
  <c r="O38" i="2"/>
  <c r="Q37" i="2"/>
  <c r="P37" i="2"/>
  <c r="O37" i="2"/>
  <c r="Q36" i="2"/>
  <c r="P36" i="2"/>
  <c r="O36" i="2"/>
  <c r="Q35" i="2"/>
  <c r="P35" i="2"/>
  <c r="O35" i="2"/>
  <c r="Q34" i="2"/>
  <c r="P34" i="2"/>
  <c r="O34" i="2"/>
  <c r="Q33" i="2"/>
  <c r="P33" i="2"/>
  <c r="O33" i="2"/>
  <c r="Q32" i="2"/>
  <c r="P32" i="2"/>
  <c r="O32" i="2"/>
  <c r="Q31" i="2"/>
  <c r="P31" i="2"/>
  <c r="O31" i="2"/>
  <c r="Q30" i="2"/>
  <c r="P30" i="2"/>
  <c r="O30" i="2"/>
  <c r="Q29" i="2"/>
  <c r="P29" i="2"/>
  <c r="O29" i="2"/>
  <c r="Q28" i="2"/>
  <c r="P28" i="2"/>
  <c r="O28" i="2"/>
  <c r="Q27" i="2"/>
  <c r="P27" i="2"/>
  <c r="O27" i="2"/>
  <c r="Q26" i="2"/>
  <c r="P26" i="2"/>
  <c r="O26" i="2"/>
  <c r="Q25" i="2"/>
  <c r="P25" i="2"/>
  <c r="O25" i="2"/>
  <c r="Q24" i="2"/>
  <c r="P24" i="2"/>
  <c r="O24" i="2"/>
  <c r="Q23" i="2"/>
  <c r="P23" i="2"/>
  <c r="O23" i="2"/>
  <c r="Q22" i="2"/>
  <c r="P22" i="2"/>
  <c r="O22" i="2"/>
  <c r="Q21" i="2"/>
  <c r="P21" i="2"/>
  <c r="O21" i="2"/>
  <c r="Q20" i="2"/>
  <c r="P20" i="2"/>
  <c r="O20" i="2"/>
  <c r="Q19" i="2"/>
  <c r="P19" i="2"/>
  <c r="O19" i="2"/>
  <c r="Q18" i="2"/>
  <c r="P18" i="2"/>
  <c r="O18" i="2"/>
  <c r="Q17" i="2"/>
  <c r="P17" i="2"/>
  <c r="O17" i="2"/>
  <c r="Q16" i="2"/>
  <c r="P16" i="2"/>
  <c r="O16" i="2"/>
  <c r="Q15" i="2"/>
  <c r="P15" i="2"/>
  <c r="O15" i="2"/>
  <c r="Q14" i="2"/>
  <c r="P14" i="2"/>
  <c r="O14" i="2"/>
  <c r="Q13" i="2"/>
  <c r="P13" i="2"/>
  <c r="O13" i="2"/>
  <c r="Q12" i="2"/>
  <c r="P12" i="2"/>
  <c r="O12" i="2"/>
  <c r="Q11" i="2"/>
  <c r="P11" i="2"/>
  <c r="O11" i="2"/>
  <c r="Q10" i="2"/>
  <c r="P10" i="2"/>
  <c r="O10" i="2"/>
  <c r="Q9" i="2"/>
  <c r="P9" i="2"/>
  <c r="O9" i="2"/>
  <c r="Q8" i="2"/>
  <c r="P8" i="2"/>
  <c r="O8" i="2"/>
  <c r="Q7" i="2"/>
  <c r="P7" i="2"/>
  <c r="O7" i="2"/>
  <c r="Q6" i="2"/>
  <c r="P6" i="2"/>
  <c r="O6" i="2"/>
  <c r="Q5" i="2"/>
  <c r="P5" i="2"/>
  <c r="O5" i="2"/>
  <c r="Q4" i="2"/>
  <c r="P4" i="2"/>
  <c r="O4" i="2"/>
  <c r="Q3" i="2"/>
  <c r="P3" i="2"/>
  <c r="O3" i="2"/>
  <c r="N252" i="5" l="1"/>
  <c r="N227" i="5"/>
  <c r="N202" i="5"/>
  <c r="N177" i="5"/>
  <c r="N152" i="5"/>
  <c r="N127" i="5"/>
  <c r="N102" i="5"/>
  <c r="N77" i="5"/>
  <c r="N52" i="5"/>
  <c r="N27" i="5"/>
  <c r="N2" i="5"/>
  <c r="G323" i="5"/>
  <c r="F323" i="5"/>
  <c r="E321" i="5"/>
  <c r="D321" i="5"/>
  <c r="C321" i="5"/>
  <c r="E320" i="5"/>
  <c r="D320" i="5"/>
  <c r="C320" i="5"/>
  <c r="E313" i="5"/>
  <c r="D313" i="5"/>
  <c r="C313" i="5"/>
  <c r="E312" i="5"/>
  <c r="D312" i="5"/>
  <c r="C312" i="5"/>
  <c r="E305" i="5"/>
  <c r="D305" i="5"/>
  <c r="C305" i="5"/>
  <c r="E304" i="5"/>
  <c r="D304" i="5"/>
  <c r="C304" i="5"/>
  <c r="E296" i="5"/>
  <c r="D296" i="5"/>
  <c r="C296" i="5"/>
  <c r="E295" i="5"/>
  <c r="D295" i="5"/>
  <c r="C295" i="5"/>
  <c r="E282" i="5"/>
  <c r="D282" i="5"/>
  <c r="C282" i="5"/>
  <c r="C283" i="5" s="1"/>
  <c r="E281" i="5"/>
  <c r="D281" i="5"/>
  <c r="C281" i="5"/>
  <c r="E273" i="5"/>
  <c r="D273" i="5"/>
  <c r="C273" i="5"/>
  <c r="E272" i="5"/>
  <c r="D272" i="5"/>
  <c r="C272" i="5"/>
  <c r="E265" i="5"/>
  <c r="D265" i="5"/>
  <c r="C265" i="5"/>
  <c r="E264" i="5"/>
  <c r="D264" i="5"/>
  <c r="C264" i="5"/>
  <c r="E257" i="5"/>
  <c r="D257" i="5"/>
  <c r="C257" i="5"/>
  <c r="E256" i="5"/>
  <c r="D256" i="5"/>
  <c r="C256" i="5"/>
  <c r="E248" i="5"/>
  <c r="D248" i="5"/>
  <c r="C248" i="5"/>
  <c r="E247" i="5"/>
  <c r="D247" i="5"/>
  <c r="C247" i="5"/>
  <c r="E240" i="5"/>
  <c r="D240" i="5"/>
  <c r="C240" i="5"/>
  <c r="E239" i="5"/>
  <c r="D239" i="5"/>
  <c r="C239" i="5"/>
  <c r="E232" i="5"/>
  <c r="D232" i="5"/>
  <c r="C232" i="5"/>
  <c r="E231" i="5"/>
  <c r="D231" i="5"/>
  <c r="C231" i="5"/>
  <c r="E223" i="5"/>
  <c r="E224" i="5" s="1"/>
  <c r="D223" i="5"/>
  <c r="C223" i="5"/>
  <c r="E222" i="5"/>
  <c r="D222" i="5"/>
  <c r="C222" i="5"/>
  <c r="E215" i="5"/>
  <c r="D215" i="5"/>
  <c r="C215" i="5"/>
  <c r="E214" i="5"/>
  <c r="E216" i="5" s="1"/>
  <c r="D214" i="5"/>
  <c r="C214" i="5"/>
  <c r="E207" i="5"/>
  <c r="D207" i="5"/>
  <c r="C207" i="5"/>
  <c r="E206" i="5"/>
  <c r="D206" i="5"/>
  <c r="C206" i="5"/>
  <c r="E198" i="5"/>
  <c r="D198" i="5"/>
  <c r="D199" i="5" s="1"/>
  <c r="C198" i="5"/>
  <c r="E197" i="5"/>
  <c r="D197" i="5"/>
  <c r="C197" i="5"/>
  <c r="E190" i="5"/>
  <c r="D190" i="5"/>
  <c r="C190" i="5"/>
  <c r="E189" i="5"/>
  <c r="D189" i="5"/>
  <c r="C189" i="5"/>
  <c r="E182" i="5"/>
  <c r="D182" i="5"/>
  <c r="C182" i="5"/>
  <c r="E181" i="5"/>
  <c r="D181" i="5"/>
  <c r="C181" i="5"/>
  <c r="E173" i="5"/>
  <c r="D173" i="5"/>
  <c r="C173" i="5"/>
  <c r="E172" i="5"/>
  <c r="D172" i="5"/>
  <c r="C172" i="5"/>
  <c r="E165" i="5"/>
  <c r="D165" i="5"/>
  <c r="C165" i="5"/>
  <c r="E164" i="5"/>
  <c r="D164" i="5"/>
  <c r="C164" i="5"/>
  <c r="E157" i="5"/>
  <c r="D157" i="5"/>
  <c r="C157" i="5"/>
  <c r="E156" i="5"/>
  <c r="D156" i="5"/>
  <c r="C156" i="5"/>
  <c r="E148" i="5"/>
  <c r="D148" i="5"/>
  <c r="C148" i="5"/>
  <c r="E147" i="5"/>
  <c r="E149" i="5" s="1"/>
  <c r="D147" i="5"/>
  <c r="C147" i="5"/>
  <c r="E140" i="5"/>
  <c r="D140" i="5"/>
  <c r="C140" i="5"/>
  <c r="E139" i="5"/>
  <c r="D139" i="5"/>
  <c r="C139" i="5"/>
  <c r="E132" i="5"/>
  <c r="D132" i="5"/>
  <c r="C132" i="5"/>
  <c r="E131" i="5"/>
  <c r="D131" i="5"/>
  <c r="C131" i="5"/>
  <c r="E123" i="5"/>
  <c r="D123" i="5"/>
  <c r="C123" i="5"/>
  <c r="E122" i="5"/>
  <c r="D122" i="5"/>
  <c r="C122" i="5"/>
  <c r="E115" i="5"/>
  <c r="D115" i="5"/>
  <c r="C115" i="5"/>
  <c r="E114" i="5"/>
  <c r="D114" i="5"/>
  <c r="C114" i="5"/>
  <c r="E107" i="5"/>
  <c r="D107" i="5"/>
  <c r="C107" i="5"/>
  <c r="E106" i="5"/>
  <c r="D106" i="5"/>
  <c r="C106" i="5"/>
  <c r="E98" i="5"/>
  <c r="D98" i="5"/>
  <c r="C98" i="5"/>
  <c r="E97" i="5"/>
  <c r="D97" i="5"/>
  <c r="C97" i="5"/>
  <c r="E90" i="5"/>
  <c r="D90" i="5"/>
  <c r="C90" i="5"/>
  <c r="E89" i="5"/>
  <c r="D89" i="5"/>
  <c r="C89" i="5"/>
  <c r="E82" i="5"/>
  <c r="D82" i="5"/>
  <c r="C82" i="5"/>
  <c r="E81" i="5"/>
  <c r="D81" i="5"/>
  <c r="C81" i="5"/>
  <c r="E73" i="5"/>
  <c r="D73" i="5"/>
  <c r="C73" i="5"/>
  <c r="E72" i="5"/>
  <c r="D72" i="5"/>
  <c r="C72" i="5"/>
  <c r="E65" i="5"/>
  <c r="D65" i="5"/>
  <c r="C65" i="5"/>
  <c r="E64" i="5"/>
  <c r="D64" i="5"/>
  <c r="C64" i="5"/>
  <c r="E57" i="5"/>
  <c r="D57" i="5"/>
  <c r="C57" i="5"/>
  <c r="E56" i="5"/>
  <c r="D56" i="5"/>
  <c r="C56" i="5"/>
  <c r="E48" i="5"/>
  <c r="D48" i="5"/>
  <c r="C48" i="5"/>
  <c r="E47" i="5"/>
  <c r="D47" i="5"/>
  <c r="C47" i="5"/>
  <c r="E40" i="5"/>
  <c r="D40" i="5"/>
  <c r="C40" i="5"/>
  <c r="E39" i="5"/>
  <c r="D39" i="5"/>
  <c r="C39" i="5"/>
  <c r="E32" i="5"/>
  <c r="D32" i="5"/>
  <c r="C32" i="5"/>
  <c r="E31" i="5"/>
  <c r="D31" i="5"/>
  <c r="C31" i="5"/>
  <c r="E23" i="5"/>
  <c r="E24" i="5" s="1"/>
  <c r="D23" i="5"/>
  <c r="C23" i="5"/>
  <c r="E22" i="5"/>
  <c r="D22" i="5"/>
  <c r="C22" i="5"/>
  <c r="E15" i="5"/>
  <c r="D15" i="5"/>
  <c r="C15" i="5"/>
  <c r="E14" i="5"/>
  <c r="D14" i="5"/>
  <c r="C14" i="5"/>
  <c r="E7" i="5"/>
  <c r="D7" i="5"/>
  <c r="C7" i="5"/>
  <c r="C8" i="5" s="1"/>
  <c r="E6" i="5"/>
  <c r="D6" i="5"/>
  <c r="C6" i="5"/>
  <c r="N10" i="3"/>
  <c r="O10" i="3" s="1"/>
  <c r="L10" i="3"/>
  <c r="M10" i="3" s="1"/>
  <c r="G10" i="3"/>
  <c r="H10" i="3" s="1"/>
  <c r="E10" i="3"/>
  <c r="F10" i="3" s="1"/>
  <c r="N9" i="3"/>
  <c r="O9" i="3" s="1"/>
  <c r="L9" i="3"/>
  <c r="M9" i="3" s="1"/>
  <c r="G9" i="3"/>
  <c r="H9" i="3" s="1"/>
  <c r="E9" i="3"/>
  <c r="F9" i="3" s="1"/>
  <c r="N8" i="3"/>
  <c r="O8" i="3" s="1"/>
  <c r="L8" i="3"/>
  <c r="M8" i="3" s="1"/>
  <c r="G8" i="3"/>
  <c r="H8" i="3" s="1"/>
  <c r="E8" i="3"/>
  <c r="F8" i="3" s="1"/>
  <c r="N7" i="3"/>
  <c r="O7" i="3" s="1"/>
  <c r="L7" i="3"/>
  <c r="M7" i="3" s="1"/>
  <c r="G7" i="3"/>
  <c r="H7" i="3" s="1"/>
  <c r="E7" i="3"/>
  <c r="F7" i="3" s="1"/>
  <c r="N6" i="3"/>
  <c r="O6" i="3" s="1"/>
  <c r="L6" i="3"/>
  <c r="M6" i="3" s="1"/>
  <c r="G6" i="3"/>
  <c r="H6" i="3" s="1"/>
  <c r="E6" i="3"/>
  <c r="F6" i="3" s="1"/>
  <c r="N5" i="3"/>
  <c r="O5" i="3" s="1"/>
  <c r="L5" i="3"/>
  <c r="M5" i="3" s="1"/>
  <c r="G5" i="3"/>
  <c r="H5" i="3" s="1"/>
  <c r="E5" i="3"/>
  <c r="F5" i="3" s="1"/>
  <c r="N4" i="3"/>
  <c r="O4" i="3" s="1"/>
  <c r="L4" i="3"/>
  <c r="M4" i="3" s="1"/>
  <c r="G4" i="3"/>
  <c r="H4" i="3" s="1"/>
  <c r="E4" i="3"/>
  <c r="F4" i="3" s="1"/>
  <c r="N3" i="3"/>
  <c r="O3" i="3" s="1"/>
  <c r="L3" i="3"/>
  <c r="M3" i="3" s="1"/>
  <c r="G3" i="3"/>
  <c r="H3" i="3" s="1"/>
  <c r="E3" i="3"/>
  <c r="F3" i="3" s="1"/>
  <c r="E8" i="5" l="1"/>
  <c r="C83" i="5"/>
  <c r="E91" i="5"/>
  <c r="E158" i="5"/>
  <c r="C183" i="5"/>
  <c r="D241" i="5"/>
  <c r="G114" i="5"/>
  <c r="J114" i="5" s="1"/>
  <c r="D116" i="5"/>
  <c r="G214" i="5"/>
  <c r="J214" i="5" s="1"/>
  <c r="D216" i="5"/>
  <c r="C74" i="5"/>
  <c r="C108" i="5"/>
  <c r="E116" i="5"/>
  <c r="E191" i="5"/>
  <c r="C241" i="5"/>
  <c r="E258" i="5"/>
  <c r="E33" i="5"/>
  <c r="G72" i="5"/>
  <c r="J72" i="5" s="1"/>
  <c r="D74" i="5"/>
  <c r="H172" i="5"/>
  <c r="D174" i="5"/>
  <c r="H256" i="5"/>
  <c r="D258" i="5"/>
  <c r="F258" i="5" s="1"/>
  <c r="G272" i="5"/>
  <c r="J272" i="5" s="1"/>
  <c r="G14" i="5"/>
  <c r="J14" i="5" s="1"/>
  <c r="E41" i="5"/>
  <c r="G47" i="5"/>
  <c r="J47" i="5" s="1"/>
  <c r="D49" i="5"/>
  <c r="D99" i="5"/>
  <c r="E124" i="5"/>
  <c r="G131" i="5"/>
  <c r="J131" i="5" s="1"/>
  <c r="G147" i="5"/>
  <c r="J147" i="5" s="1"/>
  <c r="D149" i="5"/>
  <c r="C166" i="5"/>
  <c r="G181" i="5"/>
  <c r="C208" i="5"/>
  <c r="G239" i="5"/>
  <c r="J239" i="5" s="1"/>
  <c r="D274" i="5"/>
  <c r="E274" i="5"/>
  <c r="D297" i="5"/>
  <c r="C24" i="5"/>
  <c r="C41" i="5"/>
  <c r="E49" i="5"/>
  <c r="E66" i="5"/>
  <c r="G81" i="5"/>
  <c r="J81" i="5" s="1"/>
  <c r="E99" i="5"/>
  <c r="H114" i="5"/>
  <c r="M114" i="5" s="1"/>
  <c r="C124" i="5"/>
  <c r="E133" i="5"/>
  <c r="C158" i="5"/>
  <c r="G197" i="5"/>
  <c r="J197" i="5" s="1"/>
  <c r="E233" i="5"/>
  <c r="G247" i="5"/>
  <c r="J247" i="5" s="1"/>
  <c r="D249" i="5"/>
  <c r="H264" i="5"/>
  <c r="D283" i="5"/>
  <c r="F283" i="5" s="1"/>
  <c r="E297" i="5"/>
  <c r="C306" i="5"/>
  <c r="D41" i="5"/>
  <c r="F41" i="5" s="1"/>
  <c r="G56" i="5"/>
  <c r="J56" i="5" s="1"/>
  <c r="D58" i="5"/>
  <c r="H72" i="5"/>
  <c r="G89" i="5"/>
  <c r="J89" i="5" s="1"/>
  <c r="D91" i="5"/>
  <c r="H139" i="5"/>
  <c r="D141" i="5"/>
  <c r="H156" i="5"/>
  <c r="D158" i="5"/>
  <c r="F158" i="5" s="1"/>
  <c r="C174" i="5"/>
  <c r="D183" i="5"/>
  <c r="C199" i="5"/>
  <c r="E208" i="5"/>
  <c r="D224" i="5"/>
  <c r="F224" i="5" s="1"/>
  <c r="C258" i="5"/>
  <c r="C274" i="5"/>
  <c r="F274" i="5" s="1"/>
  <c r="H304" i="5"/>
  <c r="D306" i="5"/>
  <c r="D16" i="5"/>
  <c r="E58" i="5"/>
  <c r="M72" i="5"/>
  <c r="C116" i="5"/>
  <c r="D133" i="5"/>
  <c r="H181" i="5"/>
  <c r="M181" i="5" s="1"/>
  <c r="H197" i="5"/>
  <c r="E266" i="5"/>
  <c r="G295" i="5"/>
  <c r="J295" i="5" s="1"/>
  <c r="E314" i="5"/>
  <c r="C322" i="5"/>
  <c r="H6" i="5"/>
  <c r="D8" i="5"/>
  <c r="G31" i="5"/>
  <c r="J31" i="5" s="1"/>
  <c r="D33" i="5"/>
  <c r="G97" i="5"/>
  <c r="J97" i="5" s="1"/>
  <c r="H122" i="5"/>
  <c r="C141" i="5"/>
  <c r="E166" i="5"/>
  <c r="E174" i="5"/>
  <c r="F174" i="5" s="1"/>
  <c r="G189" i="5"/>
  <c r="J189" i="5" s="1"/>
  <c r="D191" i="5"/>
  <c r="H239" i="5"/>
  <c r="H272" i="5"/>
  <c r="E306" i="5"/>
  <c r="H320" i="5"/>
  <c r="D322" i="5"/>
  <c r="E16" i="5"/>
  <c r="H22" i="5"/>
  <c r="H56" i="5"/>
  <c r="C58" i="5"/>
  <c r="E74" i="5"/>
  <c r="D83" i="5"/>
  <c r="E108" i="5"/>
  <c r="H147" i="5"/>
  <c r="G156" i="5"/>
  <c r="G172" i="5"/>
  <c r="J172" i="5" s="1"/>
  <c r="H214" i="5"/>
  <c r="M214" i="5" s="1"/>
  <c r="C216" i="5"/>
  <c r="F216" i="5" s="1"/>
  <c r="C224" i="5"/>
  <c r="G231" i="5"/>
  <c r="J231" i="5" s="1"/>
  <c r="D233" i="5"/>
  <c r="E249" i="5"/>
  <c r="G256" i="5"/>
  <c r="M256" i="5" s="1"/>
  <c r="G304" i="5"/>
  <c r="C314" i="5"/>
  <c r="E322" i="5"/>
  <c r="F8" i="5"/>
  <c r="E283" i="5"/>
  <c r="D314" i="5"/>
  <c r="G6" i="5"/>
  <c r="M6" i="5" s="1"/>
  <c r="H31" i="5"/>
  <c r="H47" i="5"/>
  <c r="M47" i="5" s="1"/>
  <c r="H89" i="5"/>
  <c r="M89" i="5" s="1"/>
  <c r="D124" i="5"/>
  <c r="C149" i="5"/>
  <c r="J181" i="5"/>
  <c r="K177" i="5" s="1"/>
  <c r="E183" i="5"/>
  <c r="F183" i="5" s="1"/>
  <c r="H206" i="5"/>
  <c r="E241" i="5"/>
  <c r="D266" i="5"/>
  <c r="H295" i="5"/>
  <c r="M295" i="5" s="1"/>
  <c r="H14" i="5"/>
  <c r="M14" i="5" s="1"/>
  <c r="D66" i="5"/>
  <c r="C133" i="5"/>
  <c r="C16" i="5"/>
  <c r="C33" i="5"/>
  <c r="H39" i="5"/>
  <c r="C49" i="5"/>
  <c r="H81" i="5"/>
  <c r="C91" i="5"/>
  <c r="H97" i="5"/>
  <c r="H106" i="5"/>
  <c r="E141" i="5"/>
  <c r="F141" i="5" s="1"/>
  <c r="G139" i="5"/>
  <c r="J139" i="5" s="1"/>
  <c r="E199" i="5"/>
  <c r="D208" i="5"/>
  <c r="H231" i="5"/>
  <c r="H247" i="5"/>
  <c r="H281" i="5"/>
  <c r="C297" i="5"/>
  <c r="E83" i="5"/>
  <c r="D166" i="5"/>
  <c r="C191" i="5"/>
  <c r="D24" i="5"/>
  <c r="H64" i="5"/>
  <c r="D108" i="5"/>
  <c r="H131" i="5"/>
  <c r="H164" i="5"/>
  <c r="H189" i="5"/>
  <c r="H222" i="5"/>
  <c r="C233" i="5"/>
  <c r="C249" i="5"/>
  <c r="G275" i="5"/>
  <c r="H312" i="5"/>
  <c r="G320" i="5"/>
  <c r="J320" i="5" s="1"/>
  <c r="G39" i="5"/>
  <c r="J39" i="5" s="1"/>
  <c r="C66" i="5"/>
  <c r="C99" i="5"/>
  <c r="C266" i="5"/>
  <c r="G281" i="5"/>
  <c r="J281" i="5" s="1"/>
  <c r="K277" i="5" s="1"/>
  <c r="G22" i="5"/>
  <c r="J22" i="5" s="1"/>
  <c r="G64" i="5"/>
  <c r="J64" i="5" s="1"/>
  <c r="G106" i="5"/>
  <c r="G122" i="5"/>
  <c r="J122" i="5" s="1"/>
  <c r="G164" i="5"/>
  <c r="J164" i="5" s="1"/>
  <c r="G206" i="5"/>
  <c r="G222" i="5"/>
  <c r="J222" i="5" s="1"/>
  <c r="G264" i="5"/>
  <c r="J264" i="5" s="1"/>
  <c r="G312" i="5"/>
  <c r="J312" i="5" s="1"/>
  <c r="M131" i="5" l="1"/>
  <c r="F191" i="5"/>
  <c r="F199" i="5"/>
  <c r="F200" i="5" s="1"/>
  <c r="F241" i="5"/>
  <c r="M31" i="5"/>
  <c r="M156" i="5"/>
  <c r="F74" i="5"/>
  <c r="F208" i="5"/>
  <c r="F225" i="5" s="1"/>
  <c r="F108" i="5"/>
  <c r="F166" i="5"/>
  <c r="F33" i="5"/>
  <c r="F58" i="5"/>
  <c r="M272" i="5"/>
  <c r="F116" i="5"/>
  <c r="K77" i="5"/>
  <c r="M239" i="5"/>
  <c r="F24" i="5"/>
  <c r="G100" i="5"/>
  <c r="K227" i="5"/>
  <c r="F314" i="5"/>
  <c r="G200" i="5"/>
  <c r="M81" i="5"/>
  <c r="F99" i="5"/>
  <c r="M247" i="5"/>
  <c r="F149" i="5"/>
  <c r="F306" i="5"/>
  <c r="M122" i="5"/>
  <c r="K52" i="5"/>
  <c r="F66" i="5"/>
  <c r="F249" i="5"/>
  <c r="M189" i="5"/>
  <c r="G298" i="5"/>
  <c r="M97" i="5"/>
  <c r="F49" i="5"/>
  <c r="F133" i="5"/>
  <c r="M56" i="5"/>
  <c r="J256" i="5"/>
  <c r="K252" i="5" s="1"/>
  <c r="J156" i="5"/>
  <c r="K152" i="5" s="1"/>
  <c r="M147" i="5"/>
  <c r="K27" i="5"/>
  <c r="F233" i="5"/>
  <c r="F297" i="5"/>
  <c r="F298" i="5" s="1"/>
  <c r="K127" i="5"/>
  <c r="F91" i="5"/>
  <c r="F124" i="5"/>
  <c r="F125" i="5" s="1"/>
  <c r="M304" i="5"/>
  <c r="M197" i="5"/>
  <c r="G250" i="5"/>
  <c r="J304" i="5"/>
  <c r="K300" i="5" s="1"/>
  <c r="K322" i="5" s="1"/>
  <c r="F16" i="5"/>
  <c r="F322" i="5"/>
  <c r="F175" i="5"/>
  <c r="F266" i="5"/>
  <c r="F275" i="5" s="1"/>
  <c r="F25" i="5"/>
  <c r="F83" i="5"/>
  <c r="M172" i="5"/>
  <c r="M231" i="5"/>
  <c r="F150" i="5"/>
  <c r="M312" i="5"/>
  <c r="M281" i="5"/>
  <c r="G50" i="5"/>
  <c r="M206" i="5"/>
  <c r="G175" i="5"/>
  <c r="G125" i="5"/>
  <c r="J106" i="5"/>
  <c r="K102" i="5" s="1"/>
  <c r="M164" i="5"/>
  <c r="M106" i="5"/>
  <c r="F50" i="5"/>
  <c r="M139" i="5"/>
  <c r="G25" i="5"/>
  <c r="J6" i="5"/>
  <c r="K2" i="5" s="1"/>
  <c r="G225" i="5"/>
  <c r="J206" i="5"/>
  <c r="K202" i="5" s="1"/>
  <c r="M222" i="5"/>
  <c r="M64" i="5"/>
  <c r="M320" i="5"/>
  <c r="G75" i="5"/>
  <c r="M39" i="5"/>
  <c r="M22" i="5"/>
  <c r="G150" i="5"/>
  <c r="M264" i="5"/>
  <c r="F250" i="5" l="1"/>
  <c r="F75" i="5"/>
  <c r="F100" i="5"/>
</calcChain>
</file>

<file path=xl/sharedStrings.xml><?xml version="1.0" encoding="utf-8"?>
<sst xmlns="http://schemas.openxmlformats.org/spreadsheetml/2006/main" count="649" uniqueCount="222">
  <si>
    <t>100ng/ul</t>
  </si>
  <si>
    <t>50ng/ul</t>
  </si>
  <si>
    <t>Time (mins)</t>
  </si>
  <si>
    <t>Reading 1</t>
  </si>
  <si>
    <t>Reading 2</t>
  </si>
  <si>
    <t>Reading 3</t>
  </si>
  <si>
    <t>Average</t>
  </si>
  <si>
    <t>Accuracy</t>
  </si>
  <si>
    <t>Std dev</t>
  </si>
  <si>
    <t>Intra-assay prec</t>
  </si>
  <si>
    <t>Replicate</t>
  </si>
  <si>
    <t>Replicate precision (Inter-assay %CV)</t>
  </si>
  <si>
    <t>Aliquot 2 [] (ng/µl)</t>
  </si>
  <si>
    <t>Aliquot 3 [] (ng/µl)</t>
  </si>
  <si>
    <t>Replicate average [] (ng/µl)</t>
  </si>
  <si>
    <t>Replicate accuracy (%)</t>
  </si>
  <si>
    <t>Std deviation</t>
  </si>
  <si>
    <t>Intra-assay %CV</t>
  </si>
  <si>
    <t>TL</t>
  </si>
  <si>
    <r>
      <t>Aliquot 1 [] (ng/</t>
    </r>
    <r>
      <rPr>
        <sz val="11"/>
        <color theme="1"/>
        <rFont val="Calibri"/>
        <family val="2"/>
      </rPr>
      <t>µl)</t>
    </r>
  </si>
  <si>
    <t>Average Replicate precision (Intra-assay %CV)</t>
  </si>
  <si>
    <t>Sample accuracy (%)</t>
  </si>
  <si>
    <t>Sample precision (Average inter-assay %CV)</t>
  </si>
  <si>
    <t>Replicate std deviation</t>
  </si>
  <si>
    <t>10 (2ul)</t>
  </si>
  <si>
    <t xml:space="preserve">0.5 </t>
  </si>
  <si>
    <t xml:space="preserve">0.1 </t>
  </si>
  <si>
    <t>0.03 (10ul)</t>
  </si>
  <si>
    <t>0.02 (10ul)</t>
  </si>
  <si>
    <t>0.01 (10ul)</t>
  </si>
  <si>
    <t>0.01 (20ul)</t>
  </si>
  <si>
    <t>Dilution buffer</t>
  </si>
  <si>
    <t>Sample</t>
  </si>
  <si>
    <t>Measurement 1 (ng/µl)</t>
  </si>
  <si>
    <t>Measurement 2 (ng/µl)</t>
  </si>
  <si>
    <t>Measurement 3 (ng/µl)</t>
  </si>
  <si>
    <t>Measurement 4 (ng/µl)</t>
  </si>
  <si>
    <t>Average (ng/µl)</t>
  </si>
  <si>
    <t xml:space="preserve">Accuracy </t>
  </si>
  <si>
    <t>Intra-assay precision (%CV)</t>
  </si>
  <si>
    <t>TE buffer</t>
  </si>
  <si>
    <t>100ng/µl</t>
  </si>
  <si>
    <t>97.6</t>
  </si>
  <si>
    <t>96.4</t>
  </si>
  <si>
    <t>94.82</t>
  </si>
  <si>
    <t>90.8</t>
  </si>
  <si>
    <t>94.6</t>
  </si>
  <si>
    <t>94.8</t>
  </si>
  <si>
    <t>95.6</t>
  </si>
  <si>
    <t>10ng/µl</t>
  </si>
  <si>
    <t>10.1</t>
  </si>
  <si>
    <t>10.3</t>
  </si>
  <si>
    <t>10.2</t>
  </si>
  <si>
    <t>9.83</t>
  </si>
  <si>
    <t>10.25</t>
  </si>
  <si>
    <t>10.4</t>
  </si>
  <si>
    <t>10.5</t>
  </si>
  <si>
    <t>9.96</t>
  </si>
  <si>
    <t>1ng/µl</t>
  </si>
  <si>
    <t>1.01</t>
  </si>
  <si>
    <t>0.972</t>
  </si>
  <si>
    <t>0.952</t>
  </si>
  <si>
    <t>0.982</t>
  </si>
  <si>
    <t>0.985</t>
  </si>
  <si>
    <t>0.998</t>
  </si>
  <si>
    <t>0.995</t>
  </si>
  <si>
    <t>0.979</t>
  </si>
  <si>
    <t>0.978</t>
  </si>
  <si>
    <t>0.996</t>
  </si>
  <si>
    <t>0.98</t>
  </si>
  <si>
    <t>0.1ng/µl</t>
  </si>
  <si>
    <t>0.1</t>
  </si>
  <si>
    <t>0.097</t>
  </si>
  <si>
    <t>0.101</t>
  </si>
  <si>
    <t>0.1003</t>
  </si>
  <si>
    <t>0.099</t>
  </si>
  <si>
    <t>0.098</t>
  </si>
  <si>
    <t>0.102</t>
  </si>
  <si>
    <t>0.114</t>
  </si>
  <si>
    <t>Low EDTA TE buffer</t>
  </si>
  <si>
    <t>96.6</t>
  </si>
  <si>
    <t>95.4</t>
  </si>
  <si>
    <t>93.58</t>
  </si>
  <si>
    <t>89.6</t>
  </si>
  <si>
    <t>88.6</t>
  </si>
  <si>
    <t>88.8</t>
  </si>
  <si>
    <t>96.2</t>
  </si>
  <si>
    <t>95.8</t>
  </si>
  <si>
    <t>10.478</t>
  </si>
  <si>
    <t>10.8</t>
  </si>
  <si>
    <t>1.03</t>
  </si>
  <si>
    <t>1.15</t>
  </si>
  <si>
    <t>1.02</t>
  </si>
  <si>
    <t>1.04</t>
  </si>
  <si>
    <t>1.05</t>
  </si>
  <si>
    <t>0.108</t>
  </si>
  <si>
    <t>0.111</t>
  </si>
  <si>
    <t>0.106</t>
  </si>
  <si>
    <t>0.1045</t>
  </si>
  <si>
    <t>0.105</t>
  </si>
  <si>
    <t>0.109</t>
  </si>
  <si>
    <t>0.103</t>
  </si>
  <si>
    <t>-</t>
  </si>
  <si>
    <t>Distilled water</t>
  </si>
  <si>
    <r>
      <t>Dilution (ng/</t>
    </r>
    <r>
      <rPr>
        <b/>
        <sz val="11"/>
        <color theme="1"/>
        <rFont val="Calibri"/>
        <family val="2"/>
      </rPr>
      <t>µl)</t>
    </r>
  </si>
  <si>
    <r>
      <t>Aliquot 1 [] (ng/</t>
    </r>
    <r>
      <rPr>
        <b/>
        <sz val="11"/>
        <color theme="1"/>
        <rFont val="Calibri"/>
        <family val="2"/>
      </rPr>
      <t>µl)</t>
    </r>
  </si>
  <si>
    <t>94.83</t>
  </si>
  <si>
    <t>94.84</t>
  </si>
  <si>
    <t>94.85</t>
  </si>
  <si>
    <t>94.86</t>
  </si>
  <si>
    <t>94.87</t>
  </si>
  <si>
    <t>94.88</t>
  </si>
  <si>
    <t>94.89</t>
  </si>
  <si>
    <t>94.90</t>
  </si>
  <si>
    <t>100 ng/µl</t>
  </si>
  <si>
    <t>50 ng/µl</t>
  </si>
  <si>
    <t>10 ng/µl</t>
  </si>
  <si>
    <t>1 ng/µl</t>
  </si>
  <si>
    <t>0,01 ng/µl</t>
  </si>
  <si>
    <t>Experiment 1</t>
  </si>
  <si>
    <r>
      <t>Measurement 1 (ng/</t>
    </r>
    <r>
      <rPr>
        <b/>
        <sz val="10"/>
        <color rgb="FF000000"/>
        <rFont val="Aptos Narrow"/>
        <family val="2"/>
      </rPr>
      <t>µ</t>
    </r>
    <r>
      <rPr>
        <b/>
        <sz val="10"/>
        <color rgb="FF000000"/>
        <rFont val="Times New Roman"/>
        <family val="1"/>
      </rPr>
      <t>l)</t>
    </r>
  </si>
  <si>
    <t>Accuracy (%)</t>
  </si>
  <si>
    <t>Intra-assay precison (% CV)</t>
  </si>
  <si>
    <t>Experiment 2</t>
  </si>
  <si>
    <t>Grand average concentration (ng/µl)</t>
  </si>
  <si>
    <t>Grand average accuracy (%)</t>
  </si>
  <si>
    <t>Grand average intra-assay precision (% CV)</t>
  </si>
  <si>
    <t>Sample type</t>
  </si>
  <si>
    <t>FFPE tissue</t>
  </si>
  <si>
    <t>Tooth</t>
  </si>
  <si>
    <t>Bone</t>
  </si>
  <si>
    <t>Buccal swab</t>
  </si>
  <si>
    <t xml:space="preserve">Blood </t>
  </si>
  <si>
    <t>Nail</t>
  </si>
  <si>
    <t>Pooled library</t>
  </si>
  <si>
    <t>Unpooled library</t>
  </si>
  <si>
    <t>Qubit []</t>
  </si>
  <si>
    <t>TapeStation []</t>
  </si>
  <si>
    <t>qPCR []</t>
  </si>
  <si>
    <t>100 ng/ul</t>
  </si>
  <si>
    <t>98.8222222222222</t>
  </si>
  <si>
    <t>45.9</t>
  </si>
  <si>
    <t>10 ng/ul</t>
  </si>
  <si>
    <t>11.4722222222222</t>
  </si>
  <si>
    <t>8.27</t>
  </si>
  <si>
    <t>8 ng/ul</t>
  </si>
  <si>
    <t>9.06416666666667</t>
  </si>
  <si>
    <t>7.72</t>
  </si>
  <si>
    <t>6 ng/ul</t>
  </si>
  <si>
    <t>6.86083333333333</t>
  </si>
  <si>
    <t>4.61</t>
  </si>
  <si>
    <t>4 ng/ul</t>
  </si>
  <si>
    <t>4.40833333333333</t>
  </si>
  <si>
    <t>3.39</t>
  </si>
  <si>
    <t>2 ng/ul</t>
  </si>
  <si>
    <t>2.13444444444444</t>
  </si>
  <si>
    <t>1.37</t>
  </si>
  <si>
    <t>1 ng/ul</t>
  </si>
  <si>
    <t>0.853611111111111</t>
  </si>
  <si>
    <t>0.613</t>
  </si>
  <si>
    <t>0,5 ng/ul</t>
  </si>
  <si>
    <t>0.521388888888889</t>
  </si>
  <si>
    <t>0.325</t>
  </si>
  <si>
    <t>0,1 ng/ul</t>
  </si>
  <si>
    <t>0.107833333333333</t>
  </si>
  <si>
    <t>0.0247</t>
  </si>
  <si>
    <t>0,03 ng/ul</t>
  </si>
  <si>
    <t>0.0313111111111111</t>
  </si>
  <si>
    <t>0.122</t>
  </si>
  <si>
    <t>0,02 ng/ul</t>
  </si>
  <si>
    <t>0.0217388888888889</t>
  </si>
  <si>
    <t>0,01 ng/ul</t>
  </si>
  <si>
    <t>0.0106143333333333</t>
  </si>
  <si>
    <t>0.142</t>
  </si>
  <si>
    <t>Blood</t>
  </si>
  <si>
    <t>9.59305555555556</t>
  </si>
  <si>
    <t>7.2</t>
  </si>
  <si>
    <t>9.31</t>
  </si>
  <si>
    <t>56.9166666666667</t>
  </si>
  <si>
    <t>15.43</t>
  </si>
  <si>
    <t>0.212333333333333</t>
  </si>
  <si>
    <t>1.35</t>
  </si>
  <si>
    <t>0.14</t>
  </si>
  <si>
    <t>22.575</t>
  </si>
  <si>
    <t>22.7</t>
  </si>
  <si>
    <t>42.25</t>
  </si>
  <si>
    <t>10.1433333333333</t>
  </si>
  <si>
    <t>8.16</t>
  </si>
  <si>
    <t>5.54</t>
  </si>
  <si>
    <t>0.565888888888889</t>
  </si>
  <si>
    <t>2.68</t>
  </si>
  <si>
    <t>0.08</t>
  </si>
  <si>
    <t>19.975</t>
  </si>
  <si>
    <t>12.3</t>
  </si>
  <si>
    <t>34.4222222222222</t>
  </si>
  <si>
    <t>23.85</t>
  </si>
  <si>
    <t>SAMPLEID</t>
  </si>
  <si>
    <t>LARGE TARGET []</t>
  </si>
  <si>
    <t>SMALL TARGET []</t>
  </si>
  <si>
    <t>Y TARGET []</t>
  </si>
  <si>
    <t>DI</t>
  </si>
  <si>
    <t>IPC CT</t>
  </si>
  <si>
    <t>Sample 2</t>
  </si>
  <si>
    <t>Sample 3</t>
  </si>
  <si>
    <t>Sample 4</t>
  </si>
  <si>
    <t>Sample 5</t>
  </si>
  <si>
    <t>Sample 6</t>
  </si>
  <si>
    <t>Sample 7</t>
  </si>
  <si>
    <t>Sample 8</t>
  </si>
  <si>
    <t>Sample 9</t>
  </si>
  <si>
    <t>Sample 10</t>
  </si>
  <si>
    <t>Sample 11</t>
  </si>
  <si>
    <t>Sample 12</t>
  </si>
  <si>
    <t>Sample 13</t>
  </si>
  <si>
    <t>Sample 14</t>
  </si>
  <si>
    <t>Sample 15</t>
  </si>
  <si>
    <t>Sample 16</t>
  </si>
  <si>
    <t>Sample 17</t>
  </si>
  <si>
    <t>Sample 18</t>
  </si>
  <si>
    <t>FFPE</t>
  </si>
  <si>
    <t>Sample 19</t>
  </si>
  <si>
    <t>Other samples in plate. Not my samples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</si>
</sst>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00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8"/>
      <name val="Calibri"/>
      <family val="2"/>
      <scheme val="minor"/>
    </font>
    <font>
      <sz val="10"/>
      <color rgb="FF000000"/>
      <name val="Times New Roman"/>
      <family val="1"/>
    </font>
    <font>
      <b/>
      <sz val="11"/>
      <color theme="1"/>
      <name val="Calibri"/>
      <family val="2"/>
    </font>
    <font>
      <b/>
      <sz val="10"/>
      <color rgb="FF000000"/>
      <name val="Times New Roman"/>
      <family val="1"/>
    </font>
    <font>
      <b/>
      <sz val="10"/>
      <color rgb="FF000000"/>
      <name val="Aptos Narrow"/>
      <family val="2"/>
    </font>
    <font>
      <sz val="10"/>
      <name val="Times New Roman"/>
      <family val="1"/>
    </font>
    <font>
      <sz val="10"/>
      <color theme="1"/>
      <name val="Times New Roman"/>
      <family val="1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2" fontId="4" fillId="0" borderId="0" xfId="0" applyNumberFormat="1" applyFont="1" applyAlignment="1">
      <alignment horizontal="center" vertical="center"/>
    </xf>
    <xf numFmtId="164" fontId="8" fillId="0" borderId="0" xfId="0" applyNumberFormat="1" applyFont="1"/>
    <xf numFmtId="2" fontId="0" fillId="0" borderId="0" xfId="0" applyNumberFormat="1"/>
    <xf numFmtId="164" fontId="0" fillId="0" borderId="0" xfId="0" applyNumberFormat="1"/>
    <xf numFmtId="165" fontId="4" fillId="0" borderId="0" xfId="0" applyNumberFormat="1" applyFont="1" applyAlignment="1">
      <alignment horizontal="center" vertical="center"/>
    </xf>
    <xf numFmtId="165" fontId="6" fillId="0" borderId="0" xfId="0" applyNumberFormat="1" applyFont="1" applyAlignment="1">
      <alignment horizontal="center" vertical="center"/>
    </xf>
    <xf numFmtId="165" fontId="9" fillId="0" borderId="0" xfId="0" applyNumberFormat="1" applyFont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164" fontId="9" fillId="0" borderId="0" xfId="0" applyNumberFormat="1" applyFont="1"/>
    <xf numFmtId="0" fontId="6" fillId="0" borderId="1" xfId="0" applyFont="1" applyBorder="1" applyAlignment="1">
      <alignment horizontal="center" vertical="center"/>
    </xf>
    <xf numFmtId="164" fontId="8" fillId="0" borderId="1" xfId="0" applyNumberFormat="1" applyFont="1" applyBorder="1"/>
    <xf numFmtId="2" fontId="0" fillId="0" borderId="1" xfId="0" applyNumberFormat="1" applyBorder="1"/>
    <xf numFmtId="164" fontId="0" fillId="0" borderId="1" xfId="0" applyNumberFormat="1" applyBorder="1"/>
    <xf numFmtId="0" fontId="6" fillId="0" borderId="0" xfId="0" applyFont="1" applyAlignment="1">
      <alignment horizontal="center" vertical="center"/>
    </xf>
    <xf numFmtId="0" fontId="10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BE52EB-C3C0-46BB-899C-063FE0062AC9}">
  <dimension ref="A1:AJ42"/>
  <sheetViews>
    <sheetView topLeftCell="A70" workbookViewId="0">
      <selection activeCell="Q26" sqref="Q26"/>
    </sheetView>
  </sheetViews>
  <sheetFormatPr defaultRowHeight="15" x14ac:dyDescent="0.25"/>
  <cols>
    <col min="1" max="1" width="9" bestFit="1" customWidth="1"/>
    <col min="2" max="2" width="10.42578125" bestFit="1" customWidth="1"/>
    <col min="3" max="5" width="19.140625" bestFit="1" customWidth="1"/>
    <col min="6" max="6" width="13.28515625" bestFit="1" customWidth="1"/>
    <col min="7" max="7" width="12.140625" bestFit="1" customWidth="1"/>
    <col min="8" max="8" width="24" bestFit="1" customWidth="1"/>
    <col min="9" max="11" width="19.140625" bestFit="1" customWidth="1"/>
    <col min="12" max="12" width="13.28515625" bestFit="1" customWidth="1"/>
    <col min="13" max="13" width="12.140625" bestFit="1" customWidth="1"/>
    <col min="14" max="14" width="24" bestFit="1" customWidth="1"/>
    <col min="15" max="15" width="30.28515625" bestFit="1" customWidth="1"/>
    <col min="16" max="16" width="25.5703125" bestFit="1" customWidth="1"/>
    <col min="17" max="17" width="39.5703125" bestFit="1" customWidth="1"/>
  </cols>
  <sheetData>
    <row r="1" spans="1:36" x14ac:dyDescent="0.25">
      <c r="A1" s="12"/>
      <c r="B1" s="12"/>
      <c r="C1" s="27" t="s">
        <v>119</v>
      </c>
      <c r="D1" s="27"/>
      <c r="E1" s="27"/>
      <c r="F1" s="27"/>
      <c r="G1" s="27"/>
      <c r="H1" s="27"/>
      <c r="I1" s="27" t="s">
        <v>123</v>
      </c>
      <c r="J1" s="27"/>
      <c r="K1" s="27"/>
      <c r="L1" s="27"/>
      <c r="M1" s="27"/>
      <c r="N1" s="27"/>
      <c r="O1" s="28" t="s">
        <v>124</v>
      </c>
      <c r="P1" s="29" t="s">
        <v>125</v>
      </c>
      <c r="Q1" s="29" t="s">
        <v>126</v>
      </c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</row>
    <row r="2" spans="1:36" x14ac:dyDescent="0.25">
      <c r="A2" s="13" t="s">
        <v>32</v>
      </c>
      <c r="B2" s="13" t="s">
        <v>2</v>
      </c>
      <c r="C2" s="9" t="s">
        <v>120</v>
      </c>
      <c r="D2" s="9" t="s">
        <v>34</v>
      </c>
      <c r="E2" s="9" t="s">
        <v>35</v>
      </c>
      <c r="F2" s="9" t="s">
        <v>37</v>
      </c>
      <c r="G2" s="9" t="s">
        <v>121</v>
      </c>
      <c r="H2" s="9" t="s">
        <v>122</v>
      </c>
      <c r="I2" s="9" t="s">
        <v>33</v>
      </c>
      <c r="J2" s="9" t="s">
        <v>34</v>
      </c>
      <c r="K2" s="9" t="s">
        <v>35</v>
      </c>
      <c r="L2" s="9" t="s">
        <v>37</v>
      </c>
      <c r="M2" s="9" t="s">
        <v>121</v>
      </c>
      <c r="N2" s="9" t="s">
        <v>122</v>
      </c>
      <c r="O2" s="28"/>
      <c r="P2" s="29"/>
      <c r="Q2" s="29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x14ac:dyDescent="0.25">
      <c r="A3" s="27" t="s">
        <v>114</v>
      </c>
      <c r="B3" s="9">
        <v>2</v>
      </c>
      <c r="C3" s="8">
        <v>116</v>
      </c>
      <c r="D3" s="8">
        <v>114</v>
      </c>
      <c r="E3" s="8">
        <v>114</v>
      </c>
      <c r="F3" s="14">
        <v>114.667</v>
      </c>
      <c r="G3" s="14">
        <v>85.333330000000004</v>
      </c>
      <c r="H3" s="15">
        <v>1.0070000000000001E-2</v>
      </c>
      <c r="I3" s="8">
        <v>104</v>
      </c>
      <c r="J3" s="8">
        <v>104</v>
      </c>
      <c r="K3" s="8">
        <v>104</v>
      </c>
      <c r="L3" s="8">
        <v>104</v>
      </c>
      <c r="M3" s="8">
        <v>96</v>
      </c>
      <c r="N3" s="15">
        <v>0</v>
      </c>
      <c r="O3" s="16">
        <f>AVERAGE(F3,L3)</f>
        <v>109.3335</v>
      </c>
      <c r="P3" s="16">
        <f t="shared" ref="P3:Q18" si="0">AVERAGE(G3,M3)</f>
        <v>90.666664999999995</v>
      </c>
      <c r="Q3" s="17">
        <f t="shared" si="0"/>
        <v>5.0350000000000004E-3</v>
      </c>
    </row>
    <row r="4" spans="1:36" x14ac:dyDescent="0.25">
      <c r="A4" s="27"/>
      <c r="B4" s="9">
        <v>10</v>
      </c>
      <c r="C4" s="8">
        <v>112</v>
      </c>
      <c r="D4" s="8">
        <v>110</v>
      </c>
      <c r="E4" s="8">
        <v>110</v>
      </c>
      <c r="F4" s="14">
        <v>110.667</v>
      </c>
      <c r="G4" s="14">
        <v>89.333330000000004</v>
      </c>
      <c r="H4" s="15">
        <v>1.0434000000000001E-2</v>
      </c>
      <c r="I4" s="8">
        <v>106</v>
      </c>
      <c r="J4" s="8">
        <v>104</v>
      </c>
      <c r="K4" s="8">
        <v>104</v>
      </c>
      <c r="L4" s="14">
        <v>104.667</v>
      </c>
      <c r="M4" s="14">
        <v>95.333330000000004</v>
      </c>
      <c r="N4" s="15">
        <v>1.1032171E-2</v>
      </c>
      <c r="O4" s="16">
        <f t="shared" ref="O4:Q41" si="1">AVERAGE(F4,L4)</f>
        <v>107.667</v>
      </c>
      <c r="P4" s="16">
        <f t="shared" si="0"/>
        <v>92.333330000000004</v>
      </c>
      <c r="Q4" s="17">
        <f t="shared" si="0"/>
        <v>1.07330855E-2</v>
      </c>
    </row>
    <row r="5" spans="1:36" x14ac:dyDescent="0.25">
      <c r="A5" s="27"/>
      <c r="B5" s="9">
        <v>30</v>
      </c>
      <c r="C5" s="8">
        <v>112</v>
      </c>
      <c r="D5" s="8">
        <v>110</v>
      </c>
      <c r="E5" s="8">
        <v>110</v>
      </c>
      <c r="F5" s="14">
        <v>110.667</v>
      </c>
      <c r="G5" s="14">
        <v>89.333330000000004</v>
      </c>
      <c r="H5" s="15">
        <v>1.0434000000000001E-2</v>
      </c>
      <c r="I5" s="8">
        <v>104</v>
      </c>
      <c r="J5" s="8">
        <v>102</v>
      </c>
      <c r="K5" s="8">
        <v>100</v>
      </c>
      <c r="L5" s="8">
        <v>102</v>
      </c>
      <c r="M5" s="8">
        <v>98</v>
      </c>
      <c r="N5" s="15">
        <v>1.9607843E-2</v>
      </c>
      <c r="O5" s="16">
        <f t="shared" si="1"/>
        <v>106.3335</v>
      </c>
      <c r="P5" s="16">
        <f t="shared" si="0"/>
        <v>93.666664999999995</v>
      </c>
      <c r="Q5" s="17">
        <f t="shared" si="0"/>
        <v>1.5020921499999999E-2</v>
      </c>
    </row>
    <row r="6" spans="1:36" x14ac:dyDescent="0.25">
      <c r="A6" s="27"/>
      <c r="B6" s="9">
        <v>60</v>
      </c>
      <c r="C6" s="8">
        <v>110</v>
      </c>
      <c r="D6" s="8">
        <v>108</v>
      </c>
      <c r="E6" s="8">
        <v>106</v>
      </c>
      <c r="F6" s="8">
        <v>108</v>
      </c>
      <c r="G6" s="8">
        <v>92</v>
      </c>
      <c r="H6" s="15">
        <v>1.8519000000000001E-2</v>
      </c>
      <c r="I6" s="8">
        <v>102</v>
      </c>
      <c r="J6" s="8">
        <v>99.8</v>
      </c>
      <c r="K6" s="8">
        <v>99.2</v>
      </c>
      <c r="L6" s="14">
        <v>100.333</v>
      </c>
      <c r="M6" s="14">
        <v>99.666669999999996</v>
      </c>
      <c r="N6" s="15">
        <v>1.4693252E-2</v>
      </c>
      <c r="O6" s="16">
        <f t="shared" si="1"/>
        <v>104.1665</v>
      </c>
      <c r="P6" s="16">
        <f t="shared" si="0"/>
        <v>95.833335000000005</v>
      </c>
      <c r="Q6" s="17">
        <f t="shared" si="0"/>
        <v>1.6606125999999999E-2</v>
      </c>
    </row>
    <row r="7" spans="1:36" x14ac:dyDescent="0.25">
      <c r="A7" s="27"/>
      <c r="B7" s="9">
        <v>90</v>
      </c>
      <c r="C7" s="8">
        <v>108</v>
      </c>
      <c r="D7" s="8">
        <v>106</v>
      </c>
      <c r="E7" s="8">
        <v>104</v>
      </c>
      <c r="F7" s="8">
        <v>106</v>
      </c>
      <c r="G7" s="8">
        <v>94</v>
      </c>
      <c r="H7" s="15">
        <v>1.8867999999999999E-2</v>
      </c>
      <c r="I7" s="8">
        <v>104</v>
      </c>
      <c r="J7" s="8">
        <v>99.8</v>
      </c>
      <c r="K7" s="8">
        <v>98.6</v>
      </c>
      <c r="L7" s="8">
        <v>100.8</v>
      </c>
      <c r="M7" s="8">
        <v>99.2</v>
      </c>
      <c r="N7" s="15">
        <v>2.8129854999999999E-2</v>
      </c>
      <c r="O7" s="16">
        <f t="shared" si="1"/>
        <v>103.4</v>
      </c>
      <c r="P7" s="16">
        <f t="shared" si="0"/>
        <v>96.6</v>
      </c>
      <c r="Q7" s="17">
        <f t="shared" si="0"/>
        <v>2.3498927499999999E-2</v>
      </c>
    </row>
    <row r="8" spans="1:36" x14ac:dyDescent="0.25">
      <c r="A8" s="27"/>
      <c r="B8" s="9">
        <v>120</v>
      </c>
      <c r="C8" s="8">
        <v>104</v>
      </c>
      <c r="D8" s="8">
        <v>102</v>
      </c>
      <c r="E8" s="8">
        <v>100</v>
      </c>
      <c r="F8" s="8">
        <v>102</v>
      </c>
      <c r="G8" s="8">
        <v>98</v>
      </c>
      <c r="H8" s="15">
        <v>1.9608E-2</v>
      </c>
      <c r="I8" s="8">
        <v>102</v>
      </c>
      <c r="J8" s="8">
        <v>100</v>
      </c>
      <c r="K8" s="8">
        <v>98.6</v>
      </c>
      <c r="L8" s="8">
        <v>100.2</v>
      </c>
      <c r="M8" s="8">
        <v>99.8</v>
      </c>
      <c r="N8" s="15">
        <v>1.70539E-2</v>
      </c>
      <c r="O8" s="16">
        <f t="shared" si="1"/>
        <v>101.1</v>
      </c>
      <c r="P8" s="16">
        <f t="shared" si="0"/>
        <v>98.9</v>
      </c>
      <c r="Q8" s="17">
        <f t="shared" si="0"/>
        <v>1.8330949999999999E-2</v>
      </c>
    </row>
    <row r="9" spans="1:36" x14ac:dyDescent="0.25">
      <c r="A9" s="27"/>
      <c r="B9" s="9">
        <v>150</v>
      </c>
      <c r="C9" s="8">
        <v>102</v>
      </c>
      <c r="D9" s="8">
        <v>100</v>
      </c>
      <c r="E9" s="8">
        <v>100</v>
      </c>
      <c r="F9" s="14">
        <v>100.667</v>
      </c>
      <c r="G9" s="14">
        <v>99.333330000000004</v>
      </c>
      <c r="H9" s="15">
        <v>1.1471E-2</v>
      </c>
      <c r="I9" s="8">
        <v>98.2</v>
      </c>
      <c r="J9" s="8">
        <v>96.4</v>
      </c>
      <c r="K9" s="8">
        <v>95</v>
      </c>
      <c r="L9" s="14">
        <v>96.533299999999997</v>
      </c>
      <c r="M9" s="14">
        <v>96.533330000000007</v>
      </c>
      <c r="N9" s="15">
        <v>1.6617692999999999E-2</v>
      </c>
      <c r="O9" s="16">
        <f t="shared" si="1"/>
        <v>98.600149999999999</v>
      </c>
      <c r="P9" s="16">
        <f t="shared" si="0"/>
        <v>97.933330000000012</v>
      </c>
      <c r="Q9" s="17">
        <f t="shared" si="0"/>
        <v>1.4044346499999999E-2</v>
      </c>
    </row>
    <row r="10" spans="1:36" x14ac:dyDescent="0.25">
      <c r="A10" s="30"/>
      <c r="B10" s="23">
        <v>180</v>
      </c>
      <c r="C10" s="10">
        <v>102</v>
      </c>
      <c r="D10" s="10">
        <v>98.4</v>
      </c>
      <c r="E10" s="10">
        <v>97.2</v>
      </c>
      <c r="F10" s="10">
        <v>99.2</v>
      </c>
      <c r="G10" s="10">
        <v>99.2</v>
      </c>
      <c r="H10" s="24">
        <v>2.5180999999999999E-2</v>
      </c>
      <c r="I10" s="10">
        <v>98.2</v>
      </c>
      <c r="J10" s="10">
        <v>95.2</v>
      </c>
      <c r="K10" s="10">
        <v>93.4</v>
      </c>
      <c r="L10" s="10">
        <v>95.6</v>
      </c>
      <c r="M10" s="10">
        <v>95.6</v>
      </c>
      <c r="N10" s="24">
        <v>2.5364761E-2</v>
      </c>
      <c r="O10" s="25">
        <f t="shared" si="1"/>
        <v>97.4</v>
      </c>
      <c r="P10" s="25">
        <f t="shared" si="0"/>
        <v>97.4</v>
      </c>
      <c r="Q10" s="26">
        <f t="shared" si="0"/>
        <v>2.5272880499999997E-2</v>
      </c>
    </row>
    <row r="11" spans="1:36" x14ac:dyDescent="0.25">
      <c r="A11" s="31" t="s">
        <v>115</v>
      </c>
      <c r="B11" s="9">
        <v>2</v>
      </c>
      <c r="C11" s="8">
        <v>56.2</v>
      </c>
      <c r="D11" s="8">
        <v>55.8</v>
      </c>
      <c r="E11" s="8">
        <v>55.2</v>
      </c>
      <c r="F11" s="14">
        <v>55.7333</v>
      </c>
      <c r="G11" s="14">
        <v>88.533330000000007</v>
      </c>
      <c r="H11" s="15">
        <v>9.0310000000000008E-3</v>
      </c>
      <c r="I11" s="8">
        <v>56.6</v>
      </c>
      <c r="J11" s="8">
        <v>57.2</v>
      </c>
      <c r="K11" s="8">
        <v>57.8</v>
      </c>
      <c r="L11" s="8">
        <v>57.2</v>
      </c>
      <c r="M11" s="8">
        <v>85.6</v>
      </c>
      <c r="N11" s="15">
        <v>1.0489999999999999E-2</v>
      </c>
      <c r="O11" s="16">
        <f t="shared" si="1"/>
        <v>56.466650000000001</v>
      </c>
      <c r="P11" s="16">
        <f t="shared" si="0"/>
        <v>87.066665</v>
      </c>
      <c r="Q11" s="17">
        <f t="shared" si="0"/>
        <v>9.7605000000000001E-3</v>
      </c>
    </row>
    <row r="12" spans="1:36" x14ac:dyDescent="0.25">
      <c r="A12" s="27"/>
      <c r="B12" s="9">
        <v>10</v>
      </c>
      <c r="C12" s="8">
        <v>54.8</v>
      </c>
      <c r="D12" s="8">
        <v>54.4</v>
      </c>
      <c r="E12" s="8">
        <v>54.6</v>
      </c>
      <c r="F12" s="8">
        <v>54.6</v>
      </c>
      <c r="G12" s="8">
        <v>90.8</v>
      </c>
      <c r="H12" s="15">
        <v>3.663E-3</v>
      </c>
      <c r="I12" s="8">
        <v>60</v>
      </c>
      <c r="J12" s="8">
        <v>59.2</v>
      </c>
      <c r="K12" s="8">
        <v>58.8</v>
      </c>
      <c r="L12" s="14">
        <v>59.333300000000001</v>
      </c>
      <c r="M12" s="14">
        <v>81.333330000000004</v>
      </c>
      <c r="N12" s="15">
        <v>1.0298E-2</v>
      </c>
      <c r="O12" s="16">
        <f t="shared" si="1"/>
        <v>56.966650000000001</v>
      </c>
      <c r="P12" s="16">
        <f t="shared" si="0"/>
        <v>86.066665</v>
      </c>
      <c r="Q12" s="17">
        <f t="shared" si="0"/>
        <v>6.9804999999999997E-3</v>
      </c>
    </row>
    <row r="13" spans="1:36" x14ac:dyDescent="0.25">
      <c r="A13" s="27"/>
      <c r="B13" s="9">
        <v>30</v>
      </c>
      <c r="C13" s="8">
        <v>54.6</v>
      </c>
      <c r="D13" s="8">
        <v>53.2</v>
      </c>
      <c r="E13" s="8">
        <v>52.4</v>
      </c>
      <c r="F13" s="8">
        <v>53.4</v>
      </c>
      <c r="G13" s="8">
        <v>93.2</v>
      </c>
      <c r="H13" s="15">
        <v>2.0853E-2</v>
      </c>
      <c r="I13" s="8">
        <v>59.2</v>
      </c>
      <c r="J13" s="8">
        <v>58</v>
      </c>
      <c r="K13" s="8">
        <v>57.6</v>
      </c>
      <c r="L13" s="14">
        <v>58.2667</v>
      </c>
      <c r="M13" s="14">
        <v>83.466669999999993</v>
      </c>
      <c r="N13" s="15">
        <v>1.4291E-2</v>
      </c>
      <c r="O13" s="16">
        <f t="shared" si="1"/>
        <v>55.833349999999996</v>
      </c>
      <c r="P13" s="16">
        <f t="shared" si="0"/>
        <v>88.333335000000005</v>
      </c>
      <c r="Q13" s="17">
        <f t="shared" si="0"/>
        <v>1.7572000000000001E-2</v>
      </c>
    </row>
    <row r="14" spans="1:36" x14ac:dyDescent="0.25">
      <c r="A14" s="27"/>
      <c r="B14" s="9">
        <v>60</v>
      </c>
      <c r="C14" s="8">
        <v>53</v>
      </c>
      <c r="D14" s="8">
        <v>51.2</v>
      </c>
      <c r="E14" s="8">
        <v>50.8</v>
      </c>
      <c r="F14" s="14">
        <v>51.666699999999999</v>
      </c>
      <c r="G14" s="14">
        <v>96.666669999999996</v>
      </c>
      <c r="H14" s="15">
        <v>2.2682000000000001E-2</v>
      </c>
      <c r="I14" s="8">
        <v>57.8</v>
      </c>
      <c r="J14" s="8">
        <v>56.8</v>
      </c>
      <c r="K14" s="8">
        <v>56.2</v>
      </c>
      <c r="L14" s="14">
        <v>56.933300000000003</v>
      </c>
      <c r="M14" s="14">
        <v>86.133330000000001</v>
      </c>
      <c r="N14" s="15">
        <v>1.4197E-2</v>
      </c>
      <c r="O14" s="16">
        <f t="shared" si="1"/>
        <v>54.3</v>
      </c>
      <c r="P14" s="16">
        <f t="shared" si="0"/>
        <v>91.4</v>
      </c>
      <c r="Q14" s="17">
        <f t="shared" si="0"/>
        <v>1.8439500000000001E-2</v>
      </c>
    </row>
    <row r="15" spans="1:36" x14ac:dyDescent="0.25">
      <c r="A15" s="27"/>
      <c r="B15" s="9">
        <v>90</v>
      </c>
      <c r="C15" s="8">
        <v>53</v>
      </c>
      <c r="D15" s="8">
        <v>52.4</v>
      </c>
      <c r="E15" s="8">
        <v>50.8</v>
      </c>
      <c r="F15" s="14">
        <v>52.066699999999997</v>
      </c>
      <c r="G15" s="14">
        <v>95.866669999999999</v>
      </c>
      <c r="H15" s="15">
        <v>2.1842E-2</v>
      </c>
      <c r="I15" s="8">
        <v>58.2</v>
      </c>
      <c r="J15" s="8">
        <v>56.8</v>
      </c>
      <c r="K15" s="8">
        <v>56.4</v>
      </c>
      <c r="L15" s="14">
        <v>57.133299999999998</v>
      </c>
      <c r="M15" s="14">
        <v>85.733329999999995</v>
      </c>
      <c r="N15" s="15">
        <v>1.6542999999999999E-2</v>
      </c>
      <c r="O15" s="16">
        <f t="shared" si="1"/>
        <v>54.599999999999994</v>
      </c>
      <c r="P15" s="16">
        <f t="shared" si="0"/>
        <v>90.8</v>
      </c>
      <c r="Q15" s="17">
        <f t="shared" si="0"/>
        <v>1.9192500000000001E-2</v>
      </c>
    </row>
    <row r="16" spans="1:36" x14ac:dyDescent="0.25">
      <c r="A16" s="27"/>
      <c r="B16" s="9">
        <v>120</v>
      </c>
      <c r="C16" s="8">
        <v>52</v>
      </c>
      <c r="D16" s="8">
        <v>50.4</v>
      </c>
      <c r="E16" s="8">
        <v>52</v>
      </c>
      <c r="F16" s="14">
        <v>51.466700000000003</v>
      </c>
      <c r="G16" s="14">
        <v>97.066670000000002</v>
      </c>
      <c r="H16" s="15">
        <v>1.7949E-2</v>
      </c>
      <c r="I16" s="8">
        <v>57.4</v>
      </c>
      <c r="J16" s="8">
        <v>56.4</v>
      </c>
      <c r="K16" s="8">
        <v>55.8</v>
      </c>
      <c r="L16" s="14">
        <v>56.533299999999997</v>
      </c>
      <c r="M16" s="14">
        <v>86.933329999999998</v>
      </c>
      <c r="N16" s="15">
        <v>1.4298E-2</v>
      </c>
      <c r="O16" s="16">
        <f t="shared" si="1"/>
        <v>54</v>
      </c>
      <c r="P16" s="16">
        <f t="shared" si="0"/>
        <v>92</v>
      </c>
      <c r="Q16" s="17">
        <f t="shared" si="0"/>
        <v>1.6123499999999999E-2</v>
      </c>
    </row>
    <row r="17" spans="1:17" x14ac:dyDescent="0.25">
      <c r="A17" s="27"/>
      <c r="B17" s="9">
        <v>150</v>
      </c>
      <c r="C17" s="8">
        <v>51.2</v>
      </c>
      <c r="D17" s="8">
        <v>50</v>
      </c>
      <c r="E17" s="8">
        <v>49</v>
      </c>
      <c r="F17" s="14">
        <v>50.066699999999997</v>
      </c>
      <c r="G17" s="14">
        <v>99.866669999999999</v>
      </c>
      <c r="H17" s="15">
        <v>2.2001E-2</v>
      </c>
      <c r="I17" s="8">
        <v>56.2</v>
      </c>
      <c r="J17" s="8">
        <v>54.8</v>
      </c>
      <c r="K17" s="8">
        <v>54.2</v>
      </c>
      <c r="L17" s="14">
        <v>55.066699999999997</v>
      </c>
      <c r="M17" s="14">
        <v>89.866669999999999</v>
      </c>
      <c r="N17" s="15">
        <v>1.8637999999999998E-2</v>
      </c>
      <c r="O17" s="16">
        <f t="shared" si="1"/>
        <v>52.566699999999997</v>
      </c>
      <c r="P17" s="16">
        <f t="shared" si="0"/>
        <v>94.866669999999999</v>
      </c>
      <c r="Q17" s="17">
        <f t="shared" si="0"/>
        <v>2.0319499999999997E-2</v>
      </c>
    </row>
    <row r="18" spans="1:17" x14ac:dyDescent="0.25">
      <c r="A18" s="30"/>
      <c r="B18" s="23">
        <v>180</v>
      </c>
      <c r="C18" s="10">
        <v>50.6</v>
      </c>
      <c r="D18" s="10">
        <v>48.8</v>
      </c>
      <c r="E18" s="10">
        <v>49.8</v>
      </c>
      <c r="F18" s="11">
        <v>49.7333</v>
      </c>
      <c r="G18" s="11">
        <v>99.466669999999993</v>
      </c>
      <c r="H18" s="24">
        <v>1.8134000000000001E-2</v>
      </c>
      <c r="I18" s="10">
        <v>56.2</v>
      </c>
      <c r="J18" s="10">
        <v>54.8</v>
      </c>
      <c r="K18" s="10">
        <v>54.2</v>
      </c>
      <c r="L18" s="11">
        <v>55.066699999999997</v>
      </c>
      <c r="M18" s="11">
        <v>89.866669999999999</v>
      </c>
      <c r="N18" s="24">
        <v>1.8637999999999998E-2</v>
      </c>
      <c r="O18" s="25">
        <f t="shared" si="1"/>
        <v>52.4</v>
      </c>
      <c r="P18" s="25">
        <f t="shared" si="0"/>
        <v>94.666669999999996</v>
      </c>
      <c r="Q18" s="26">
        <f t="shared" si="0"/>
        <v>1.8386E-2</v>
      </c>
    </row>
    <row r="19" spans="1:17" x14ac:dyDescent="0.25">
      <c r="A19" s="31" t="s">
        <v>116</v>
      </c>
      <c r="B19" s="9">
        <v>2</v>
      </c>
      <c r="C19" s="8">
        <v>11.9</v>
      </c>
      <c r="D19" s="8">
        <v>11.9</v>
      </c>
      <c r="E19" s="8">
        <v>11.8</v>
      </c>
      <c r="F19" s="14">
        <v>11.8667</v>
      </c>
      <c r="G19" s="14">
        <v>81.333330000000004</v>
      </c>
      <c r="H19" s="15">
        <v>4.8650000000000004E-3</v>
      </c>
      <c r="I19" s="8">
        <v>11.3</v>
      </c>
      <c r="J19" s="8">
        <v>11.6</v>
      </c>
      <c r="K19" s="8">
        <v>11.8</v>
      </c>
      <c r="L19" s="14">
        <v>11.566700000000001</v>
      </c>
      <c r="M19" s="14">
        <v>84.333330000000004</v>
      </c>
      <c r="N19" s="15">
        <v>2.1756999999999999E-2</v>
      </c>
      <c r="O19" s="16">
        <f t="shared" si="1"/>
        <v>11.716699999999999</v>
      </c>
      <c r="P19" s="16">
        <f t="shared" si="1"/>
        <v>82.833330000000004</v>
      </c>
      <c r="Q19" s="17">
        <f t="shared" si="1"/>
        <v>1.3311E-2</v>
      </c>
    </row>
    <row r="20" spans="1:17" x14ac:dyDescent="0.25">
      <c r="A20" s="27"/>
      <c r="B20" s="9">
        <v>10</v>
      </c>
      <c r="C20" s="8">
        <v>12.1</v>
      </c>
      <c r="D20" s="8">
        <v>12</v>
      </c>
      <c r="E20" s="8">
        <v>11.8</v>
      </c>
      <c r="F20" s="14">
        <v>11.966699999999999</v>
      </c>
      <c r="G20" s="14">
        <v>80.333330000000004</v>
      </c>
      <c r="H20" s="15">
        <v>1.2765E-2</v>
      </c>
      <c r="I20" s="8">
        <v>11.4</v>
      </c>
      <c r="J20" s="8">
        <v>11.5</v>
      </c>
      <c r="K20" s="8">
        <v>11.8</v>
      </c>
      <c r="L20" s="14">
        <v>11.566700000000001</v>
      </c>
      <c r="M20" s="14">
        <v>84.333330000000004</v>
      </c>
      <c r="N20" s="15">
        <v>1.7996999999999999E-2</v>
      </c>
      <c r="O20" s="16">
        <f t="shared" si="1"/>
        <v>11.7667</v>
      </c>
      <c r="P20" s="16">
        <f t="shared" si="1"/>
        <v>82.333330000000004</v>
      </c>
      <c r="Q20" s="17">
        <f t="shared" si="1"/>
        <v>1.5380999999999999E-2</v>
      </c>
    </row>
    <row r="21" spans="1:17" x14ac:dyDescent="0.25">
      <c r="A21" s="27"/>
      <c r="B21" s="9">
        <v>30</v>
      </c>
      <c r="C21" s="8">
        <v>12.1</v>
      </c>
      <c r="D21" s="8">
        <v>11.8</v>
      </c>
      <c r="E21" s="8">
        <v>11.7</v>
      </c>
      <c r="F21" s="14">
        <v>11.8667</v>
      </c>
      <c r="G21" s="14">
        <v>81.333330000000004</v>
      </c>
      <c r="H21" s="15">
        <v>1.7541999999999999E-2</v>
      </c>
      <c r="I21" s="8">
        <v>11.6</v>
      </c>
      <c r="J21" s="8">
        <v>11.6</v>
      </c>
      <c r="K21" s="8">
        <v>11.6</v>
      </c>
      <c r="L21" s="8">
        <v>11.6</v>
      </c>
      <c r="M21" s="8">
        <v>84</v>
      </c>
      <c r="N21" s="15">
        <v>0</v>
      </c>
      <c r="O21" s="16">
        <f t="shared" si="1"/>
        <v>11.73335</v>
      </c>
      <c r="P21" s="16">
        <f t="shared" si="1"/>
        <v>82.666664999999995</v>
      </c>
      <c r="Q21" s="17">
        <f t="shared" si="1"/>
        <v>8.7709999999999993E-3</v>
      </c>
    </row>
    <row r="22" spans="1:17" x14ac:dyDescent="0.25">
      <c r="A22" s="27"/>
      <c r="B22" s="9">
        <v>60</v>
      </c>
      <c r="C22" s="8">
        <v>12</v>
      </c>
      <c r="D22" s="8">
        <v>11.6</v>
      </c>
      <c r="E22" s="8">
        <v>11.6</v>
      </c>
      <c r="F22" s="14">
        <v>11.7333</v>
      </c>
      <c r="G22" s="14">
        <v>82.666669999999996</v>
      </c>
      <c r="H22" s="15">
        <v>1.9682000000000002E-2</v>
      </c>
      <c r="I22" s="8">
        <v>11.3</v>
      </c>
      <c r="J22" s="8">
        <v>12.1</v>
      </c>
      <c r="K22" s="8">
        <v>11.6</v>
      </c>
      <c r="L22" s="14">
        <v>11.666700000000001</v>
      </c>
      <c r="M22" s="14">
        <v>83.333330000000004</v>
      </c>
      <c r="N22" s="15">
        <v>3.4640999999999998E-2</v>
      </c>
      <c r="O22" s="16">
        <f t="shared" si="1"/>
        <v>11.7</v>
      </c>
      <c r="P22" s="16">
        <f t="shared" si="1"/>
        <v>83</v>
      </c>
      <c r="Q22" s="17">
        <f t="shared" si="1"/>
        <v>2.7161499999999998E-2</v>
      </c>
    </row>
    <row r="23" spans="1:17" x14ac:dyDescent="0.25">
      <c r="A23" s="27"/>
      <c r="B23" s="9">
        <v>90</v>
      </c>
      <c r="C23" s="8">
        <v>11.8</v>
      </c>
      <c r="D23" s="8">
        <v>11.5</v>
      </c>
      <c r="E23" s="8">
        <v>11.4</v>
      </c>
      <c r="F23" s="14">
        <v>11.566700000000001</v>
      </c>
      <c r="G23" s="14">
        <v>84.333330000000004</v>
      </c>
      <c r="H23" s="15">
        <v>1.7996999999999999E-2</v>
      </c>
      <c r="I23" s="8">
        <v>11.5</v>
      </c>
      <c r="J23" s="8">
        <v>11.7</v>
      </c>
      <c r="K23" s="8">
        <v>11.8</v>
      </c>
      <c r="L23" s="14">
        <v>11.666700000000001</v>
      </c>
      <c r="M23" s="14">
        <v>83.333330000000004</v>
      </c>
      <c r="N23" s="15">
        <v>1.3093E-2</v>
      </c>
      <c r="O23" s="16">
        <f t="shared" si="1"/>
        <v>11.616700000000002</v>
      </c>
      <c r="P23" s="16">
        <f t="shared" si="1"/>
        <v>83.833330000000004</v>
      </c>
      <c r="Q23" s="17">
        <f t="shared" si="1"/>
        <v>1.5545E-2</v>
      </c>
    </row>
    <row r="24" spans="1:17" x14ac:dyDescent="0.25">
      <c r="A24" s="27"/>
      <c r="B24" s="9">
        <v>120</v>
      </c>
      <c r="C24" s="8">
        <v>11.5</v>
      </c>
      <c r="D24" s="8">
        <v>11</v>
      </c>
      <c r="E24" s="8">
        <v>10.9</v>
      </c>
      <c r="F24" s="14">
        <v>11.1333</v>
      </c>
      <c r="G24" s="14">
        <v>88.666669999999996</v>
      </c>
      <c r="H24" s="15">
        <v>2.8872999999999999E-2</v>
      </c>
      <c r="I24" s="8">
        <v>11.4</v>
      </c>
      <c r="J24" s="8">
        <v>11.3</v>
      </c>
      <c r="K24" s="8">
        <v>12.2</v>
      </c>
      <c r="L24" s="14">
        <v>11.6333</v>
      </c>
      <c r="M24" s="14">
        <v>83.666669999999996</v>
      </c>
      <c r="N24" s="15">
        <v>4.2403000000000003E-2</v>
      </c>
      <c r="O24" s="16">
        <f t="shared" si="1"/>
        <v>11.3833</v>
      </c>
      <c r="P24" s="16">
        <f t="shared" si="1"/>
        <v>86.166669999999996</v>
      </c>
      <c r="Q24" s="17">
        <f t="shared" si="1"/>
        <v>3.5638000000000003E-2</v>
      </c>
    </row>
    <row r="25" spans="1:17" x14ac:dyDescent="0.25">
      <c r="A25" s="27"/>
      <c r="B25" s="9">
        <v>150</v>
      </c>
      <c r="C25" s="8">
        <v>11.4</v>
      </c>
      <c r="D25" s="8">
        <v>11</v>
      </c>
      <c r="E25" s="8">
        <v>10.9</v>
      </c>
      <c r="F25" s="8">
        <v>11.1</v>
      </c>
      <c r="G25" s="8">
        <v>89</v>
      </c>
      <c r="H25" s="15">
        <v>2.3836E-2</v>
      </c>
      <c r="I25" s="8">
        <v>11.3</v>
      </c>
      <c r="J25" s="8">
        <v>11.3</v>
      </c>
      <c r="K25" s="8">
        <v>11.1</v>
      </c>
      <c r="L25" s="14">
        <v>11.2333</v>
      </c>
      <c r="M25" s="14">
        <v>87.666669999999996</v>
      </c>
      <c r="N25" s="15">
        <v>1.0279E-2</v>
      </c>
      <c r="O25" s="16">
        <f t="shared" si="1"/>
        <v>11.166650000000001</v>
      </c>
      <c r="P25" s="16">
        <f t="shared" si="1"/>
        <v>88.333335000000005</v>
      </c>
      <c r="Q25" s="17">
        <f t="shared" si="1"/>
        <v>1.70575E-2</v>
      </c>
    </row>
    <row r="26" spans="1:17" x14ac:dyDescent="0.25">
      <c r="A26" s="30"/>
      <c r="B26" s="23">
        <v>180</v>
      </c>
      <c r="C26" s="10">
        <v>11.3</v>
      </c>
      <c r="D26" s="10">
        <v>11</v>
      </c>
      <c r="E26" s="10">
        <v>10.8</v>
      </c>
      <c r="F26" s="11">
        <v>11.033300000000001</v>
      </c>
      <c r="G26" s="11">
        <v>89.666669999999996</v>
      </c>
      <c r="H26" s="24">
        <v>2.2808999999999999E-2</v>
      </c>
      <c r="I26" s="10">
        <v>11.3</v>
      </c>
      <c r="J26" s="10">
        <v>11</v>
      </c>
      <c r="K26" s="10">
        <v>10.9</v>
      </c>
      <c r="L26" s="11">
        <v>11.066700000000001</v>
      </c>
      <c r="M26" s="11">
        <v>89.333330000000004</v>
      </c>
      <c r="N26" s="24">
        <v>1.881E-2</v>
      </c>
      <c r="O26" s="25">
        <f t="shared" si="1"/>
        <v>11.05</v>
      </c>
      <c r="P26" s="25">
        <f t="shared" si="1"/>
        <v>89.5</v>
      </c>
      <c r="Q26" s="17">
        <f t="shared" si="1"/>
        <v>2.0809500000000002E-2</v>
      </c>
    </row>
    <row r="27" spans="1:17" x14ac:dyDescent="0.25">
      <c r="A27" s="31" t="s">
        <v>117</v>
      </c>
      <c r="B27" s="9">
        <v>2</v>
      </c>
      <c r="C27" s="8">
        <v>1.1599999999999999</v>
      </c>
      <c r="D27" s="8">
        <v>1.1499999999999999</v>
      </c>
      <c r="E27" s="8">
        <v>1.1399999999999999</v>
      </c>
      <c r="F27" s="8">
        <v>1.1499999999999999</v>
      </c>
      <c r="G27" s="8">
        <v>85</v>
      </c>
      <c r="H27" s="15">
        <v>8.6960000000000006E-3</v>
      </c>
      <c r="I27" s="8">
        <v>1.1399999999999999</v>
      </c>
      <c r="J27" s="8">
        <v>1.1399999999999999</v>
      </c>
      <c r="K27" s="8">
        <v>1.1399999999999999</v>
      </c>
      <c r="L27" s="8">
        <v>1.1399999999999999</v>
      </c>
      <c r="M27" s="8">
        <v>86</v>
      </c>
      <c r="N27" s="15">
        <v>0</v>
      </c>
      <c r="O27" s="16">
        <f t="shared" si="1"/>
        <v>1.145</v>
      </c>
      <c r="P27" s="16">
        <f t="shared" si="1"/>
        <v>85.5</v>
      </c>
      <c r="Q27" s="17">
        <f t="shared" si="1"/>
        <v>4.3480000000000003E-3</v>
      </c>
    </row>
    <row r="28" spans="1:17" x14ac:dyDescent="0.25">
      <c r="A28" s="27"/>
      <c r="B28" s="9">
        <v>10</v>
      </c>
      <c r="C28" s="8">
        <v>1.21</v>
      </c>
      <c r="D28" s="8">
        <v>1.18</v>
      </c>
      <c r="E28" s="8">
        <v>1.1599999999999999</v>
      </c>
      <c r="F28" s="14">
        <v>1.18333</v>
      </c>
      <c r="G28" s="14">
        <v>81.666669999999996</v>
      </c>
      <c r="H28" s="15">
        <v>2.1267000000000001E-2</v>
      </c>
      <c r="I28" s="8">
        <v>1.1499999999999999</v>
      </c>
      <c r="J28" s="8">
        <v>1.1299999999999999</v>
      </c>
      <c r="K28" s="8">
        <v>1.1299999999999999</v>
      </c>
      <c r="L28" s="14">
        <v>1.1366700000000001</v>
      </c>
      <c r="M28" s="14">
        <v>86.333330000000004</v>
      </c>
      <c r="N28" s="15">
        <v>1.0159E-2</v>
      </c>
      <c r="O28" s="16">
        <f t="shared" si="1"/>
        <v>1.1600000000000001</v>
      </c>
      <c r="P28" s="16">
        <f t="shared" si="1"/>
        <v>84</v>
      </c>
      <c r="Q28" s="17">
        <f t="shared" si="1"/>
        <v>1.5713000000000001E-2</v>
      </c>
    </row>
    <row r="29" spans="1:17" x14ac:dyDescent="0.25">
      <c r="A29" s="27"/>
      <c r="B29" s="9">
        <v>30</v>
      </c>
      <c r="C29" s="8">
        <v>1.1399999999999999</v>
      </c>
      <c r="D29" s="8">
        <v>1.1200000000000001</v>
      </c>
      <c r="E29" s="8">
        <v>1.1000000000000001</v>
      </c>
      <c r="F29" s="8">
        <v>1.1200000000000001</v>
      </c>
      <c r="G29" s="8">
        <v>88</v>
      </c>
      <c r="H29" s="15">
        <v>1.7857000000000001E-2</v>
      </c>
      <c r="I29" s="8">
        <v>1.1299999999999999</v>
      </c>
      <c r="J29" s="8">
        <v>1.0900000000000001</v>
      </c>
      <c r="K29" s="8">
        <v>1.08</v>
      </c>
      <c r="L29" s="8">
        <v>1.1000000000000001</v>
      </c>
      <c r="M29" s="8">
        <v>90</v>
      </c>
      <c r="N29" s="15">
        <v>2.4052E-2</v>
      </c>
      <c r="O29" s="16">
        <f t="shared" si="1"/>
        <v>1.1100000000000001</v>
      </c>
      <c r="P29" s="16">
        <f t="shared" si="1"/>
        <v>89</v>
      </c>
      <c r="Q29" s="17">
        <f t="shared" si="1"/>
        <v>2.0954500000000001E-2</v>
      </c>
    </row>
    <row r="30" spans="1:17" x14ac:dyDescent="0.25">
      <c r="A30" s="27"/>
      <c r="B30" s="9">
        <v>60</v>
      </c>
      <c r="C30" s="8">
        <v>1.22</v>
      </c>
      <c r="D30" s="8">
        <v>1.24</v>
      </c>
      <c r="E30" s="8">
        <v>1.1299999999999999</v>
      </c>
      <c r="F30" s="14">
        <v>1.1966699999999999</v>
      </c>
      <c r="G30" s="14">
        <v>80.333330000000004</v>
      </c>
      <c r="H30" s="15">
        <v>4.8965000000000002E-2</v>
      </c>
      <c r="I30" s="8">
        <v>1.26</v>
      </c>
      <c r="J30" s="8">
        <v>1.0900000000000001</v>
      </c>
      <c r="K30" s="8">
        <v>1.41</v>
      </c>
      <c r="L30" s="14">
        <v>1.2533300000000001</v>
      </c>
      <c r="M30" s="14">
        <v>74.666669999999996</v>
      </c>
      <c r="N30" s="15">
        <v>0.127743</v>
      </c>
      <c r="O30" s="16">
        <f t="shared" si="1"/>
        <v>1.2250000000000001</v>
      </c>
      <c r="P30" s="16">
        <f t="shared" si="1"/>
        <v>77.5</v>
      </c>
      <c r="Q30" s="17">
        <f t="shared" si="1"/>
        <v>8.8354000000000002E-2</v>
      </c>
    </row>
    <row r="31" spans="1:17" x14ac:dyDescent="0.25">
      <c r="A31" s="27"/>
      <c r="B31" s="9">
        <v>90</v>
      </c>
      <c r="C31" s="8">
        <v>1.1200000000000001</v>
      </c>
      <c r="D31" s="8">
        <v>1.1000000000000001</v>
      </c>
      <c r="E31" s="8">
        <v>1.08</v>
      </c>
      <c r="F31" s="8">
        <v>1.1000000000000001</v>
      </c>
      <c r="G31" s="8">
        <v>90</v>
      </c>
      <c r="H31" s="15">
        <v>1.8182E-2</v>
      </c>
      <c r="I31" s="8">
        <v>1.1200000000000001</v>
      </c>
      <c r="J31" s="8">
        <v>1.1100000000000001</v>
      </c>
      <c r="K31" s="8">
        <v>1.0900000000000001</v>
      </c>
      <c r="L31" s="14">
        <v>1.10667</v>
      </c>
      <c r="M31" s="14">
        <v>89.333330000000004</v>
      </c>
      <c r="N31" s="15">
        <v>1.3802999999999999E-2</v>
      </c>
      <c r="O31" s="16">
        <f t="shared" si="1"/>
        <v>1.103335</v>
      </c>
      <c r="P31" s="16">
        <f t="shared" si="1"/>
        <v>89.666664999999995</v>
      </c>
      <c r="Q31" s="17">
        <f t="shared" si="1"/>
        <v>1.59925E-2</v>
      </c>
    </row>
    <row r="32" spans="1:17" x14ac:dyDescent="0.25">
      <c r="A32" s="27"/>
      <c r="B32" s="9">
        <v>120</v>
      </c>
      <c r="C32" s="8">
        <v>1.1100000000000001</v>
      </c>
      <c r="D32" s="8">
        <v>1.07</v>
      </c>
      <c r="E32" s="8">
        <v>1.06</v>
      </c>
      <c r="F32" s="8">
        <v>1.08</v>
      </c>
      <c r="G32" s="8">
        <v>92</v>
      </c>
      <c r="H32" s="15">
        <v>2.4497999999999999E-2</v>
      </c>
      <c r="I32" s="8">
        <v>1.27</v>
      </c>
      <c r="J32" s="8">
        <v>1.07</v>
      </c>
      <c r="K32" s="8">
        <v>1.07</v>
      </c>
      <c r="L32" s="14">
        <v>1.1366700000000001</v>
      </c>
      <c r="M32" s="14">
        <v>86.333330000000004</v>
      </c>
      <c r="N32" s="15">
        <v>0.101587</v>
      </c>
      <c r="O32" s="16">
        <f t="shared" si="1"/>
        <v>1.1083350000000001</v>
      </c>
      <c r="P32" s="16">
        <f t="shared" si="1"/>
        <v>89.166664999999995</v>
      </c>
      <c r="Q32" s="17">
        <f t="shared" si="1"/>
        <v>6.3042500000000001E-2</v>
      </c>
    </row>
    <row r="33" spans="1:17" x14ac:dyDescent="0.25">
      <c r="A33" s="27"/>
      <c r="B33" s="9">
        <v>150</v>
      </c>
      <c r="C33" s="8">
        <v>1.1000000000000001</v>
      </c>
      <c r="D33" s="8">
        <v>1.06</v>
      </c>
      <c r="E33" s="8">
        <v>1.05</v>
      </c>
      <c r="F33" s="8">
        <v>1.07</v>
      </c>
      <c r="G33" s="8">
        <v>93</v>
      </c>
      <c r="H33" s="15">
        <v>2.4726999999999999E-2</v>
      </c>
      <c r="I33" s="8">
        <v>1.48</v>
      </c>
      <c r="J33" s="8">
        <v>1.06</v>
      </c>
      <c r="K33" s="8">
        <v>1.49</v>
      </c>
      <c r="L33" s="14">
        <v>1.3433299999999999</v>
      </c>
      <c r="M33" s="14">
        <v>65.666669999999996</v>
      </c>
      <c r="N33" s="15">
        <v>0.182698</v>
      </c>
      <c r="O33" s="16">
        <f t="shared" si="1"/>
        <v>1.2066650000000001</v>
      </c>
      <c r="P33" s="16">
        <f t="shared" si="1"/>
        <v>79.333335000000005</v>
      </c>
      <c r="Q33" s="17">
        <f t="shared" si="1"/>
        <v>0.1037125</v>
      </c>
    </row>
    <row r="34" spans="1:17" x14ac:dyDescent="0.25">
      <c r="A34" s="30"/>
      <c r="B34" s="23">
        <v>180</v>
      </c>
      <c r="C34" s="10">
        <v>1.4</v>
      </c>
      <c r="D34" s="10">
        <v>1.1000000000000001</v>
      </c>
      <c r="E34" s="10">
        <v>1.0900000000000001</v>
      </c>
      <c r="F34" s="11">
        <v>1.1966699999999999</v>
      </c>
      <c r="G34" s="11">
        <v>80.333330000000004</v>
      </c>
      <c r="H34" s="24">
        <v>0.14721100000000001</v>
      </c>
      <c r="I34" s="10">
        <v>1.07</v>
      </c>
      <c r="J34" s="10">
        <v>1.1100000000000001</v>
      </c>
      <c r="K34" s="10">
        <v>1.25</v>
      </c>
      <c r="L34" s="11">
        <v>1.14333</v>
      </c>
      <c r="M34" s="11">
        <v>85.666669999999996</v>
      </c>
      <c r="N34" s="24">
        <v>8.2667000000000004E-2</v>
      </c>
      <c r="O34" s="25">
        <f t="shared" si="1"/>
        <v>1.17</v>
      </c>
      <c r="P34" s="25">
        <f t="shared" si="1"/>
        <v>83</v>
      </c>
      <c r="Q34" s="26">
        <f t="shared" si="1"/>
        <v>0.11493900000000001</v>
      </c>
    </row>
    <row r="35" spans="1:17" x14ac:dyDescent="0.25">
      <c r="A35" s="27" t="s">
        <v>118</v>
      </c>
      <c r="B35" s="9">
        <v>2</v>
      </c>
      <c r="C35" s="18">
        <v>1.1599999999999999E-2</v>
      </c>
      <c r="D35" s="18">
        <v>1.1599999999999999E-2</v>
      </c>
      <c r="E35" s="18">
        <v>1.1599999999999999E-2</v>
      </c>
      <c r="F35" s="18">
        <v>1.1599999999999999E-2</v>
      </c>
      <c r="G35" s="8">
        <v>84</v>
      </c>
      <c r="H35" s="15">
        <v>0</v>
      </c>
      <c r="I35" s="18">
        <v>1.06E-2</v>
      </c>
      <c r="J35" s="18">
        <v>1.0200000000000001E-2</v>
      </c>
      <c r="K35" s="18">
        <v>1.0999999999999999E-2</v>
      </c>
      <c r="L35" s="18">
        <v>1.06E-2</v>
      </c>
      <c r="M35" s="8">
        <v>94</v>
      </c>
      <c r="N35" s="15">
        <v>3.7735999999999999E-2</v>
      </c>
      <c r="O35" s="16">
        <f t="shared" si="1"/>
        <v>1.1099999999999999E-2</v>
      </c>
      <c r="P35" s="16">
        <f t="shared" si="1"/>
        <v>89</v>
      </c>
      <c r="Q35" s="17">
        <f t="shared" si="1"/>
        <v>1.8867999999999999E-2</v>
      </c>
    </row>
    <row r="36" spans="1:17" x14ac:dyDescent="0.25">
      <c r="A36" s="27"/>
      <c r="B36" s="9">
        <v>10</v>
      </c>
      <c r="C36" s="18">
        <v>1.0800000000000001E-2</v>
      </c>
      <c r="D36" s="18">
        <v>1.2200000000000001E-2</v>
      </c>
      <c r="E36" s="18">
        <v>0.01</v>
      </c>
      <c r="F36" s="18">
        <v>1.0999999999999999E-2</v>
      </c>
      <c r="G36" s="8">
        <v>90</v>
      </c>
      <c r="H36" s="15">
        <v>0.101232</v>
      </c>
      <c r="I36" s="18">
        <v>3.44E-2</v>
      </c>
      <c r="J36" s="18">
        <v>2.3400000000000001E-2</v>
      </c>
      <c r="K36" s="18">
        <v>1.24E-2</v>
      </c>
      <c r="L36" s="18">
        <v>2.3400000000000001E-2</v>
      </c>
      <c r="M36" s="8">
        <v>-34</v>
      </c>
      <c r="N36" s="15">
        <v>0.47008499999999998</v>
      </c>
      <c r="O36" s="16">
        <f t="shared" si="1"/>
        <v>1.72E-2</v>
      </c>
      <c r="P36" s="16">
        <f t="shared" si="1"/>
        <v>28</v>
      </c>
      <c r="Q36" s="17">
        <f t="shared" si="1"/>
        <v>0.28565849999999998</v>
      </c>
    </row>
    <row r="37" spans="1:17" x14ac:dyDescent="0.25">
      <c r="A37" s="27"/>
      <c r="B37" s="9">
        <v>30</v>
      </c>
      <c r="C37" s="18">
        <v>1.6E-2</v>
      </c>
      <c r="D37" s="18">
        <v>1.0800000000000001E-2</v>
      </c>
      <c r="E37" s="18">
        <v>0.01</v>
      </c>
      <c r="F37" s="18">
        <v>1.227E-2</v>
      </c>
      <c r="G37" s="14">
        <v>77.333330000000004</v>
      </c>
      <c r="H37" s="15">
        <v>0.26558199999999998</v>
      </c>
      <c r="I37" s="18">
        <v>1.0800000000000001E-2</v>
      </c>
      <c r="J37" s="18">
        <v>2.2800000000000001E-2</v>
      </c>
      <c r="K37" s="18">
        <v>1.1599999999999999E-2</v>
      </c>
      <c r="L37" s="18">
        <v>1.507E-2</v>
      </c>
      <c r="M37" s="14">
        <v>49.333329999999997</v>
      </c>
      <c r="N37" s="15">
        <v>0.445301</v>
      </c>
      <c r="O37" s="16">
        <f t="shared" si="1"/>
        <v>1.367E-2</v>
      </c>
      <c r="P37" s="16">
        <f t="shared" si="1"/>
        <v>63.333330000000004</v>
      </c>
      <c r="Q37" s="17">
        <f t="shared" si="1"/>
        <v>0.35544149999999997</v>
      </c>
    </row>
    <row r="38" spans="1:17" x14ac:dyDescent="0.25">
      <c r="A38" s="27"/>
      <c r="B38" s="9">
        <v>60</v>
      </c>
      <c r="C38" s="18">
        <v>1.6199999999999999E-2</v>
      </c>
      <c r="D38" s="18" t="s">
        <v>102</v>
      </c>
      <c r="E38" s="18">
        <v>1.2200000000000001E-2</v>
      </c>
      <c r="F38" s="18">
        <v>1.4200000000000001E-2</v>
      </c>
      <c r="G38" s="8">
        <v>58</v>
      </c>
      <c r="H38" s="15">
        <v>0.199185</v>
      </c>
      <c r="I38" s="18">
        <v>1.14E-2</v>
      </c>
      <c r="J38" s="18" t="s">
        <v>102</v>
      </c>
      <c r="K38" s="18">
        <v>3.4200000000000001E-2</v>
      </c>
      <c r="L38" s="18">
        <v>2.2800000000000001E-2</v>
      </c>
      <c r="M38" s="8">
        <v>-28</v>
      </c>
      <c r="N38" s="15">
        <v>0.70710700000000004</v>
      </c>
      <c r="O38" s="16">
        <f t="shared" si="1"/>
        <v>1.8500000000000003E-2</v>
      </c>
      <c r="P38" s="16">
        <f t="shared" si="1"/>
        <v>15</v>
      </c>
      <c r="Q38" s="17">
        <f t="shared" si="1"/>
        <v>0.45314600000000005</v>
      </c>
    </row>
    <row r="39" spans="1:17" x14ac:dyDescent="0.25">
      <c r="A39" s="27"/>
      <c r="B39" s="9">
        <v>90</v>
      </c>
      <c r="C39" s="19" t="s">
        <v>102</v>
      </c>
      <c r="D39" s="20" t="s">
        <v>102</v>
      </c>
      <c r="E39" s="20" t="s">
        <v>102</v>
      </c>
      <c r="F39" s="18" t="s">
        <v>102</v>
      </c>
      <c r="G39" s="8" t="s">
        <v>102</v>
      </c>
      <c r="H39" s="15"/>
      <c r="I39" s="18">
        <v>1.8800000000000001E-2</v>
      </c>
      <c r="J39" s="18">
        <v>5.3800000000000001E-2</v>
      </c>
      <c r="K39" s="18">
        <v>1.3599999999999999E-2</v>
      </c>
      <c r="L39" s="18">
        <v>2.8729999999999999E-2</v>
      </c>
      <c r="M39" s="14">
        <v>-87.333299999999994</v>
      </c>
      <c r="N39" s="15">
        <v>0.760911</v>
      </c>
      <c r="O39" s="16">
        <f t="shared" si="1"/>
        <v>2.8729999999999999E-2</v>
      </c>
      <c r="P39" s="16">
        <f t="shared" si="1"/>
        <v>-87.333299999999994</v>
      </c>
      <c r="Q39" s="17">
        <f t="shared" si="1"/>
        <v>0.760911</v>
      </c>
    </row>
    <row r="40" spans="1:17" x14ac:dyDescent="0.25">
      <c r="A40" s="27"/>
      <c r="B40" s="9">
        <v>120</v>
      </c>
      <c r="C40" s="19" t="s">
        <v>102</v>
      </c>
      <c r="D40" s="20" t="s">
        <v>102</v>
      </c>
      <c r="E40" s="20" t="s">
        <v>102</v>
      </c>
      <c r="F40" s="18" t="s">
        <v>102</v>
      </c>
      <c r="G40" s="8" t="s">
        <v>102</v>
      </c>
      <c r="H40" s="15"/>
      <c r="I40" s="18">
        <v>2.64E-2</v>
      </c>
      <c r="J40" s="18">
        <v>1.12E-2</v>
      </c>
      <c r="K40" s="18">
        <v>4.0800000000000003E-2</v>
      </c>
      <c r="L40" s="18">
        <v>2.613E-2</v>
      </c>
      <c r="M40" s="14">
        <v>-61.333300000000001</v>
      </c>
      <c r="N40" s="15">
        <v>0.56639499999999998</v>
      </c>
      <c r="O40" s="16">
        <f t="shared" si="1"/>
        <v>2.613E-2</v>
      </c>
      <c r="P40" s="16">
        <f t="shared" si="1"/>
        <v>-61.333300000000001</v>
      </c>
      <c r="Q40" s="17">
        <f t="shared" si="1"/>
        <v>0.56639499999999998</v>
      </c>
    </row>
    <row r="41" spans="1:17" x14ac:dyDescent="0.25">
      <c r="A41" s="27"/>
      <c r="B41" s="9">
        <v>150</v>
      </c>
      <c r="C41" s="18">
        <v>1.7600000000000001E-2</v>
      </c>
      <c r="D41" s="18">
        <v>1.18E-2</v>
      </c>
      <c r="E41" s="18" t="s">
        <v>102</v>
      </c>
      <c r="F41" s="18">
        <v>1.47E-2</v>
      </c>
      <c r="G41" s="8">
        <v>53</v>
      </c>
      <c r="H41" s="15">
        <v>0.27899499999999999</v>
      </c>
      <c r="I41" s="18">
        <v>1.24E-2</v>
      </c>
      <c r="J41" s="18">
        <v>5.2600000000000001E-2</v>
      </c>
      <c r="K41" s="18">
        <v>3.9600000000000003E-2</v>
      </c>
      <c r="L41" s="18">
        <v>3.4869999999999998E-2</v>
      </c>
      <c r="M41" s="14">
        <v>-148.667</v>
      </c>
      <c r="N41" s="15">
        <v>0.58834799999999998</v>
      </c>
      <c r="O41" s="16">
        <f t="shared" si="1"/>
        <v>2.4784999999999998E-2</v>
      </c>
      <c r="P41" s="16">
        <f t="shared" si="1"/>
        <v>-47.833500000000001</v>
      </c>
      <c r="Q41" s="17">
        <f t="shared" si="1"/>
        <v>0.43367149999999999</v>
      </c>
    </row>
    <row r="42" spans="1:17" x14ac:dyDescent="0.25">
      <c r="A42" s="27"/>
      <c r="B42" s="9">
        <v>180</v>
      </c>
      <c r="C42" s="18" t="s">
        <v>102</v>
      </c>
      <c r="D42" s="18" t="s">
        <v>102</v>
      </c>
      <c r="E42" s="18" t="s">
        <v>102</v>
      </c>
      <c r="F42" s="18" t="s">
        <v>102</v>
      </c>
      <c r="G42" s="8" t="s">
        <v>102</v>
      </c>
      <c r="H42" s="21"/>
      <c r="I42" s="18" t="s">
        <v>102</v>
      </c>
      <c r="J42" s="18" t="s">
        <v>102</v>
      </c>
      <c r="K42" s="18" t="s">
        <v>102</v>
      </c>
      <c r="L42" s="18" t="s">
        <v>102</v>
      </c>
      <c r="M42" s="8" t="s">
        <v>102</v>
      </c>
      <c r="N42" s="22"/>
      <c r="O42" s="16" t="s">
        <v>102</v>
      </c>
      <c r="P42" s="16" t="s">
        <v>102</v>
      </c>
      <c r="Q42" s="16" t="s">
        <v>102</v>
      </c>
    </row>
  </sheetData>
  <mergeCells count="10">
    <mergeCell ref="A3:A10"/>
    <mergeCell ref="A11:A18"/>
    <mergeCell ref="A19:A26"/>
    <mergeCell ref="A27:A34"/>
    <mergeCell ref="A35:A42"/>
    <mergeCell ref="C1:H1"/>
    <mergeCell ref="I1:N1"/>
    <mergeCell ref="O1:O2"/>
    <mergeCell ref="P1:P2"/>
    <mergeCell ref="Q1:Q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B69235-708E-455E-B5ED-12FB224F75C8}">
  <dimension ref="A1:O10"/>
  <sheetViews>
    <sheetView workbookViewId="0">
      <selection activeCell="G21" sqref="G21"/>
    </sheetView>
  </sheetViews>
  <sheetFormatPr defaultRowHeight="15" x14ac:dyDescent="0.25"/>
  <cols>
    <col min="1" max="1" width="11.5703125" style="3" bestFit="1" customWidth="1"/>
    <col min="2" max="4" width="9.5703125" style="3" bestFit="1" customWidth="1"/>
    <col min="5" max="7" width="12" style="3" bestFit="1" customWidth="1"/>
    <col min="8" max="8" width="15" style="3" bestFit="1" customWidth="1"/>
    <col min="9" max="11" width="9.5703125" style="3" bestFit="1" customWidth="1"/>
    <col min="12" max="14" width="12" style="3" bestFit="1" customWidth="1"/>
    <col min="15" max="15" width="15" style="3" bestFit="1" customWidth="1"/>
    <col min="16" max="16384" width="9.140625" style="3"/>
  </cols>
  <sheetData>
    <row r="1" spans="1:15" x14ac:dyDescent="0.25">
      <c r="B1" s="32" t="s">
        <v>0</v>
      </c>
      <c r="C1" s="32"/>
      <c r="D1" s="32"/>
      <c r="E1" s="32"/>
      <c r="F1" s="6"/>
      <c r="G1" s="6"/>
      <c r="H1" s="6"/>
      <c r="I1" s="32" t="s">
        <v>1</v>
      </c>
      <c r="J1" s="32"/>
      <c r="K1" s="32"/>
      <c r="L1" s="32"/>
      <c r="M1" s="6"/>
      <c r="N1" s="6"/>
      <c r="O1" s="6"/>
    </row>
    <row r="2" spans="1:15" x14ac:dyDescent="0.25">
      <c r="A2" s="6" t="s">
        <v>2</v>
      </c>
      <c r="B2" s="6" t="s">
        <v>3</v>
      </c>
      <c r="C2" s="6" t="s">
        <v>4</v>
      </c>
      <c r="D2" s="6" t="s">
        <v>5</v>
      </c>
      <c r="E2" s="6" t="s">
        <v>6</v>
      </c>
      <c r="F2" s="6" t="s">
        <v>7</v>
      </c>
      <c r="G2" s="6" t="s">
        <v>8</v>
      </c>
      <c r="H2" s="6" t="s">
        <v>9</v>
      </c>
      <c r="I2" s="6" t="s">
        <v>3</v>
      </c>
      <c r="J2" s="6" t="s">
        <v>4</v>
      </c>
      <c r="K2" s="6" t="s">
        <v>5</v>
      </c>
      <c r="L2" s="6" t="s">
        <v>6</v>
      </c>
      <c r="M2" s="6" t="s">
        <v>7</v>
      </c>
      <c r="N2" s="6" t="s">
        <v>8</v>
      </c>
      <c r="O2" s="6" t="s">
        <v>9</v>
      </c>
    </row>
    <row r="3" spans="1:15" x14ac:dyDescent="0.25">
      <c r="A3" s="6">
        <v>2</v>
      </c>
      <c r="B3" s="3">
        <v>102</v>
      </c>
      <c r="C3" s="3">
        <v>102</v>
      </c>
      <c r="D3" s="3">
        <v>100</v>
      </c>
      <c r="E3" s="3">
        <f>AVERAGE(B3:D3)</f>
        <v>101.33333333333333</v>
      </c>
      <c r="F3" s="3">
        <f>100-(((E3-100)/100)*100)</f>
        <v>98.666666666666671</v>
      </c>
      <c r="G3" s="3">
        <f>_xlfn.STDEV.S(B3:D3)</f>
        <v>1.1547005383792517</v>
      </c>
      <c r="H3" s="7">
        <f>G3/E3</f>
        <v>1.1395071102426827E-2</v>
      </c>
      <c r="I3" s="3">
        <v>48</v>
      </c>
      <c r="J3" s="3">
        <v>47.8</v>
      </c>
      <c r="K3" s="3">
        <v>48.6</v>
      </c>
      <c r="L3" s="3">
        <f>AVERAGE(I3:K3)</f>
        <v>48.133333333333333</v>
      </c>
      <c r="M3" s="3">
        <f>100-(((50-L3)/50)*100)</f>
        <v>96.266666666666666</v>
      </c>
      <c r="N3" s="3">
        <f>_xlfn.STDEV.S(I3:K3)</f>
        <v>0.41633319989322848</v>
      </c>
      <c r="O3" s="7">
        <f>N3/L3</f>
        <v>8.6495817152332788E-3</v>
      </c>
    </row>
    <row r="4" spans="1:15" x14ac:dyDescent="0.25">
      <c r="A4" s="6">
        <v>10</v>
      </c>
      <c r="B4" s="3">
        <v>104</v>
      </c>
      <c r="C4" s="3">
        <v>102</v>
      </c>
      <c r="D4" s="3">
        <v>100</v>
      </c>
      <c r="E4" s="3">
        <f>AVERAGE(B4:D4)</f>
        <v>102</v>
      </c>
      <c r="F4" s="3">
        <f>100-(((E4-100)/100)*100)</f>
        <v>98</v>
      </c>
      <c r="G4" s="3">
        <f>_xlfn.STDEV.S(B4:D4)</f>
        <v>2</v>
      </c>
      <c r="H4" s="7">
        <f>G4/E4</f>
        <v>1.9607843137254902E-2</v>
      </c>
      <c r="I4" s="3">
        <v>50</v>
      </c>
      <c r="J4" s="3">
        <v>49.2</v>
      </c>
      <c r="K4" s="3">
        <v>49.8</v>
      </c>
      <c r="L4" s="3">
        <f t="shared" ref="L4:L10" si="0">AVERAGE(I4:K4)</f>
        <v>49.666666666666664</v>
      </c>
      <c r="M4" s="3">
        <f t="shared" ref="M4:M10" si="1">100-(((50-L4)/50)*100)</f>
        <v>99.333333333333329</v>
      </c>
      <c r="N4" s="3">
        <f t="shared" ref="N4:N10" si="2">_xlfn.STDEV.S(I4:K4)</f>
        <v>0.41633319989322448</v>
      </c>
      <c r="O4" s="7">
        <f t="shared" ref="O4:O10" si="3">N4/L4</f>
        <v>8.3825476488568699E-3</v>
      </c>
    </row>
    <row r="5" spans="1:15" x14ac:dyDescent="0.25">
      <c r="A5" s="6">
        <v>30</v>
      </c>
      <c r="B5" s="3">
        <v>102</v>
      </c>
      <c r="C5" s="3">
        <v>99.2</v>
      </c>
      <c r="D5" s="3">
        <v>97.2</v>
      </c>
      <c r="E5" s="3">
        <f t="shared" ref="E5:E10" si="4">AVERAGE(B5:D5)</f>
        <v>99.466666666666654</v>
      </c>
      <c r="F5" s="3">
        <f>100-(((100-E5)/100)*100)</f>
        <v>99.466666666666654</v>
      </c>
      <c r="G5" s="3">
        <f t="shared" ref="G5:G10" si="5">_xlfn.STDEV.S(B5:D5)</f>
        <v>2.4110855093366816</v>
      </c>
      <c r="H5" s="7">
        <f t="shared" ref="H5:H10" si="6">G5/E5</f>
        <v>2.4240135817728034E-2</v>
      </c>
      <c r="I5" s="3">
        <v>50.6</v>
      </c>
      <c r="J5" s="3">
        <v>48.4</v>
      </c>
      <c r="K5" s="3">
        <v>48.2</v>
      </c>
      <c r="L5" s="3">
        <f t="shared" si="0"/>
        <v>49.066666666666663</v>
      </c>
      <c r="M5" s="3">
        <f t="shared" si="1"/>
        <v>98.133333333333326</v>
      </c>
      <c r="N5" s="3">
        <f t="shared" si="2"/>
        <v>1.3316656236958788</v>
      </c>
      <c r="O5" s="7">
        <f t="shared" si="3"/>
        <v>2.7139924395975793E-2</v>
      </c>
    </row>
    <row r="6" spans="1:15" x14ac:dyDescent="0.25">
      <c r="A6" s="6">
        <v>60</v>
      </c>
      <c r="B6" s="3">
        <v>100</v>
      </c>
      <c r="C6" s="3">
        <v>99.4</v>
      </c>
      <c r="D6" s="3">
        <v>96.2</v>
      </c>
      <c r="E6" s="3">
        <f t="shared" si="4"/>
        <v>98.533333333333346</v>
      </c>
      <c r="F6" s="3">
        <f t="shared" ref="F6:F10" si="7">100-(((100-E6)/100)*100)</f>
        <v>98.533333333333346</v>
      </c>
      <c r="G6" s="3">
        <f t="shared" si="5"/>
        <v>2.0428737928059415</v>
      </c>
      <c r="H6" s="7">
        <f t="shared" si="6"/>
        <v>2.0732819277462192E-2</v>
      </c>
      <c r="I6" s="3">
        <v>50.4</v>
      </c>
      <c r="J6" s="3">
        <v>48.4</v>
      </c>
      <c r="K6" s="3">
        <v>47.8</v>
      </c>
      <c r="L6" s="3">
        <f t="shared" si="0"/>
        <v>48.866666666666667</v>
      </c>
      <c r="M6" s="3">
        <f t="shared" si="1"/>
        <v>97.733333333333334</v>
      </c>
      <c r="N6" s="3">
        <f t="shared" si="2"/>
        <v>1.3613718571108098</v>
      </c>
      <c r="O6" s="7">
        <f t="shared" si="3"/>
        <v>2.7858905670753269E-2</v>
      </c>
    </row>
    <row r="7" spans="1:15" x14ac:dyDescent="0.25">
      <c r="A7" s="6">
        <v>90</v>
      </c>
      <c r="B7" s="3">
        <v>96.6</v>
      </c>
      <c r="C7" s="3">
        <v>94.6</v>
      </c>
      <c r="D7" s="3">
        <v>93</v>
      </c>
      <c r="E7" s="3">
        <f t="shared" si="4"/>
        <v>94.733333333333334</v>
      </c>
      <c r="F7" s="3">
        <f t="shared" si="7"/>
        <v>94.733333333333334</v>
      </c>
      <c r="G7" s="3">
        <f t="shared" si="5"/>
        <v>1.803699901129155</v>
      </c>
      <c r="H7" s="7">
        <f t="shared" si="6"/>
        <v>1.9039759688203605E-2</v>
      </c>
      <c r="I7" s="3">
        <v>47.8</v>
      </c>
      <c r="J7" s="3">
        <v>47.8</v>
      </c>
      <c r="K7" s="3">
        <v>46</v>
      </c>
      <c r="L7" s="3">
        <f t="shared" si="0"/>
        <v>47.199999999999996</v>
      </c>
      <c r="M7" s="3">
        <f t="shared" si="1"/>
        <v>94.399999999999991</v>
      </c>
      <c r="N7" s="3">
        <f t="shared" si="2"/>
        <v>1.0392304845413247</v>
      </c>
      <c r="O7" s="7">
        <f t="shared" si="3"/>
        <v>2.2017595011468747E-2</v>
      </c>
    </row>
    <row r="8" spans="1:15" x14ac:dyDescent="0.25">
      <c r="A8" s="6">
        <v>120</v>
      </c>
      <c r="B8" s="3">
        <v>94.4</v>
      </c>
      <c r="C8" s="3">
        <v>92.2</v>
      </c>
      <c r="D8" s="3">
        <v>90</v>
      </c>
      <c r="E8" s="3">
        <f t="shared" si="4"/>
        <v>92.2</v>
      </c>
      <c r="F8" s="3">
        <f t="shared" si="7"/>
        <v>92.2</v>
      </c>
      <c r="G8" s="3">
        <f t="shared" si="5"/>
        <v>2.2000000000000028</v>
      </c>
      <c r="H8" s="7">
        <f t="shared" si="6"/>
        <v>2.3861171366594391E-2</v>
      </c>
      <c r="I8" s="3">
        <v>46.8</v>
      </c>
      <c r="J8" s="3">
        <v>46.2</v>
      </c>
      <c r="K8" s="3">
        <v>45.2</v>
      </c>
      <c r="L8" s="3">
        <f t="shared" si="0"/>
        <v>46.066666666666663</v>
      </c>
      <c r="M8" s="3">
        <f t="shared" si="1"/>
        <v>92.133333333333326</v>
      </c>
      <c r="N8" s="3">
        <f t="shared" si="2"/>
        <v>0.80829037686547345</v>
      </c>
      <c r="O8" s="7">
        <f t="shared" si="3"/>
        <v>1.7546100800263534E-2</v>
      </c>
    </row>
    <row r="9" spans="1:15" x14ac:dyDescent="0.25">
      <c r="A9" s="6">
        <v>150</v>
      </c>
      <c r="B9" s="3">
        <v>92.2</v>
      </c>
      <c r="C9" s="3">
        <v>90.6</v>
      </c>
      <c r="D9" s="3">
        <v>88.2</v>
      </c>
      <c r="E9" s="3">
        <f t="shared" si="4"/>
        <v>90.333333333333329</v>
      </c>
      <c r="F9" s="3">
        <f t="shared" si="7"/>
        <v>90.333333333333329</v>
      </c>
      <c r="G9" s="3">
        <f t="shared" si="5"/>
        <v>2.0132891827388661</v>
      </c>
      <c r="H9" s="7">
        <f t="shared" si="6"/>
        <v>2.2287334126260511E-2</v>
      </c>
      <c r="I9" s="3">
        <v>45.6</v>
      </c>
      <c r="J9" s="3">
        <v>45.4</v>
      </c>
      <c r="K9" s="3">
        <v>44.6</v>
      </c>
      <c r="L9" s="3">
        <f t="shared" si="0"/>
        <v>45.199999999999996</v>
      </c>
      <c r="M9" s="3">
        <f t="shared" si="1"/>
        <v>90.399999999999991</v>
      </c>
      <c r="N9" s="3">
        <f t="shared" si="2"/>
        <v>0.52915026221291761</v>
      </c>
      <c r="O9" s="7">
        <f t="shared" si="3"/>
        <v>1.170686420825039E-2</v>
      </c>
    </row>
    <row r="10" spans="1:15" x14ac:dyDescent="0.25">
      <c r="A10" s="6">
        <v>180</v>
      </c>
      <c r="B10" s="3">
        <v>90.6</v>
      </c>
      <c r="C10" s="3">
        <v>87.4</v>
      </c>
      <c r="D10" s="3">
        <v>87.8</v>
      </c>
      <c r="E10" s="3">
        <f t="shared" si="4"/>
        <v>88.600000000000009</v>
      </c>
      <c r="F10" s="3">
        <f t="shared" si="7"/>
        <v>88.600000000000009</v>
      </c>
      <c r="G10" s="3">
        <f t="shared" si="5"/>
        <v>1.7435595774162649</v>
      </c>
      <c r="H10" s="7">
        <f t="shared" si="6"/>
        <v>1.967900200244091E-2</v>
      </c>
      <c r="I10" s="3">
        <v>45</v>
      </c>
      <c r="J10" s="3">
        <v>44.2</v>
      </c>
      <c r="K10" s="3">
        <v>43.6</v>
      </c>
      <c r="L10" s="3">
        <f t="shared" si="0"/>
        <v>44.266666666666673</v>
      </c>
      <c r="M10" s="3">
        <f t="shared" si="1"/>
        <v>88.533333333333346</v>
      </c>
      <c r="N10" s="3">
        <f t="shared" si="2"/>
        <v>0.70237691685684844</v>
      </c>
      <c r="O10" s="7">
        <f t="shared" si="3"/>
        <v>1.5866948422970973E-2</v>
      </c>
    </row>
  </sheetData>
  <mergeCells count="2">
    <mergeCell ref="B1:E1"/>
    <mergeCell ref="I1:L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A9E30D-6786-4807-97A3-F85BC1C7AA70}">
  <dimension ref="A1:J33"/>
  <sheetViews>
    <sheetView zoomScale="74" workbookViewId="0">
      <selection activeCell="E39" sqref="E39"/>
    </sheetView>
  </sheetViews>
  <sheetFormatPr defaultRowHeight="15" x14ac:dyDescent="0.25"/>
  <cols>
    <col min="1" max="1" width="18.28515625" style="3" bestFit="1" customWidth="1"/>
    <col min="2" max="3" width="9.5703125" style="3" bestFit="1" customWidth="1"/>
    <col min="4" max="7" width="22" style="3" bestFit="1" customWidth="1"/>
    <col min="8" max="8" width="15" style="3" bestFit="1" customWidth="1"/>
    <col min="9" max="9" width="12" style="3" bestFit="1" customWidth="1"/>
    <col min="10" max="10" width="25.5703125" style="3" bestFit="1" customWidth="1"/>
    <col min="11" max="11" width="9.5703125" style="3" bestFit="1" customWidth="1"/>
    <col min="12" max="12" width="8.28515625" style="3" bestFit="1" customWidth="1"/>
    <col min="13" max="13" width="12" style="3" bestFit="1" customWidth="1"/>
    <col min="14" max="14" width="15" style="3" bestFit="1" customWidth="1"/>
    <col min="15" max="18" width="9.5703125" style="3" bestFit="1" customWidth="1"/>
    <col min="19" max="19" width="8.28515625" style="3" bestFit="1" customWidth="1"/>
    <col min="20" max="20" width="12" style="3" bestFit="1" customWidth="1"/>
    <col min="21" max="21" width="15" style="3" bestFit="1" customWidth="1"/>
    <col min="22" max="16384" width="9.140625" style="3"/>
  </cols>
  <sheetData>
    <row r="1" spans="1:10" s="6" customFormat="1" x14ac:dyDescent="0.25">
      <c r="A1" s="6" t="s">
        <v>31</v>
      </c>
      <c r="B1" s="6" t="s">
        <v>32</v>
      </c>
      <c r="C1" s="6" t="s">
        <v>10</v>
      </c>
      <c r="D1" s="6" t="s">
        <v>33</v>
      </c>
      <c r="E1" s="6" t="s">
        <v>34</v>
      </c>
      <c r="F1" s="6" t="s">
        <v>35</v>
      </c>
      <c r="G1" s="6" t="s">
        <v>36</v>
      </c>
      <c r="H1" s="6" t="s">
        <v>37</v>
      </c>
      <c r="I1" s="6" t="s">
        <v>38</v>
      </c>
      <c r="J1" s="6" t="s">
        <v>39</v>
      </c>
    </row>
    <row r="2" spans="1:10" x14ac:dyDescent="0.25">
      <c r="A2" s="4" t="s">
        <v>40</v>
      </c>
      <c r="B2" s="4" t="s">
        <v>41</v>
      </c>
      <c r="C2" s="4">
        <v>1</v>
      </c>
      <c r="D2" s="4">
        <v>96</v>
      </c>
      <c r="E2" s="4">
        <v>96</v>
      </c>
      <c r="F2" s="4" t="s">
        <v>42</v>
      </c>
      <c r="G2" s="4" t="s">
        <v>43</v>
      </c>
      <c r="H2" s="34" t="s">
        <v>44</v>
      </c>
      <c r="I2" s="34" t="s">
        <v>44</v>
      </c>
      <c r="J2" s="34" t="s">
        <v>106</v>
      </c>
    </row>
    <row r="3" spans="1:10" x14ac:dyDescent="0.25">
      <c r="C3" s="3">
        <v>2</v>
      </c>
      <c r="D3" s="3" t="s">
        <v>45</v>
      </c>
      <c r="E3" s="3">
        <v>94</v>
      </c>
      <c r="F3" s="3" t="s">
        <v>46</v>
      </c>
      <c r="G3" s="3">
        <v>93</v>
      </c>
      <c r="H3" s="33"/>
      <c r="I3" s="33"/>
      <c r="J3" s="33"/>
    </row>
    <row r="4" spans="1:10" x14ac:dyDescent="0.25">
      <c r="C4" s="3">
        <v>3</v>
      </c>
      <c r="D4" s="3">
        <v>95</v>
      </c>
      <c r="E4" s="3" t="s">
        <v>47</v>
      </c>
      <c r="F4" s="3" t="s">
        <v>48</v>
      </c>
      <c r="G4" s="3">
        <v>94</v>
      </c>
      <c r="H4" s="33"/>
      <c r="I4" s="33"/>
      <c r="J4" s="33"/>
    </row>
    <row r="5" spans="1:10" x14ac:dyDescent="0.25">
      <c r="B5" s="3" t="s">
        <v>49</v>
      </c>
      <c r="C5" s="3">
        <v>1</v>
      </c>
      <c r="D5" s="3" t="s">
        <v>50</v>
      </c>
      <c r="E5" s="3" t="s">
        <v>51</v>
      </c>
      <c r="F5" s="3" t="s">
        <v>52</v>
      </c>
      <c r="G5" s="3" t="s">
        <v>53</v>
      </c>
      <c r="H5" s="33" t="s">
        <v>54</v>
      </c>
      <c r="I5" s="33" t="s">
        <v>106</v>
      </c>
      <c r="J5" s="33" t="s">
        <v>107</v>
      </c>
    </row>
    <row r="6" spans="1:10" x14ac:dyDescent="0.25">
      <c r="C6" s="3">
        <v>2</v>
      </c>
      <c r="D6" s="3" t="s">
        <v>55</v>
      </c>
      <c r="E6" s="3" t="s">
        <v>51</v>
      </c>
      <c r="F6" s="3" t="s">
        <v>55</v>
      </c>
      <c r="G6" s="3" t="s">
        <v>56</v>
      </c>
      <c r="H6" s="33"/>
      <c r="I6" s="33"/>
      <c r="J6" s="33"/>
    </row>
    <row r="7" spans="1:10" x14ac:dyDescent="0.25">
      <c r="C7" s="3">
        <v>3</v>
      </c>
      <c r="D7" s="3" t="s">
        <v>52</v>
      </c>
      <c r="E7" s="3" t="s">
        <v>56</v>
      </c>
      <c r="F7" s="3" t="s">
        <v>51</v>
      </c>
      <c r="G7" s="3" t="s">
        <v>57</v>
      </c>
      <c r="H7" s="33"/>
      <c r="I7" s="33"/>
      <c r="J7" s="33"/>
    </row>
    <row r="8" spans="1:10" x14ac:dyDescent="0.25">
      <c r="B8" s="3" t="s">
        <v>58</v>
      </c>
      <c r="C8" s="3">
        <v>1</v>
      </c>
      <c r="D8" s="3" t="s">
        <v>59</v>
      </c>
      <c r="E8" s="3" t="s">
        <v>60</v>
      </c>
      <c r="F8" s="3" t="s">
        <v>61</v>
      </c>
      <c r="G8" s="3" t="s">
        <v>62</v>
      </c>
      <c r="H8" s="33" t="s">
        <v>63</v>
      </c>
      <c r="I8" s="33" t="s">
        <v>107</v>
      </c>
      <c r="J8" s="33" t="s">
        <v>108</v>
      </c>
    </row>
    <row r="9" spans="1:10" x14ac:dyDescent="0.25">
      <c r="C9" s="3">
        <v>2</v>
      </c>
      <c r="D9" s="3" t="s">
        <v>64</v>
      </c>
      <c r="E9" s="3" t="s">
        <v>65</v>
      </c>
      <c r="F9" s="3" t="s">
        <v>66</v>
      </c>
      <c r="G9" s="3" t="s">
        <v>67</v>
      </c>
      <c r="H9" s="33"/>
      <c r="I9" s="33"/>
      <c r="J9" s="33"/>
    </row>
    <row r="10" spans="1:10" x14ac:dyDescent="0.25">
      <c r="C10" s="3">
        <v>3</v>
      </c>
      <c r="D10" s="3" t="s">
        <v>68</v>
      </c>
      <c r="E10" s="3" t="s">
        <v>68</v>
      </c>
      <c r="F10" s="3" t="s">
        <v>69</v>
      </c>
      <c r="G10" s="3" t="s">
        <v>66</v>
      </c>
      <c r="H10" s="33"/>
      <c r="I10" s="33"/>
      <c r="J10" s="33"/>
    </row>
    <row r="11" spans="1:10" x14ac:dyDescent="0.25">
      <c r="B11" s="3" t="s">
        <v>70</v>
      </c>
      <c r="C11" s="3">
        <v>1</v>
      </c>
      <c r="D11" s="3" t="s">
        <v>71</v>
      </c>
      <c r="E11" s="3" t="s">
        <v>72</v>
      </c>
      <c r="F11" s="3" t="s">
        <v>73</v>
      </c>
      <c r="G11" s="3" t="s">
        <v>72</v>
      </c>
      <c r="H11" s="33" t="s">
        <v>74</v>
      </c>
      <c r="I11" s="33" t="s">
        <v>108</v>
      </c>
      <c r="J11" s="33" t="s">
        <v>109</v>
      </c>
    </row>
    <row r="12" spans="1:10" x14ac:dyDescent="0.25">
      <c r="C12" s="3">
        <v>2</v>
      </c>
      <c r="D12" s="3" t="s">
        <v>72</v>
      </c>
      <c r="E12" s="3" t="s">
        <v>75</v>
      </c>
      <c r="F12" s="3" t="s">
        <v>75</v>
      </c>
      <c r="G12" s="3" t="s">
        <v>76</v>
      </c>
      <c r="H12" s="33"/>
      <c r="I12" s="33"/>
      <c r="J12" s="33"/>
    </row>
    <row r="13" spans="1:10" x14ac:dyDescent="0.25">
      <c r="C13" s="3">
        <v>3</v>
      </c>
      <c r="D13" s="3" t="s">
        <v>77</v>
      </c>
      <c r="E13" s="3" t="s">
        <v>77</v>
      </c>
      <c r="F13" s="3" t="s">
        <v>78</v>
      </c>
      <c r="G13" s="3" t="s">
        <v>72</v>
      </c>
      <c r="H13" s="35"/>
      <c r="I13" s="35"/>
      <c r="J13" s="35"/>
    </row>
    <row r="14" spans="1:10" x14ac:dyDescent="0.25">
      <c r="A14" s="4" t="s">
        <v>79</v>
      </c>
      <c r="B14" s="4" t="s">
        <v>41</v>
      </c>
      <c r="C14" s="4">
        <v>1</v>
      </c>
      <c r="D14" s="4" t="s">
        <v>80</v>
      </c>
      <c r="E14" s="4" t="s">
        <v>81</v>
      </c>
      <c r="F14" s="4" t="s">
        <v>80</v>
      </c>
      <c r="G14" s="4" t="s">
        <v>80</v>
      </c>
      <c r="H14" s="4" t="s">
        <v>82</v>
      </c>
      <c r="I14" s="34" t="s">
        <v>109</v>
      </c>
      <c r="J14" s="34" t="s">
        <v>110</v>
      </c>
    </row>
    <row r="15" spans="1:10" x14ac:dyDescent="0.25">
      <c r="C15" s="3">
        <v>2</v>
      </c>
      <c r="D15" s="3" t="s">
        <v>83</v>
      </c>
      <c r="E15" s="3" t="s">
        <v>84</v>
      </c>
      <c r="F15" s="3">
        <v>89</v>
      </c>
      <c r="G15" s="3" t="s">
        <v>85</v>
      </c>
      <c r="I15" s="33"/>
      <c r="J15" s="33"/>
    </row>
    <row r="16" spans="1:10" x14ac:dyDescent="0.25">
      <c r="C16" s="3">
        <v>3</v>
      </c>
      <c r="D16" s="3">
        <v>95</v>
      </c>
      <c r="E16" s="3" t="s">
        <v>86</v>
      </c>
      <c r="F16" s="3" t="s">
        <v>87</v>
      </c>
      <c r="G16" s="3" t="s">
        <v>47</v>
      </c>
      <c r="I16" s="33"/>
      <c r="J16" s="33"/>
    </row>
    <row r="17" spans="1:10" x14ac:dyDescent="0.25">
      <c r="B17" s="3" t="s">
        <v>49</v>
      </c>
      <c r="C17" s="3">
        <v>1</v>
      </c>
      <c r="D17" s="3" t="s">
        <v>55</v>
      </c>
      <c r="E17" s="3" t="s">
        <v>51</v>
      </c>
      <c r="F17" s="3" t="s">
        <v>55</v>
      </c>
      <c r="G17" s="3" t="s">
        <v>52</v>
      </c>
      <c r="H17" s="3" t="s">
        <v>88</v>
      </c>
      <c r="I17" s="33" t="s">
        <v>110</v>
      </c>
      <c r="J17" s="33" t="s">
        <v>111</v>
      </c>
    </row>
    <row r="18" spans="1:10" x14ac:dyDescent="0.25">
      <c r="C18" s="3">
        <v>2</v>
      </c>
      <c r="D18" s="3" t="s">
        <v>89</v>
      </c>
      <c r="E18" s="3" t="s">
        <v>89</v>
      </c>
      <c r="F18" s="3" t="s">
        <v>56</v>
      </c>
      <c r="G18" s="3">
        <v>11</v>
      </c>
      <c r="I18" s="33"/>
      <c r="J18" s="33"/>
    </row>
    <row r="19" spans="1:10" x14ac:dyDescent="0.25">
      <c r="C19" s="3">
        <v>3</v>
      </c>
      <c r="D19" s="3" t="s">
        <v>55</v>
      </c>
      <c r="E19" s="3" t="s">
        <v>55</v>
      </c>
      <c r="F19" s="3" t="s">
        <v>55</v>
      </c>
      <c r="G19" s="3" t="s">
        <v>50</v>
      </c>
      <c r="I19" s="33"/>
      <c r="J19" s="33"/>
    </row>
    <row r="20" spans="1:10" x14ac:dyDescent="0.25">
      <c r="B20" s="3" t="s">
        <v>58</v>
      </c>
      <c r="C20" s="3">
        <v>1</v>
      </c>
      <c r="D20" s="3" t="s">
        <v>90</v>
      </c>
      <c r="E20" s="3" t="s">
        <v>91</v>
      </c>
      <c r="F20" s="3" t="s">
        <v>92</v>
      </c>
      <c r="G20" s="3" t="s">
        <v>59</v>
      </c>
      <c r="H20" s="3" t="s">
        <v>93</v>
      </c>
      <c r="I20" s="33" t="s">
        <v>111</v>
      </c>
      <c r="J20" s="33" t="s">
        <v>112</v>
      </c>
    </row>
    <row r="21" spans="1:10" x14ac:dyDescent="0.25">
      <c r="C21" s="3">
        <v>2</v>
      </c>
      <c r="D21" s="3" t="s">
        <v>90</v>
      </c>
      <c r="E21" s="3">
        <v>1</v>
      </c>
      <c r="F21" s="3" t="s">
        <v>92</v>
      </c>
      <c r="G21" s="3" t="s">
        <v>93</v>
      </c>
      <c r="I21" s="33"/>
      <c r="J21" s="33"/>
    </row>
    <row r="22" spans="1:10" x14ac:dyDescent="0.25">
      <c r="C22" s="3">
        <v>3</v>
      </c>
      <c r="D22" s="3" t="s">
        <v>90</v>
      </c>
      <c r="E22" s="3" t="s">
        <v>90</v>
      </c>
      <c r="F22" s="3" t="s">
        <v>94</v>
      </c>
      <c r="G22" s="3" t="s">
        <v>92</v>
      </c>
      <c r="I22" s="33"/>
      <c r="J22" s="33"/>
    </row>
    <row r="23" spans="1:10" x14ac:dyDescent="0.25">
      <c r="B23" s="3" t="s">
        <v>70</v>
      </c>
      <c r="C23" s="3">
        <v>1</v>
      </c>
      <c r="D23" s="3" t="s">
        <v>95</v>
      </c>
      <c r="E23" s="3" t="s">
        <v>96</v>
      </c>
      <c r="F23" s="3" t="s">
        <v>73</v>
      </c>
      <c r="G23" s="3" t="s">
        <v>97</v>
      </c>
      <c r="H23" s="3" t="s">
        <v>98</v>
      </c>
      <c r="I23" s="33" t="s">
        <v>112</v>
      </c>
      <c r="J23" s="33" t="s">
        <v>113</v>
      </c>
    </row>
    <row r="24" spans="1:10" x14ac:dyDescent="0.25">
      <c r="C24" s="3">
        <v>2</v>
      </c>
      <c r="D24" s="3" t="s">
        <v>99</v>
      </c>
      <c r="E24" s="3" t="s">
        <v>73</v>
      </c>
      <c r="F24" s="3" t="s">
        <v>75</v>
      </c>
      <c r="G24" s="3" t="s">
        <v>73</v>
      </c>
      <c r="I24" s="33"/>
      <c r="J24" s="33"/>
    </row>
    <row r="25" spans="1:10" x14ac:dyDescent="0.25">
      <c r="C25" s="3">
        <v>3</v>
      </c>
      <c r="D25" s="3" t="s">
        <v>100</v>
      </c>
      <c r="E25" s="3" t="s">
        <v>97</v>
      </c>
      <c r="F25" s="3" t="s">
        <v>101</v>
      </c>
      <c r="G25" s="3" t="s">
        <v>102</v>
      </c>
      <c r="I25" s="35"/>
      <c r="J25" s="35"/>
    </row>
    <row r="26" spans="1:10" x14ac:dyDescent="0.25">
      <c r="A26" s="4" t="s">
        <v>103</v>
      </c>
      <c r="B26" s="4" t="s">
        <v>41</v>
      </c>
      <c r="C26" s="4">
        <v>1</v>
      </c>
      <c r="D26" s="4">
        <v>102</v>
      </c>
      <c r="E26" s="4">
        <v>99.2</v>
      </c>
      <c r="F26" s="4">
        <v>97.2</v>
      </c>
      <c r="G26" s="4" t="s">
        <v>102</v>
      </c>
      <c r="H26" s="4">
        <v>99.466666666666654</v>
      </c>
      <c r="I26" s="3">
        <v>99.466666666666654</v>
      </c>
      <c r="J26" s="3">
        <v>2.4240135817728034E-2</v>
      </c>
    </row>
    <row r="27" spans="1:10" x14ac:dyDescent="0.25">
      <c r="B27" s="3" t="s">
        <v>49</v>
      </c>
      <c r="C27" s="3">
        <v>1</v>
      </c>
      <c r="D27" s="3">
        <v>11.3</v>
      </c>
      <c r="E27" s="3">
        <v>11</v>
      </c>
      <c r="F27" s="3">
        <v>10.8</v>
      </c>
      <c r="G27" s="3" t="s">
        <v>102</v>
      </c>
      <c r="H27" s="33">
        <v>11.050000000000002</v>
      </c>
      <c r="I27" s="3">
        <v>89.499999999999972</v>
      </c>
      <c r="J27" s="33">
        <v>2.0799999999999999E-2</v>
      </c>
    </row>
    <row r="28" spans="1:10" x14ac:dyDescent="0.25">
      <c r="C28" s="3">
        <v>2</v>
      </c>
      <c r="D28" s="3">
        <v>11.3</v>
      </c>
      <c r="E28" s="3">
        <v>11</v>
      </c>
      <c r="F28" s="3">
        <v>10.9</v>
      </c>
      <c r="G28" s="3" t="s">
        <v>102</v>
      </c>
      <c r="H28" s="33"/>
      <c r="J28" s="33"/>
    </row>
    <row r="29" spans="1:10" x14ac:dyDescent="0.25">
      <c r="B29" s="3" t="s">
        <v>58</v>
      </c>
      <c r="C29" s="3">
        <v>1</v>
      </c>
      <c r="D29" s="3">
        <v>1.1000000000000001</v>
      </c>
      <c r="E29" s="3">
        <v>1.06</v>
      </c>
      <c r="F29" s="3">
        <v>1.05</v>
      </c>
      <c r="G29" s="3" t="s">
        <v>102</v>
      </c>
      <c r="H29" s="33">
        <v>1.085</v>
      </c>
      <c r="I29" s="3">
        <v>91.5</v>
      </c>
      <c r="J29" s="33">
        <v>2.4389500000000001E-2</v>
      </c>
    </row>
    <row r="30" spans="1:10" x14ac:dyDescent="0.25">
      <c r="C30" s="3">
        <v>2</v>
      </c>
      <c r="D30" s="3">
        <v>1.1299999999999999</v>
      </c>
      <c r="E30" s="3">
        <v>1.0900000000000001</v>
      </c>
      <c r="F30" s="3">
        <v>1.08</v>
      </c>
      <c r="G30" s="3" t="s">
        <v>102</v>
      </c>
      <c r="H30" s="33"/>
      <c r="J30" s="33"/>
    </row>
    <row r="31" spans="1:10" x14ac:dyDescent="0.25">
      <c r="B31" s="3" t="s">
        <v>70</v>
      </c>
      <c r="C31" s="3">
        <v>1</v>
      </c>
      <c r="D31" s="3">
        <v>9.5500000000000002E-2</v>
      </c>
      <c r="E31" s="3">
        <v>9.1749999999999998E-2</v>
      </c>
      <c r="F31" s="3">
        <v>0.10525</v>
      </c>
      <c r="G31" s="3" t="s">
        <v>102</v>
      </c>
      <c r="H31" s="33">
        <v>0.10783333333333335</v>
      </c>
      <c r="I31" s="3">
        <v>92.166666666666657</v>
      </c>
      <c r="J31" s="33">
        <v>6.01</v>
      </c>
    </row>
    <row r="32" spans="1:10" x14ac:dyDescent="0.25">
      <c r="C32" s="3">
        <v>2</v>
      </c>
      <c r="D32" s="3">
        <v>9.425E-2</v>
      </c>
      <c r="E32" s="3">
        <v>9.8250000000000004E-2</v>
      </c>
      <c r="F32" s="3">
        <v>0.10675</v>
      </c>
      <c r="G32" s="3" t="s">
        <v>102</v>
      </c>
      <c r="H32" s="33"/>
      <c r="J32" s="33"/>
    </row>
    <row r="33" spans="3:8" x14ac:dyDescent="0.25">
      <c r="C33" s="3">
        <v>3</v>
      </c>
      <c r="D33" s="3">
        <v>0.13450000000000001</v>
      </c>
      <c r="E33" s="3">
        <v>0.11375</v>
      </c>
      <c r="F33" s="3">
        <v>0.1305</v>
      </c>
      <c r="G33" s="3" t="s">
        <v>102</v>
      </c>
      <c r="H33" s="33"/>
    </row>
  </sheetData>
  <mergeCells count="26">
    <mergeCell ref="H27:H28"/>
    <mergeCell ref="J27:J28"/>
    <mergeCell ref="H29:H30"/>
    <mergeCell ref="J29:J30"/>
    <mergeCell ref="H31:H33"/>
    <mergeCell ref="J31:J32"/>
    <mergeCell ref="J20:J22"/>
    <mergeCell ref="I23:I25"/>
    <mergeCell ref="J23:J25"/>
    <mergeCell ref="H11:H13"/>
    <mergeCell ref="I11:I13"/>
    <mergeCell ref="J11:J13"/>
    <mergeCell ref="I14:I16"/>
    <mergeCell ref="J14:J16"/>
    <mergeCell ref="I17:I19"/>
    <mergeCell ref="J17:J19"/>
    <mergeCell ref="I20:I22"/>
    <mergeCell ref="H8:H10"/>
    <mergeCell ref="I8:I10"/>
    <mergeCell ref="J8:J10"/>
    <mergeCell ref="H2:H4"/>
    <mergeCell ref="I2:I4"/>
    <mergeCell ref="J2:J4"/>
    <mergeCell ref="H5:H7"/>
    <mergeCell ref="I5:I7"/>
    <mergeCell ref="J5:J7"/>
  </mergeCells>
  <phoneticPr fontId="3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72769B-8355-45CA-B5AC-6A3124D66C15}">
  <dimension ref="A1:N323"/>
  <sheetViews>
    <sheetView topLeftCell="H1" zoomScale="101" zoomScaleNormal="70" workbookViewId="0">
      <pane ySplit="1" topLeftCell="A2" activePane="bottomLeft" state="frozen"/>
      <selection pane="bottomLeft" activeCell="M1" sqref="M1:N1"/>
    </sheetView>
  </sheetViews>
  <sheetFormatPr defaultRowHeight="15" x14ac:dyDescent="0.25"/>
  <cols>
    <col min="1" max="1" width="20.7109375" style="3" bestFit="1" customWidth="1"/>
    <col min="2" max="2" width="10.28515625" style="3" bestFit="1" customWidth="1"/>
    <col min="3" max="5" width="17.7109375" style="3" bestFit="1" customWidth="1"/>
    <col min="6" max="6" width="46.28515625" style="3" bestFit="1" customWidth="1"/>
    <col min="7" max="7" width="33.140625" style="3" bestFit="1" customWidth="1"/>
    <col min="8" max="8" width="27.7109375" style="3" bestFit="1" customWidth="1"/>
    <col min="9" max="9" width="8.42578125" style="3" customWidth="1"/>
    <col min="10" max="10" width="28.7109375" style="6" bestFit="1" customWidth="1"/>
    <col min="11" max="11" width="26" style="6" bestFit="1" customWidth="1"/>
    <col min="12" max="12" width="8.140625" style="6" customWidth="1"/>
    <col min="13" max="13" width="45.85546875" style="3" bestFit="1" customWidth="1"/>
    <col min="14" max="14" width="53.85546875" style="3" bestFit="1" customWidth="1"/>
    <col min="15" max="15" width="4.28515625" style="3" bestFit="1" customWidth="1"/>
    <col min="16" max="16384" width="9.140625" style="3"/>
  </cols>
  <sheetData>
    <row r="1" spans="1:14" s="6" customFormat="1" x14ac:dyDescent="0.25">
      <c r="A1" s="6" t="s">
        <v>104</v>
      </c>
      <c r="B1" s="6" t="s">
        <v>10</v>
      </c>
      <c r="C1" s="6" t="s">
        <v>105</v>
      </c>
      <c r="D1" s="6" t="s">
        <v>12</v>
      </c>
      <c r="E1" s="6" t="s">
        <v>13</v>
      </c>
      <c r="F1" s="6" t="s">
        <v>20</v>
      </c>
      <c r="G1" s="6" t="s">
        <v>14</v>
      </c>
      <c r="H1" s="6" t="s">
        <v>23</v>
      </c>
      <c r="J1" s="6" t="s">
        <v>15</v>
      </c>
      <c r="K1" s="6" t="s">
        <v>21</v>
      </c>
      <c r="M1" s="6" t="s">
        <v>11</v>
      </c>
      <c r="N1" s="6" t="s">
        <v>22</v>
      </c>
    </row>
    <row r="2" spans="1:14" x14ac:dyDescent="0.25">
      <c r="A2" s="3">
        <v>100</v>
      </c>
      <c r="B2" s="33">
        <v>1</v>
      </c>
      <c r="C2" s="3">
        <v>100</v>
      </c>
      <c r="D2" s="3">
        <v>96.4</v>
      </c>
      <c r="E2" s="3">
        <v>100</v>
      </c>
      <c r="K2" s="32">
        <f>AVERAGE(J6,J14,J22)</f>
        <v>98.411111111111111</v>
      </c>
      <c r="N2" s="33">
        <f>AVERAGE(M6,M14,M22)</f>
        <v>3.7668886044975629</v>
      </c>
    </row>
    <row r="3" spans="1:14" x14ac:dyDescent="0.25">
      <c r="A3" s="3">
        <v>100</v>
      </c>
      <c r="B3" s="33"/>
      <c r="C3" s="3">
        <v>98.2</v>
      </c>
      <c r="D3" s="3">
        <v>96.4</v>
      </c>
      <c r="E3" s="3">
        <v>102</v>
      </c>
      <c r="K3" s="32"/>
      <c r="N3" s="33"/>
    </row>
    <row r="4" spans="1:14" x14ac:dyDescent="0.25">
      <c r="A4" s="3">
        <v>100</v>
      </c>
      <c r="B4" s="33"/>
      <c r="C4" s="3">
        <v>93.4</v>
      </c>
      <c r="D4" s="3">
        <v>90.8</v>
      </c>
      <c r="E4" s="3">
        <v>99</v>
      </c>
      <c r="K4" s="32"/>
      <c r="N4" s="33"/>
    </row>
    <row r="5" spans="1:14" x14ac:dyDescent="0.25">
      <c r="A5" s="3">
        <v>100</v>
      </c>
      <c r="B5" s="33"/>
      <c r="C5" s="3">
        <v>93.2</v>
      </c>
      <c r="D5" s="3">
        <v>90.8</v>
      </c>
      <c r="E5" s="3">
        <v>95.6</v>
      </c>
      <c r="K5" s="32"/>
      <c r="N5" s="33"/>
    </row>
    <row r="6" spans="1:14" x14ac:dyDescent="0.25">
      <c r="A6" s="6" t="s">
        <v>6</v>
      </c>
      <c r="B6" s="6"/>
      <c r="C6" s="6">
        <f>AVERAGE(C2:C5)</f>
        <v>96.2</v>
      </c>
      <c r="D6" s="6">
        <f>AVERAGE(D2:D5)</f>
        <v>93.600000000000009</v>
      </c>
      <c r="E6" s="6">
        <f>AVERAGE(E2:E5)</f>
        <v>99.15</v>
      </c>
      <c r="F6" s="6"/>
      <c r="G6" s="6">
        <f>AVERAGE(C6:E6)</f>
        <v>96.316666666666677</v>
      </c>
      <c r="H6" s="6">
        <f>_xlfn.STDEV.S(C6:E6)</f>
        <v>2.7768387301630115</v>
      </c>
      <c r="I6" s="6"/>
      <c r="J6" s="6">
        <f>100-(((100-G6)/100)*100)</f>
        <v>96.316666666666677</v>
      </c>
      <c r="K6" s="32"/>
      <c r="M6" s="3">
        <f>(H6/G6)*100</f>
        <v>2.8830303479802852</v>
      </c>
      <c r="N6" s="33"/>
    </row>
    <row r="7" spans="1:14" x14ac:dyDescent="0.25">
      <c r="A7" s="6" t="s">
        <v>16</v>
      </c>
      <c r="B7" s="6"/>
      <c r="C7" s="6">
        <f>_xlfn.STDEV.S(C2:C5)</f>
        <v>3.4292856398964471</v>
      </c>
      <c r="D7" s="6">
        <f>_xlfn.STDEV.S(D2:D5)</f>
        <v>3.2331615074619093</v>
      </c>
      <c r="E7" s="6">
        <f>_xlfn.STDEV.S(E2:E5)</f>
        <v>2.6751946969644433</v>
      </c>
      <c r="F7" s="6"/>
      <c r="G7" s="6"/>
      <c r="H7" s="6"/>
      <c r="I7" s="6"/>
      <c r="K7" s="32"/>
      <c r="N7" s="33"/>
    </row>
    <row r="8" spans="1:14" x14ac:dyDescent="0.25">
      <c r="A8" s="6" t="s">
        <v>17</v>
      </c>
      <c r="B8" s="6"/>
      <c r="C8" s="6">
        <f>(C7/C6)*100</f>
        <v>3.5647459874183438</v>
      </c>
      <c r="D8" s="6">
        <f>(D7/D6)*100</f>
        <v>3.4542323797669972</v>
      </c>
      <c r="E8" s="6">
        <f>(E7/E6)*100</f>
        <v>2.6981287916938408</v>
      </c>
      <c r="F8" s="3">
        <f>AVERAGE(C8:E8)</f>
        <v>3.2390357196263935</v>
      </c>
      <c r="K8" s="32"/>
      <c r="N8" s="33"/>
    </row>
    <row r="9" spans="1:14" x14ac:dyDescent="0.25">
      <c r="A9" s="6"/>
      <c r="B9" s="6"/>
      <c r="K9" s="32"/>
      <c r="N9" s="33"/>
    </row>
    <row r="10" spans="1:14" x14ac:dyDescent="0.25">
      <c r="A10" s="3">
        <v>100</v>
      </c>
      <c r="B10" s="33">
        <v>2</v>
      </c>
      <c r="C10" s="3">
        <v>102</v>
      </c>
      <c r="D10" s="3">
        <v>100</v>
      </c>
      <c r="E10" s="3">
        <v>102</v>
      </c>
      <c r="K10" s="32"/>
      <c r="N10" s="33"/>
    </row>
    <row r="11" spans="1:14" x14ac:dyDescent="0.25">
      <c r="A11" s="3">
        <v>100</v>
      </c>
      <c r="B11" s="33"/>
      <c r="C11" s="3">
        <v>96.8</v>
      </c>
      <c r="D11" s="3">
        <v>100</v>
      </c>
      <c r="E11" s="3">
        <v>104</v>
      </c>
      <c r="K11" s="32"/>
      <c r="N11" s="33"/>
    </row>
    <row r="12" spans="1:14" x14ac:dyDescent="0.25">
      <c r="A12" s="3">
        <v>100</v>
      </c>
      <c r="B12" s="33"/>
      <c r="C12" s="3">
        <v>96.2</v>
      </c>
      <c r="D12" s="3">
        <v>98</v>
      </c>
      <c r="E12" s="3">
        <v>100</v>
      </c>
      <c r="K12" s="32"/>
      <c r="M12" s="6"/>
      <c r="N12" s="33"/>
    </row>
    <row r="13" spans="1:14" x14ac:dyDescent="0.25">
      <c r="A13" s="3">
        <v>100</v>
      </c>
      <c r="B13" s="33"/>
      <c r="C13" s="3">
        <v>96.2</v>
      </c>
      <c r="D13" s="3">
        <v>95.2</v>
      </c>
      <c r="E13" s="3">
        <v>104</v>
      </c>
      <c r="K13" s="32"/>
      <c r="M13" s="6"/>
      <c r="N13" s="33"/>
    </row>
    <row r="14" spans="1:14" x14ac:dyDescent="0.25">
      <c r="A14" s="6" t="s">
        <v>6</v>
      </c>
      <c r="B14" s="6"/>
      <c r="C14" s="6">
        <f>AVERAGE(C10:C13)</f>
        <v>97.8</v>
      </c>
      <c r="D14" s="6">
        <f>AVERAGE(D10:D13)</f>
        <v>98.3</v>
      </c>
      <c r="E14" s="6">
        <f>AVERAGE(E10:E13)</f>
        <v>102.5</v>
      </c>
      <c r="F14" s="6"/>
      <c r="G14" s="6">
        <f>AVERAGE(C14:E14)</f>
        <v>99.533333333333346</v>
      </c>
      <c r="H14" s="6">
        <f>_xlfn.STDEV.S(C14:E14)</f>
        <v>2.5813433195399136</v>
      </c>
      <c r="I14" s="6"/>
      <c r="J14" s="6">
        <f>100-(((100-G14)/100)*100)</f>
        <v>99.533333333333346</v>
      </c>
      <c r="K14" s="32"/>
      <c r="M14" s="3">
        <f>(H14/G14)*100</f>
        <v>2.5934460678565774</v>
      </c>
      <c r="N14" s="33"/>
    </row>
    <row r="15" spans="1:14" x14ac:dyDescent="0.25">
      <c r="A15" s="6" t="s">
        <v>16</v>
      </c>
      <c r="B15" s="6"/>
      <c r="C15" s="6">
        <f>_xlfn.STDEV.S(C10:C13)</f>
        <v>2.814249455894057</v>
      </c>
      <c r="D15" s="6">
        <f>_xlfn.STDEV.S(D10:D13)</f>
        <v>2.2715633383201079</v>
      </c>
      <c r="E15" s="6">
        <f>_xlfn.STDEV.S(E10:E13)</f>
        <v>1.9148542155126762</v>
      </c>
      <c r="F15" s="6"/>
      <c r="G15" s="6"/>
      <c r="H15" s="6"/>
      <c r="I15" s="6"/>
      <c r="K15" s="32"/>
      <c r="N15" s="33"/>
    </row>
    <row r="16" spans="1:14" x14ac:dyDescent="0.25">
      <c r="A16" s="6" t="s">
        <v>17</v>
      </c>
      <c r="B16" s="6"/>
      <c r="C16" s="6">
        <f>(C15/C14)*100</f>
        <v>2.877555680873269</v>
      </c>
      <c r="D16" s="6">
        <f>(D15/D14)*100</f>
        <v>2.3108477500713205</v>
      </c>
      <c r="E16" s="6">
        <f>(E15/E14)*100</f>
        <v>1.8681504541587086</v>
      </c>
      <c r="F16" s="3">
        <f>AVERAGE(C16:E16)</f>
        <v>2.3521846283677661</v>
      </c>
      <c r="G16" s="6"/>
      <c r="H16" s="6"/>
      <c r="I16" s="6"/>
      <c r="K16" s="32"/>
      <c r="N16" s="33"/>
    </row>
    <row r="17" spans="1:14" x14ac:dyDescent="0.25">
      <c r="A17" s="6"/>
      <c r="B17" s="6"/>
      <c r="C17" s="6"/>
      <c r="D17" s="6"/>
      <c r="E17" s="6"/>
      <c r="F17" s="6"/>
      <c r="K17" s="32"/>
      <c r="N17" s="33"/>
    </row>
    <row r="18" spans="1:14" x14ac:dyDescent="0.25">
      <c r="A18" s="3">
        <v>100</v>
      </c>
      <c r="B18" s="33">
        <v>3</v>
      </c>
      <c r="C18" s="3">
        <v>106</v>
      </c>
      <c r="D18" s="3">
        <v>104</v>
      </c>
      <c r="E18" s="3">
        <v>90</v>
      </c>
      <c r="K18" s="32"/>
      <c r="N18" s="33"/>
    </row>
    <row r="19" spans="1:14" x14ac:dyDescent="0.25">
      <c r="A19" s="3">
        <v>100</v>
      </c>
      <c r="B19" s="33"/>
      <c r="C19" s="3">
        <v>102</v>
      </c>
      <c r="D19" s="3">
        <v>106</v>
      </c>
      <c r="E19" s="3">
        <v>97.4</v>
      </c>
      <c r="K19" s="32"/>
      <c r="N19" s="33"/>
    </row>
    <row r="20" spans="1:14" x14ac:dyDescent="0.25">
      <c r="A20" s="3">
        <v>100</v>
      </c>
      <c r="B20" s="33"/>
      <c r="C20" s="3">
        <v>104</v>
      </c>
      <c r="D20" s="3">
        <v>106</v>
      </c>
      <c r="E20" s="3">
        <v>92</v>
      </c>
      <c r="G20" s="6"/>
      <c r="H20" s="6"/>
      <c r="I20" s="6"/>
      <c r="K20" s="32"/>
      <c r="N20" s="33"/>
    </row>
    <row r="21" spans="1:14" x14ac:dyDescent="0.25">
      <c r="A21" s="3">
        <v>100</v>
      </c>
      <c r="B21" s="33"/>
      <c r="C21" s="3">
        <v>104</v>
      </c>
      <c r="D21" s="3">
        <v>100</v>
      </c>
      <c r="E21" s="3">
        <v>96</v>
      </c>
      <c r="K21" s="32"/>
      <c r="N21" s="33"/>
    </row>
    <row r="22" spans="1:14" x14ac:dyDescent="0.25">
      <c r="A22" s="6" t="s">
        <v>6</v>
      </c>
      <c r="B22" s="6"/>
      <c r="C22" s="6">
        <f>AVERAGE(C18:C21)</f>
        <v>104</v>
      </c>
      <c r="D22" s="6">
        <f>AVERAGE(D18:D21)</f>
        <v>104</v>
      </c>
      <c r="E22" s="6">
        <f>AVERAGE(E18:E21)</f>
        <v>93.85</v>
      </c>
      <c r="F22" s="6"/>
      <c r="G22" s="6">
        <f>AVERAGE(C22:E22)</f>
        <v>100.61666666666667</v>
      </c>
      <c r="H22" s="6">
        <f>_xlfn.STDEV.S(C22:E22)</f>
        <v>5.8601052322747051</v>
      </c>
      <c r="I22" s="6"/>
      <c r="J22" s="6">
        <f>100-(((G22-100)/100)*100)</f>
        <v>99.383333333333326</v>
      </c>
      <c r="K22" s="32"/>
      <c r="M22" s="3">
        <f>(H22/G22)*100</f>
        <v>5.824189397655827</v>
      </c>
      <c r="N22" s="33"/>
    </row>
    <row r="23" spans="1:14" x14ac:dyDescent="0.25">
      <c r="A23" s="6" t="s">
        <v>16</v>
      </c>
      <c r="B23" s="6"/>
      <c r="C23" s="6">
        <f>_xlfn.STDEV.S(C18:C21)</f>
        <v>1.6329931618554521</v>
      </c>
      <c r="D23" s="6">
        <f>_xlfn.STDEV.S(D18:D21)</f>
        <v>2.8284271247461903</v>
      </c>
      <c r="E23" s="6">
        <f>_xlfn.STDEV.S(E18:E21)</f>
        <v>3.4385074281340948</v>
      </c>
      <c r="F23" s="6"/>
      <c r="G23" s="6"/>
      <c r="H23" s="6"/>
      <c r="I23" s="6"/>
    </row>
    <row r="24" spans="1:14" x14ac:dyDescent="0.25">
      <c r="A24" s="6" t="s">
        <v>17</v>
      </c>
      <c r="B24" s="6"/>
      <c r="C24" s="6">
        <f>(C23/C22)*100</f>
        <v>1.5701857325533193</v>
      </c>
      <c r="D24" s="6">
        <f>(D23/D22)*100</f>
        <v>2.719641466102106</v>
      </c>
      <c r="E24" s="6">
        <f>(E23/E22)*100</f>
        <v>3.6638331679638729</v>
      </c>
      <c r="F24" s="3">
        <f>AVERAGE(C24:E24)</f>
        <v>2.6512201222064324</v>
      </c>
      <c r="G24" s="6"/>
      <c r="H24" s="6"/>
      <c r="I24" s="6"/>
    </row>
    <row r="25" spans="1:14" x14ac:dyDescent="0.25">
      <c r="A25" s="6"/>
      <c r="B25" s="6"/>
      <c r="C25" s="6"/>
      <c r="D25" s="6"/>
      <c r="E25" s="6"/>
      <c r="F25" s="3">
        <f>AVERAGE(F24,F16,F8)</f>
        <v>2.7474801567335305</v>
      </c>
      <c r="G25" s="6">
        <f>AVERAGE(G6,G14,G22)</f>
        <v>98.822222222222237</v>
      </c>
      <c r="H25" s="6"/>
      <c r="I25" s="6"/>
    </row>
    <row r="27" spans="1:14" x14ac:dyDescent="0.25">
      <c r="A27" s="3" t="s">
        <v>24</v>
      </c>
      <c r="B27" s="33">
        <v>1</v>
      </c>
      <c r="C27" s="3">
        <v>11.5</v>
      </c>
      <c r="D27" s="3">
        <v>11.4</v>
      </c>
      <c r="E27" s="3">
        <v>11.7</v>
      </c>
      <c r="K27" s="32">
        <f>AVERAGE(J31,J39,J47)</f>
        <v>85.277777777777786</v>
      </c>
      <c r="N27" s="33">
        <f>AVERAGE(M31,M39,M47)</f>
        <v>1.378918545030186</v>
      </c>
    </row>
    <row r="28" spans="1:14" x14ac:dyDescent="0.25">
      <c r="A28" s="3" t="s">
        <v>24</v>
      </c>
      <c r="B28" s="33"/>
      <c r="C28" s="3">
        <v>11.3</v>
      </c>
      <c r="D28" s="3">
        <v>11.4</v>
      </c>
      <c r="E28" s="3">
        <v>11.2</v>
      </c>
      <c r="K28" s="32"/>
      <c r="N28" s="33"/>
    </row>
    <row r="29" spans="1:14" x14ac:dyDescent="0.25">
      <c r="A29" s="3" t="s">
        <v>24</v>
      </c>
      <c r="B29" s="33"/>
      <c r="C29" s="3">
        <v>11</v>
      </c>
      <c r="D29" s="3">
        <v>11.4</v>
      </c>
      <c r="E29" s="3">
        <v>11.4</v>
      </c>
      <c r="K29" s="32"/>
      <c r="N29" s="33"/>
    </row>
    <row r="30" spans="1:14" x14ac:dyDescent="0.25">
      <c r="A30" s="3" t="s">
        <v>24</v>
      </c>
      <c r="B30" s="33"/>
      <c r="C30" s="3">
        <v>10.7</v>
      </c>
      <c r="D30" s="3">
        <v>11.3</v>
      </c>
      <c r="E30" s="3">
        <v>11.4</v>
      </c>
      <c r="K30" s="32"/>
      <c r="N30" s="33"/>
    </row>
    <row r="31" spans="1:14" x14ac:dyDescent="0.25">
      <c r="A31" s="6" t="s">
        <v>6</v>
      </c>
      <c r="B31" s="6"/>
      <c r="C31" s="6">
        <f>AVERAGE(C27:C30)</f>
        <v>11.125</v>
      </c>
      <c r="D31" s="6">
        <f>AVERAGE(D27:D30)</f>
        <v>11.375</v>
      </c>
      <c r="E31" s="6">
        <f>AVERAGE(E27:E30)</f>
        <v>11.424999999999999</v>
      </c>
      <c r="F31" s="6"/>
      <c r="G31" s="6">
        <f>AVERAGE(C31:E31)</f>
        <v>11.308333333333332</v>
      </c>
      <c r="H31" s="6">
        <f>_xlfn.STDEV.S(C31:E31)</f>
        <v>0.16072751268321553</v>
      </c>
      <c r="I31" s="6"/>
      <c r="J31" s="6">
        <f>100-(((G31-10)/10)*100)</f>
        <v>86.916666666666686</v>
      </c>
      <c r="K31" s="32"/>
      <c r="M31" s="3">
        <f>(H31/G31)*100</f>
        <v>1.4213191983777351</v>
      </c>
      <c r="N31" s="33"/>
    </row>
    <row r="32" spans="1:14" x14ac:dyDescent="0.25">
      <c r="A32" s="6" t="s">
        <v>16</v>
      </c>
      <c r="B32" s="6"/>
      <c r="C32" s="6">
        <f>_xlfn.STDEV.S(C27:C30)</f>
        <v>0.35000000000000037</v>
      </c>
      <c r="D32" s="6">
        <f>_xlfn.STDEV.S(D27:D30)</f>
        <v>4.9999999999999815E-2</v>
      </c>
      <c r="E32" s="6">
        <f>_xlfn.STDEV.S(E27:E30)</f>
        <v>0.20615528128088292</v>
      </c>
      <c r="K32" s="32"/>
      <c r="N32" s="33"/>
    </row>
    <row r="33" spans="1:14" x14ac:dyDescent="0.25">
      <c r="A33" s="6" t="s">
        <v>17</v>
      </c>
      <c r="B33" s="6"/>
      <c r="C33" s="6">
        <f>(C32/C31)*100</f>
        <v>3.1460674157303399</v>
      </c>
      <c r="D33" s="6">
        <f>(D32/D31)*100</f>
        <v>0.43956043956043789</v>
      </c>
      <c r="E33" s="6">
        <f>(E32/E31)*100</f>
        <v>1.8044225932681222</v>
      </c>
      <c r="F33" s="3">
        <f>AVERAGE(C33:E33)</f>
        <v>1.7966834828529665</v>
      </c>
      <c r="K33" s="32"/>
      <c r="N33" s="33"/>
    </row>
    <row r="34" spans="1:14" x14ac:dyDescent="0.25">
      <c r="K34" s="32"/>
      <c r="N34" s="33"/>
    </row>
    <row r="35" spans="1:14" x14ac:dyDescent="0.25">
      <c r="A35" s="3" t="s">
        <v>24</v>
      </c>
      <c r="B35" s="33">
        <v>2</v>
      </c>
      <c r="C35" s="3">
        <v>11.4</v>
      </c>
      <c r="D35" s="3">
        <v>11.8</v>
      </c>
      <c r="E35" s="3">
        <v>11.7</v>
      </c>
      <c r="K35" s="32"/>
      <c r="N35" s="33"/>
    </row>
    <row r="36" spans="1:14" x14ac:dyDescent="0.25">
      <c r="A36" s="3" t="s">
        <v>24</v>
      </c>
      <c r="B36" s="33"/>
      <c r="C36" s="3">
        <v>11.2</v>
      </c>
      <c r="D36" s="3">
        <v>11.6</v>
      </c>
      <c r="E36" s="3">
        <v>11.3</v>
      </c>
      <c r="K36" s="32"/>
      <c r="N36" s="33"/>
    </row>
    <row r="37" spans="1:14" x14ac:dyDescent="0.25">
      <c r="A37" s="3" t="s">
        <v>24</v>
      </c>
      <c r="B37" s="33"/>
      <c r="C37" s="3">
        <v>11.2</v>
      </c>
      <c r="D37" s="3">
        <v>11.6</v>
      </c>
      <c r="E37" s="3">
        <v>11.3</v>
      </c>
      <c r="K37" s="32"/>
      <c r="N37" s="33"/>
    </row>
    <row r="38" spans="1:14" x14ac:dyDescent="0.25">
      <c r="A38" s="3" t="s">
        <v>24</v>
      </c>
      <c r="B38" s="33"/>
      <c r="C38" s="3">
        <v>11.1</v>
      </c>
      <c r="D38" s="3">
        <v>11.5</v>
      </c>
      <c r="E38" s="3">
        <v>11.4</v>
      </c>
      <c r="K38" s="32"/>
      <c r="N38" s="33"/>
    </row>
    <row r="39" spans="1:14" x14ac:dyDescent="0.25">
      <c r="A39" s="6" t="s">
        <v>6</v>
      </c>
      <c r="B39" s="6"/>
      <c r="C39" s="6">
        <f>AVERAGE(C35:C38)</f>
        <v>11.225</v>
      </c>
      <c r="D39" s="6">
        <f>AVERAGE(D35:D38)</f>
        <v>11.625</v>
      </c>
      <c r="E39" s="6">
        <f>AVERAGE(E35:E38)</f>
        <v>11.424999999999999</v>
      </c>
      <c r="F39" s="6"/>
      <c r="G39" s="6">
        <f>AVERAGE(C39:E39)</f>
        <v>11.424999999999999</v>
      </c>
      <c r="H39" s="6">
        <f>_xlfn.STDEV.S(C39:E39)</f>
        <v>0.20000000000000018</v>
      </c>
      <c r="I39" s="6"/>
      <c r="J39" s="6">
        <f>100-(((G39-10)/10)*100)</f>
        <v>85.750000000000014</v>
      </c>
      <c r="K39" s="32"/>
      <c r="M39" s="3">
        <f>(H39/G39)*100</f>
        <v>1.7505470459518617</v>
      </c>
      <c r="N39" s="33"/>
    </row>
    <row r="40" spans="1:14" x14ac:dyDescent="0.25">
      <c r="A40" s="6" t="s">
        <v>16</v>
      </c>
      <c r="B40" s="6"/>
      <c r="C40" s="6">
        <f>_xlfn.STDEV.S(C35:C38)</f>
        <v>0.12583057392117952</v>
      </c>
      <c r="D40" s="6">
        <f>_xlfn.STDEV.S(D35:D38)</f>
        <v>0.12583057392117952</v>
      </c>
      <c r="E40" s="6">
        <f>_xlfn.STDEV.S(E35:E38)</f>
        <v>0.18929694486000845</v>
      </c>
      <c r="F40" s="6"/>
      <c r="G40" s="6"/>
      <c r="H40" s="6"/>
      <c r="I40" s="6"/>
      <c r="K40" s="32"/>
      <c r="N40" s="33"/>
    </row>
    <row r="41" spans="1:14" x14ac:dyDescent="0.25">
      <c r="A41" s="6" t="s">
        <v>17</v>
      </c>
      <c r="B41" s="6"/>
      <c r="C41" s="6">
        <f>(C40/C39)*100</f>
        <v>1.1209850683401295</v>
      </c>
      <c r="D41" s="6">
        <f>(D40/D39)*100</f>
        <v>1.0824135391069207</v>
      </c>
      <c r="E41" s="6">
        <f>(E40/E39)*100</f>
        <v>1.6568660381619997</v>
      </c>
      <c r="F41" s="3">
        <f>AVERAGE(C41:E41)</f>
        <v>1.2867548818696832</v>
      </c>
      <c r="G41" s="6"/>
      <c r="H41" s="6"/>
      <c r="I41" s="6"/>
      <c r="K41" s="32"/>
      <c r="N41" s="33"/>
    </row>
    <row r="42" spans="1:14" x14ac:dyDescent="0.25">
      <c r="K42" s="32"/>
      <c r="N42" s="33"/>
    </row>
    <row r="43" spans="1:14" x14ac:dyDescent="0.25">
      <c r="A43" s="3" t="s">
        <v>24</v>
      </c>
      <c r="B43" s="33">
        <v>3</v>
      </c>
      <c r="C43" s="3">
        <v>11.8</v>
      </c>
      <c r="D43" s="3">
        <v>11.6</v>
      </c>
      <c r="E43" s="3">
        <v>12</v>
      </c>
      <c r="K43" s="32"/>
      <c r="N43" s="33"/>
    </row>
    <row r="44" spans="1:14" x14ac:dyDescent="0.25">
      <c r="A44" s="3" t="s">
        <v>24</v>
      </c>
      <c r="B44" s="33"/>
      <c r="C44" s="3">
        <v>11.6</v>
      </c>
      <c r="D44" s="3">
        <v>11.5</v>
      </c>
      <c r="E44" s="3">
        <v>11.7</v>
      </c>
      <c r="K44" s="32"/>
      <c r="N44" s="33"/>
    </row>
    <row r="45" spans="1:14" x14ac:dyDescent="0.25">
      <c r="A45" s="3" t="s">
        <v>24</v>
      </c>
      <c r="B45" s="33"/>
      <c r="C45" s="3">
        <v>11.7</v>
      </c>
      <c r="D45" s="3">
        <v>11.6</v>
      </c>
      <c r="E45" s="3">
        <v>11.8</v>
      </c>
      <c r="K45" s="32"/>
      <c r="N45" s="33"/>
    </row>
    <row r="46" spans="1:14" x14ac:dyDescent="0.25">
      <c r="A46" s="3" t="s">
        <v>24</v>
      </c>
      <c r="B46" s="33"/>
      <c r="C46" s="3">
        <v>11.6</v>
      </c>
      <c r="D46" s="3">
        <v>11.6</v>
      </c>
      <c r="E46" s="3">
        <v>11.7</v>
      </c>
      <c r="K46" s="32"/>
      <c r="N46" s="33"/>
    </row>
    <row r="47" spans="1:14" x14ac:dyDescent="0.25">
      <c r="A47" s="6" t="s">
        <v>6</v>
      </c>
      <c r="B47" s="6"/>
      <c r="C47" s="6">
        <f>AVERAGE(C43:C46)</f>
        <v>11.674999999999999</v>
      </c>
      <c r="D47" s="6">
        <f>AVERAGE(D43:D46)</f>
        <v>11.575000000000001</v>
      </c>
      <c r="E47" s="6">
        <f>AVERAGE(E43:E46)</f>
        <v>11.8</v>
      </c>
      <c r="F47" s="6"/>
      <c r="G47" s="6">
        <f>AVERAGE(C47:E47)</f>
        <v>11.683333333333332</v>
      </c>
      <c r="H47" s="6">
        <f>_xlfn.STDEV.S(C47:E47)</f>
        <v>0.11273124382057226</v>
      </c>
      <c r="I47" s="6"/>
      <c r="J47" s="6">
        <f>100-(((G47-10)/10)*100)</f>
        <v>83.166666666666686</v>
      </c>
      <c r="K47" s="32"/>
      <c r="M47" s="3">
        <f>(H47/G47)*100</f>
        <v>0.96488939076096092</v>
      </c>
      <c r="N47" s="33"/>
    </row>
    <row r="48" spans="1:14" x14ac:dyDescent="0.25">
      <c r="A48" s="6" t="s">
        <v>16</v>
      </c>
      <c r="B48" s="6"/>
      <c r="C48" s="6">
        <f>_xlfn.STDEV.S(C43:C46)</f>
        <v>9.5742710775634246E-2</v>
      </c>
      <c r="D48" s="6">
        <f>_xlfn.STDEV.S(D43:D46)</f>
        <v>4.9999999999999829E-2</v>
      </c>
      <c r="E48" s="6">
        <f>_xlfn.STDEV.S(E43:E46)</f>
        <v>0.14142135623730984</v>
      </c>
      <c r="F48" s="6"/>
      <c r="G48" s="6"/>
      <c r="H48" s="6"/>
      <c r="I48" s="6"/>
    </row>
    <row r="49" spans="1:14" x14ac:dyDescent="0.25">
      <c r="A49" s="6" t="s">
        <v>17</v>
      </c>
      <c r="B49" s="6"/>
      <c r="C49" s="6">
        <f>(C48/C47)*100</f>
        <v>0.82006604518744552</v>
      </c>
      <c r="D49" s="6">
        <f>(D48/D47)*100</f>
        <v>0.43196544276457732</v>
      </c>
      <c r="E49" s="6">
        <f>(E48/E47)*100</f>
        <v>1.1984860698077104</v>
      </c>
      <c r="F49" s="3">
        <f>AVERAGE(C49:E49)</f>
        <v>0.816839185919911</v>
      </c>
      <c r="G49" s="6"/>
      <c r="H49" s="6"/>
      <c r="I49" s="6"/>
    </row>
    <row r="50" spans="1:14" x14ac:dyDescent="0.25">
      <c r="A50" s="6"/>
      <c r="B50" s="6"/>
      <c r="C50" s="6"/>
      <c r="D50" s="6"/>
      <c r="E50" s="6"/>
      <c r="F50" s="3">
        <f>AVERAGE(F49,F41,F33)</f>
        <v>1.3000925168808537</v>
      </c>
      <c r="G50" s="6">
        <f>AVERAGE(G31,G39,G47)</f>
        <v>11.472222222222221</v>
      </c>
      <c r="H50" s="6"/>
      <c r="I50" s="6"/>
    </row>
    <row r="51" spans="1:14" x14ac:dyDescent="0.25">
      <c r="A51" s="6"/>
      <c r="B51" s="6"/>
      <c r="C51" s="6"/>
      <c r="D51" s="6"/>
      <c r="E51" s="6"/>
      <c r="F51" s="6"/>
      <c r="G51" s="6"/>
      <c r="H51" s="6"/>
      <c r="I51" s="6"/>
    </row>
    <row r="52" spans="1:14" x14ac:dyDescent="0.25">
      <c r="A52" s="3">
        <v>6</v>
      </c>
      <c r="B52" s="33">
        <v>1</v>
      </c>
      <c r="C52" s="3">
        <v>6.87</v>
      </c>
      <c r="D52" s="3">
        <v>7.01</v>
      </c>
      <c r="E52" s="3">
        <v>7.26</v>
      </c>
      <c r="K52" s="32">
        <f>AVERAGE(J72,J64,J56)</f>
        <v>85.652777777777786</v>
      </c>
      <c r="N52" s="33">
        <f>AVERAGE(M56,M64,M72)</f>
        <v>1.8983661558770268</v>
      </c>
    </row>
    <row r="53" spans="1:14" x14ac:dyDescent="0.25">
      <c r="A53" s="3">
        <v>6</v>
      </c>
      <c r="B53" s="33"/>
      <c r="C53" s="3">
        <v>6.75</v>
      </c>
      <c r="D53" s="3">
        <v>6.79</v>
      </c>
      <c r="E53" s="3">
        <v>7</v>
      </c>
      <c r="K53" s="32"/>
      <c r="N53" s="33"/>
    </row>
    <row r="54" spans="1:14" x14ac:dyDescent="0.25">
      <c r="A54" s="3">
        <v>6</v>
      </c>
      <c r="B54" s="33"/>
      <c r="C54" s="3">
        <v>6.49</v>
      </c>
      <c r="D54" s="3">
        <v>6.7</v>
      </c>
      <c r="E54" s="3">
        <v>6.85</v>
      </c>
      <c r="K54" s="32"/>
      <c r="N54" s="33"/>
    </row>
    <row r="55" spans="1:14" x14ac:dyDescent="0.25">
      <c r="A55" s="3">
        <v>6</v>
      </c>
      <c r="B55" s="33"/>
      <c r="C55" s="3">
        <v>6.51</v>
      </c>
      <c r="D55" s="3">
        <v>6.58</v>
      </c>
      <c r="E55" s="3">
        <v>6.84</v>
      </c>
      <c r="K55" s="32"/>
      <c r="N55" s="33"/>
    </row>
    <row r="56" spans="1:14" x14ac:dyDescent="0.25">
      <c r="A56" s="6" t="s">
        <v>6</v>
      </c>
      <c r="B56" s="6"/>
      <c r="C56" s="6">
        <f>AVERAGE(C52:C55)</f>
        <v>6.6549999999999994</v>
      </c>
      <c r="D56" s="6">
        <f>AVERAGE(D52:D55)</f>
        <v>6.77</v>
      </c>
      <c r="E56" s="6">
        <f>AVERAGE(E52:E55)</f>
        <v>6.9874999999999998</v>
      </c>
      <c r="F56" s="6"/>
      <c r="G56" s="6">
        <f>AVERAGE(C56:E56)</f>
        <v>6.8041666666666663</v>
      </c>
      <c r="H56" s="6">
        <f>_xlfn.STDEV.S(C56:E56)</f>
        <v>0.16886261674311875</v>
      </c>
      <c r="I56" s="6"/>
      <c r="J56" s="6">
        <f>100-(((G56-6)/6)*100)</f>
        <v>86.597222222222229</v>
      </c>
      <c r="K56" s="32"/>
      <c r="M56" s="3">
        <f>(H56/G56)*100</f>
        <v>2.4817530935914576</v>
      </c>
      <c r="N56" s="33"/>
    </row>
    <row r="57" spans="1:14" x14ac:dyDescent="0.25">
      <c r="A57" s="6" t="s">
        <v>16</v>
      </c>
      <c r="B57" s="6"/>
      <c r="C57" s="6">
        <f>_xlfn.STDEV.S(C52:C55)</f>
        <v>0.18574175621006714</v>
      </c>
      <c r="D57" s="6">
        <f>_xlfn.STDEV.S(D52:D55)</f>
        <v>0.18165902124584937</v>
      </c>
      <c r="E57" s="6">
        <f>_xlfn.STDEV.S(E52:E55)</f>
        <v>0.19585283590832517</v>
      </c>
      <c r="F57" s="6"/>
      <c r="G57" s="6"/>
      <c r="H57" s="6"/>
      <c r="I57" s="6"/>
      <c r="K57" s="32"/>
      <c r="N57" s="33"/>
    </row>
    <row r="58" spans="1:14" x14ac:dyDescent="0.25">
      <c r="A58" s="6" t="s">
        <v>17</v>
      </c>
      <c r="B58" s="6"/>
      <c r="C58" s="6">
        <f>(C57/C56)*100</f>
        <v>2.7910106117215201</v>
      </c>
      <c r="D58" s="6">
        <f>(D57/D56)*100</f>
        <v>2.6832942576934915</v>
      </c>
      <c r="E58" s="6">
        <f>(E57/E56)*100</f>
        <v>2.802902839475137</v>
      </c>
      <c r="F58" s="3">
        <f>AVERAGE(C58:E58)</f>
        <v>2.7590692362967162</v>
      </c>
      <c r="G58" s="6"/>
      <c r="H58" s="6"/>
      <c r="I58" s="6"/>
      <c r="K58" s="32"/>
      <c r="N58" s="33"/>
    </row>
    <row r="59" spans="1:14" x14ac:dyDescent="0.25">
      <c r="K59" s="32"/>
      <c r="N59" s="33"/>
    </row>
    <row r="60" spans="1:14" x14ac:dyDescent="0.25">
      <c r="A60" s="3">
        <v>6</v>
      </c>
      <c r="B60" s="33">
        <v>2</v>
      </c>
      <c r="C60" s="3">
        <v>6.79</v>
      </c>
      <c r="D60" s="3">
        <v>7.02</v>
      </c>
      <c r="E60" s="3">
        <v>7.04</v>
      </c>
      <c r="K60" s="32"/>
      <c r="N60" s="33"/>
    </row>
    <row r="61" spans="1:14" x14ac:dyDescent="0.25">
      <c r="A61" s="3">
        <v>6</v>
      </c>
      <c r="B61" s="33"/>
      <c r="C61" s="3">
        <v>6.81</v>
      </c>
      <c r="D61" s="3">
        <v>7.02</v>
      </c>
      <c r="E61" s="3">
        <v>6.99</v>
      </c>
      <c r="K61" s="32"/>
      <c r="N61" s="33"/>
    </row>
    <row r="62" spans="1:14" x14ac:dyDescent="0.25">
      <c r="A62" s="3">
        <v>6</v>
      </c>
      <c r="B62" s="33"/>
      <c r="C62" s="3">
        <v>6.78</v>
      </c>
      <c r="D62" s="3">
        <v>6.87</v>
      </c>
      <c r="E62" s="3">
        <v>6.91</v>
      </c>
      <c r="K62" s="32"/>
      <c r="N62" s="33"/>
    </row>
    <row r="63" spans="1:14" x14ac:dyDescent="0.25">
      <c r="A63" s="3">
        <v>6</v>
      </c>
      <c r="B63" s="33"/>
      <c r="C63" s="3">
        <v>6.65</v>
      </c>
      <c r="D63" s="3">
        <v>6.75</v>
      </c>
      <c r="E63" s="3">
        <v>6.79</v>
      </c>
      <c r="K63" s="32"/>
      <c r="N63" s="33"/>
    </row>
    <row r="64" spans="1:14" x14ac:dyDescent="0.25">
      <c r="A64" s="6" t="s">
        <v>6</v>
      </c>
      <c r="B64" s="6"/>
      <c r="C64" s="6">
        <f>AVERAGE(C60:C63)</f>
        <v>6.7575000000000003</v>
      </c>
      <c r="D64" s="6">
        <f>AVERAGE(D60:D63)</f>
        <v>6.915</v>
      </c>
      <c r="E64" s="6">
        <f>AVERAGE(E60:E63)</f>
        <v>6.9325000000000001</v>
      </c>
      <c r="F64" s="6"/>
      <c r="G64" s="6">
        <f>AVERAGE(C64:E64)</f>
        <v>6.8683333333333332</v>
      </c>
      <c r="H64" s="6">
        <f>_xlfn.STDEV.S(C64:E64)</f>
        <v>9.6382484577506658E-2</v>
      </c>
      <c r="I64" s="6"/>
      <c r="J64" s="6">
        <f>100-(((G64-6)/6)*100)</f>
        <v>85.527777777777786</v>
      </c>
      <c r="K64" s="32"/>
      <c r="M64" s="3">
        <f>(H64/G64)*100</f>
        <v>1.4032878123393351</v>
      </c>
      <c r="N64" s="33"/>
    </row>
    <row r="65" spans="1:14" x14ac:dyDescent="0.25">
      <c r="A65" s="6" t="s">
        <v>16</v>
      </c>
      <c r="B65" s="6"/>
      <c r="C65" s="6">
        <f>_xlfn.STDEV.S(C60:C63)</f>
        <v>7.2743842809317075E-2</v>
      </c>
      <c r="D65" s="6">
        <f>_xlfn.STDEV.S(D60:D63)</f>
        <v>0.13076696830621998</v>
      </c>
      <c r="E65" s="6">
        <f>_xlfn.STDEV.S(E60:E63)</f>
        <v>0.10904891868637061</v>
      </c>
      <c r="F65" s="6"/>
      <c r="G65" s="6"/>
      <c r="H65" s="6"/>
      <c r="I65" s="6"/>
      <c r="K65" s="32"/>
      <c r="N65" s="33"/>
    </row>
    <row r="66" spans="1:14" x14ac:dyDescent="0.25">
      <c r="A66" s="6" t="s">
        <v>17</v>
      </c>
      <c r="B66" s="6"/>
      <c r="C66" s="6">
        <f>(C65/C64)*100</f>
        <v>1.0764904596273337</v>
      </c>
      <c r="D66" s="6">
        <f>(D65/D64)*100</f>
        <v>1.8910624483907443</v>
      </c>
      <c r="E66" s="6">
        <f>(E65/E64)*100</f>
        <v>1.5730100062945636</v>
      </c>
      <c r="F66" s="3">
        <f>AVERAGE(C66:E66)</f>
        <v>1.513520971437547</v>
      </c>
      <c r="G66" s="6"/>
      <c r="H66" s="6"/>
      <c r="I66" s="6"/>
      <c r="K66" s="32"/>
      <c r="N66" s="33"/>
    </row>
    <row r="67" spans="1:14" x14ac:dyDescent="0.25">
      <c r="K67" s="32"/>
      <c r="N67" s="33"/>
    </row>
    <row r="68" spans="1:14" x14ac:dyDescent="0.25">
      <c r="A68" s="3">
        <v>6</v>
      </c>
      <c r="B68" s="33">
        <v>3</v>
      </c>
      <c r="C68" s="3">
        <v>6.89</v>
      </c>
      <c r="D68" s="3">
        <v>7.08</v>
      </c>
      <c r="E68" s="3">
        <v>7.08</v>
      </c>
      <c r="K68" s="32"/>
      <c r="N68" s="33"/>
    </row>
    <row r="69" spans="1:14" x14ac:dyDescent="0.25">
      <c r="A69" s="3">
        <v>6</v>
      </c>
      <c r="B69" s="33"/>
      <c r="C69" s="3">
        <v>6.87</v>
      </c>
      <c r="D69" s="3">
        <v>6.96</v>
      </c>
      <c r="E69" s="3">
        <v>7.02</v>
      </c>
      <c r="K69" s="32"/>
      <c r="N69" s="33"/>
    </row>
    <row r="70" spans="1:14" x14ac:dyDescent="0.25">
      <c r="A70" s="3">
        <v>6</v>
      </c>
      <c r="B70" s="33"/>
      <c r="C70" s="3">
        <v>6.78</v>
      </c>
      <c r="D70" s="3">
        <v>6.82</v>
      </c>
      <c r="E70" s="3">
        <v>7.12</v>
      </c>
      <c r="K70" s="32"/>
      <c r="N70" s="33"/>
    </row>
    <row r="71" spans="1:14" x14ac:dyDescent="0.25">
      <c r="A71" s="3">
        <v>6</v>
      </c>
      <c r="B71" s="33"/>
      <c r="C71" s="3">
        <v>6.61</v>
      </c>
      <c r="D71" s="3">
        <v>6.76</v>
      </c>
      <c r="E71" s="3">
        <v>6.93</v>
      </c>
      <c r="G71" s="6"/>
      <c r="K71" s="32"/>
      <c r="N71" s="33"/>
    </row>
    <row r="72" spans="1:14" x14ac:dyDescent="0.25">
      <c r="A72" s="6" t="s">
        <v>6</v>
      </c>
      <c r="B72" s="6"/>
      <c r="C72" s="6">
        <f>AVERAGE(C68:C71)</f>
        <v>6.7874999999999996</v>
      </c>
      <c r="D72" s="6">
        <f>AVERAGE(D68:D71)</f>
        <v>6.9049999999999994</v>
      </c>
      <c r="E72" s="6">
        <f>AVERAGE(E68:E71)</f>
        <v>7.0374999999999996</v>
      </c>
      <c r="F72" s="6"/>
      <c r="G72" s="6">
        <f>AVERAGE(C72:E72)</f>
        <v>6.9099999999999993</v>
      </c>
      <c r="H72" s="6">
        <f>_xlfn.STDEV.S(C72:E72)</f>
        <v>0.12507497751348989</v>
      </c>
      <c r="I72" s="6"/>
      <c r="J72" s="6">
        <f>100-(((G72-6)/6)*100)</f>
        <v>84.833333333333343</v>
      </c>
      <c r="K72" s="32"/>
      <c r="M72" s="3">
        <f>(H72/G72)*100</f>
        <v>1.8100575617002881</v>
      </c>
      <c r="N72" s="33"/>
    </row>
    <row r="73" spans="1:14" x14ac:dyDescent="0.25">
      <c r="A73" s="6" t="s">
        <v>16</v>
      </c>
      <c r="B73" s="6"/>
      <c r="C73" s="6">
        <f>_xlfn.STDEV.S(C68:C71)</f>
        <v>0.12763881332363838</v>
      </c>
      <c r="D73" s="6">
        <f>_xlfn.STDEV.S(D68:D71)</f>
        <v>0.14364307617610167</v>
      </c>
      <c r="E73" s="6">
        <f>_xlfn.STDEV.S(E68:E71)</f>
        <v>8.2613558209291726E-2</v>
      </c>
    </row>
    <row r="74" spans="1:14" x14ac:dyDescent="0.25">
      <c r="A74" s="6" t="s">
        <v>17</v>
      </c>
      <c r="B74" s="6"/>
      <c r="C74" s="6">
        <f>(C73/C72)*100</f>
        <v>1.8804981705140094</v>
      </c>
      <c r="D74" s="6">
        <f>(D73/D72)*100</f>
        <v>2.0802762661274685</v>
      </c>
      <c r="E74" s="6">
        <f>(E73/E72)*100</f>
        <v>1.1739049123878043</v>
      </c>
      <c r="F74" s="3">
        <f>AVERAGE(C74:E74)</f>
        <v>1.7115597830097606</v>
      </c>
    </row>
    <row r="75" spans="1:14" x14ac:dyDescent="0.25">
      <c r="F75" s="3">
        <f>AVERAGE(F74,F66,F58)</f>
        <v>1.9947166635813414</v>
      </c>
      <c r="G75" s="6">
        <f>AVERAGE(G56,G64,G72)</f>
        <v>6.8608333333333329</v>
      </c>
    </row>
    <row r="77" spans="1:14" x14ac:dyDescent="0.25">
      <c r="A77" s="3">
        <v>8</v>
      </c>
      <c r="B77" s="33">
        <v>1</v>
      </c>
      <c r="C77" s="3">
        <v>9.41</v>
      </c>
      <c r="D77" s="3">
        <v>9.1999999999999993</v>
      </c>
      <c r="E77" s="3">
        <v>9.5500000000000007</v>
      </c>
      <c r="K77" s="32">
        <f>AVERAGE(J97,J89,J81)</f>
        <v>86.697916666666671</v>
      </c>
      <c r="N77" s="33">
        <f>AVERAGE(M81,M89,M97)</f>
        <v>1.546046279824683</v>
      </c>
    </row>
    <row r="78" spans="1:14" x14ac:dyDescent="0.25">
      <c r="A78" s="3">
        <v>8</v>
      </c>
      <c r="B78" s="33"/>
      <c r="C78" s="3">
        <v>9.18</v>
      </c>
      <c r="D78" s="3">
        <v>8.9600000000000009</v>
      </c>
      <c r="E78" s="3">
        <v>9.1</v>
      </c>
      <c r="K78" s="32"/>
      <c r="N78" s="33"/>
    </row>
    <row r="79" spans="1:14" x14ac:dyDescent="0.25">
      <c r="A79" s="3">
        <v>8</v>
      </c>
      <c r="B79" s="33"/>
      <c r="C79" s="3">
        <v>9.24</v>
      </c>
      <c r="D79" s="3">
        <v>9.07</v>
      </c>
      <c r="E79" s="3">
        <v>9.2200000000000006</v>
      </c>
      <c r="K79" s="32"/>
      <c r="N79" s="33"/>
    </row>
    <row r="80" spans="1:14" x14ac:dyDescent="0.25">
      <c r="A80" s="3">
        <v>8</v>
      </c>
      <c r="B80" s="33"/>
      <c r="C80" s="3">
        <v>8.89</v>
      </c>
      <c r="D80" s="3">
        <v>8.7899999999999991</v>
      </c>
      <c r="E80" s="3">
        <v>9.4499999999999993</v>
      </c>
      <c r="K80" s="32"/>
      <c r="N80" s="33"/>
    </row>
    <row r="81" spans="1:14" x14ac:dyDescent="0.25">
      <c r="A81" s="6" t="s">
        <v>6</v>
      </c>
      <c r="B81" s="6"/>
      <c r="C81" s="6">
        <f>AVERAGE(C77:C80)</f>
        <v>9.18</v>
      </c>
      <c r="D81" s="6">
        <f>AVERAGE(D77:D80)</f>
        <v>9.004999999999999</v>
      </c>
      <c r="E81" s="6">
        <f>AVERAGE(E77:E80)</f>
        <v>9.3299999999999983</v>
      </c>
      <c r="F81" s="6"/>
      <c r="G81" s="6">
        <f>AVERAGE(C81:E81)</f>
        <v>9.1716666666666651</v>
      </c>
      <c r="H81" s="6">
        <f>_xlfn.STDEV.S(C81:E81)</f>
        <v>0.16266017746619246</v>
      </c>
      <c r="I81" s="6"/>
      <c r="J81" s="6">
        <f>100-(((G81-8)/8)*100)</f>
        <v>85.354166666666686</v>
      </c>
      <c r="K81" s="32"/>
      <c r="M81" s="3">
        <f>(H81/G81)*100</f>
        <v>1.7735072956517444</v>
      </c>
      <c r="N81" s="33"/>
    </row>
    <row r="82" spans="1:14" x14ac:dyDescent="0.25">
      <c r="A82" s="6" t="s">
        <v>16</v>
      </c>
      <c r="B82" s="6"/>
      <c r="C82" s="6">
        <f>_xlfn.STDEV.S(C77:C80)</f>
        <v>0.21648710508172672</v>
      </c>
      <c r="D82" s="6">
        <f>_xlfn.STDEV.S(D77:D80)</f>
        <v>0.17368553960150709</v>
      </c>
      <c r="E82" s="6">
        <f>_xlfn.STDEV.S(E77:E80)</f>
        <v>0.20639767440550305</v>
      </c>
      <c r="F82" s="6"/>
      <c r="G82" s="6"/>
      <c r="H82" s="6"/>
      <c r="I82" s="6"/>
      <c r="K82" s="32"/>
      <c r="N82" s="33"/>
    </row>
    <row r="83" spans="1:14" x14ac:dyDescent="0.25">
      <c r="A83" s="6" t="s">
        <v>17</v>
      </c>
      <c r="B83" s="6"/>
      <c r="C83" s="6">
        <f>(C82/C81)*100</f>
        <v>2.3582473320449533</v>
      </c>
      <c r="D83" s="6">
        <f>(D82/D81)*100</f>
        <v>1.9287677912438326</v>
      </c>
      <c r="E83" s="6">
        <f>(E82/E81)*100</f>
        <v>2.2121937235316516</v>
      </c>
      <c r="F83" s="3">
        <f>AVERAGE(C83:E83)</f>
        <v>2.1664029489401457</v>
      </c>
      <c r="G83" s="6"/>
      <c r="H83" s="6"/>
      <c r="I83" s="6"/>
      <c r="K83" s="32"/>
      <c r="N83" s="33"/>
    </row>
    <row r="84" spans="1:14" x14ac:dyDescent="0.25">
      <c r="K84" s="32"/>
      <c r="N84" s="33"/>
    </row>
    <row r="85" spans="1:14" x14ac:dyDescent="0.25">
      <c r="A85" s="3">
        <v>8</v>
      </c>
      <c r="B85" s="33">
        <v>2</v>
      </c>
      <c r="C85" s="3">
        <v>9.1</v>
      </c>
      <c r="D85" s="3">
        <v>9.06</v>
      </c>
      <c r="E85" s="3">
        <v>8.77</v>
      </c>
      <c r="K85" s="32"/>
      <c r="N85" s="33"/>
    </row>
    <row r="86" spans="1:14" x14ac:dyDescent="0.25">
      <c r="A86" s="3">
        <v>8</v>
      </c>
      <c r="B86" s="33"/>
      <c r="C86" s="3">
        <v>8.86</v>
      </c>
      <c r="D86" s="3">
        <v>8.9600000000000009</v>
      </c>
      <c r="E86" s="3">
        <v>8.77</v>
      </c>
      <c r="K86" s="32"/>
      <c r="N86" s="33"/>
    </row>
    <row r="87" spans="1:14" x14ac:dyDescent="0.25">
      <c r="A87" s="3">
        <v>8</v>
      </c>
      <c r="B87" s="33"/>
      <c r="C87" s="3">
        <v>8.94</v>
      </c>
      <c r="D87" s="3">
        <v>9.0399999999999991</v>
      </c>
      <c r="E87" s="3">
        <v>8.6999999999999993</v>
      </c>
      <c r="K87" s="32"/>
      <c r="N87" s="33"/>
    </row>
    <row r="88" spans="1:14" x14ac:dyDescent="0.25">
      <c r="A88" s="3">
        <v>8</v>
      </c>
      <c r="B88" s="33"/>
      <c r="C88" s="3">
        <v>8.74</v>
      </c>
      <c r="D88" s="3">
        <v>8.8000000000000007</v>
      </c>
      <c r="E88" s="3">
        <v>8.56</v>
      </c>
      <c r="K88" s="32"/>
      <c r="N88" s="33"/>
    </row>
    <row r="89" spans="1:14" x14ac:dyDescent="0.25">
      <c r="A89" s="6" t="s">
        <v>6</v>
      </c>
      <c r="B89" s="6"/>
      <c r="C89" s="6">
        <f>AVERAGE(C85:C88)</f>
        <v>8.91</v>
      </c>
      <c r="D89" s="6">
        <f>AVERAGE(D85:D88)</f>
        <v>8.9649999999999999</v>
      </c>
      <c r="E89" s="6">
        <f>AVERAGE(E85:E88)</f>
        <v>8.6999999999999993</v>
      </c>
      <c r="F89" s="6"/>
      <c r="G89" s="6">
        <f>AVERAGE(C89:E89)</f>
        <v>8.8583333333333325</v>
      </c>
      <c r="H89" s="6">
        <f>_xlfn.STDEV.S(C89:E89)</f>
        <v>0.13985111130532155</v>
      </c>
      <c r="I89" s="6"/>
      <c r="J89" s="6">
        <f>100-(((G89-8)/8)*100)</f>
        <v>89.270833333333343</v>
      </c>
      <c r="K89" s="32"/>
      <c r="M89" s="3">
        <f>(H89/G89)*100</f>
        <v>1.5787519620544297</v>
      </c>
      <c r="N89" s="33"/>
    </row>
    <row r="90" spans="1:14" x14ac:dyDescent="0.25">
      <c r="A90" s="6" t="s">
        <v>16</v>
      </c>
      <c r="B90" s="6"/>
      <c r="C90" s="6">
        <f>_xlfn.STDEV.S(C85:C88)</f>
        <v>0.1509966887054148</v>
      </c>
      <c r="D90" s="6">
        <f>_xlfn.STDEV.S(D85:D88)</f>
        <v>0.11818065267490518</v>
      </c>
      <c r="E90" s="6">
        <f>_xlfn.STDEV.S(E85:E88)</f>
        <v>9.8994949366116219E-2</v>
      </c>
      <c r="F90" s="6"/>
      <c r="G90" s="6"/>
      <c r="H90" s="6"/>
      <c r="I90" s="6"/>
      <c r="K90" s="32"/>
      <c r="N90" s="33"/>
    </row>
    <row r="91" spans="1:14" x14ac:dyDescent="0.25">
      <c r="A91" s="6" t="s">
        <v>17</v>
      </c>
      <c r="B91" s="6"/>
      <c r="C91" s="6">
        <f>(C90/C89)*100</f>
        <v>1.694687864258303</v>
      </c>
      <c r="D91" s="6">
        <f>(D90/D89)*100</f>
        <v>1.3182448708857244</v>
      </c>
      <c r="E91" s="6">
        <f>(E90/E89)*100</f>
        <v>1.1378729812197268</v>
      </c>
      <c r="F91" s="3">
        <f>AVERAGE(C91:E91)</f>
        <v>1.3836019054545847</v>
      </c>
      <c r="G91" s="6"/>
      <c r="H91" s="6"/>
      <c r="I91" s="6"/>
      <c r="K91" s="32"/>
      <c r="N91" s="33"/>
    </row>
    <row r="92" spans="1:14" x14ac:dyDescent="0.25">
      <c r="K92" s="32"/>
      <c r="N92" s="33"/>
    </row>
    <row r="93" spans="1:14" x14ac:dyDescent="0.25">
      <c r="A93" s="3">
        <v>8</v>
      </c>
      <c r="B93" s="33">
        <v>3</v>
      </c>
      <c r="C93" s="3">
        <v>9.4</v>
      </c>
      <c r="D93" s="3">
        <v>9.26</v>
      </c>
      <c r="E93" s="3">
        <v>9.32</v>
      </c>
      <c r="K93" s="32"/>
      <c r="N93" s="33"/>
    </row>
    <row r="94" spans="1:14" x14ac:dyDescent="0.25">
      <c r="A94" s="3">
        <v>8</v>
      </c>
      <c r="B94" s="33"/>
      <c r="C94" s="3">
        <v>9.27</v>
      </c>
      <c r="D94" s="3">
        <v>9.43</v>
      </c>
      <c r="E94" s="3">
        <v>9.07</v>
      </c>
      <c r="K94" s="32"/>
      <c r="N94" s="33"/>
    </row>
    <row r="95" spans="1:14" x14ac:dyDescent="0.25">
      <c r="A95" s="3">
        <v>8</v>
      </c>
      <c r="B95" s="33"/>
      <c r="C95" s="3">
        <v>8.93</v>
      </c>
      <c r="D95" s="3">
        <v>9.17</v>
      </c>
      <c r="E95" s="3">
        <v>8.85</v>
      </c>
      <c r="K95" s="32"/>
      <c r="N95" s="33"/>
    </row>
    <row r="96" spans="1:14" x14ac:dyDescent="0.25">
      <c r="A96" s="3">
        <v>8</v>
      </c>
      <c r="B96" s="33"/>
      <c r="C96" s="3">
        <v>9.01</v>
      </c>
      <c r="D96" s="3">
        <v>9.2799999999999994</v>
      </c>
      <c r="E96" s="3">
        <v>8.9600000000000009</v>
      </c>
      <c r="K96" s="32"/>
      <c r="N96" s="33"/>
    </row>
    <row r="97" spans="1:14" x14ac:dyDescent="0.25">
      <c r="A97" s="6" t="s">
        <v>6</v>
      </c>
      <c r="B97" s="6"/>
      <c r="C97" s="6">
        <f>AVERAGE(C93:C96)</f>
        <v>9.1524999999999999</v>
      </c>
      <c r="D97" s="6">
        <f>AVERAGE(D93:D96)</f>
        <v>9.2850000000000001</v>
      </c>
      <c r="E97" s="6">
        <f>AVERAGE(E93:E96)</f>
        <v>9.0500000000000007</v>
      </c>
      <c r="F97" s="6"/>
      <c r="G97" s="6">
        <f>AVERAGE(C97:E97)</f>
        <v>9.1624999999999996</v>
      </c>
      <c r="H97" s="6">
        <f>_xlfn.STDEV.S(C97:E97)</f>
        <v>0.11781871667948153</v>
      </c>
      <c r="I97" s="6"/>
      <c r="J97" s="6">
        <f>100-(((G97-8)/8)*100)</f>
        <v>85.46875</v>
      </c>
      <c r="K97" s="32"/>
      <c r="M97" s="3">
        <f>(H97/G97)*100</f>
        <v>1.2858795817678748</v>
      </c>
      <c r="N97" s="33"/>
    </row>
    <row r="98" spans="1:14" x14ac:dyDescent="0.25">
      <c r="A98" s="6" t="s">
        <v>16</v>
      </c>
      <c r="B98" s="6"/>
      <c r="C98" s="6">
        <f>_xlfn.STDEV.S(C93:C96)</f>
        <v>0.21975364995072724</v>
      </c>
      <c r="D98" s="6">
        <f>_xlfn.STDEV.S(D93:D96)</f>
        <v>0.10785793124908952</v>
      </c>
      <c r="E98" s="6">
        <f>_xlfn.STDEV.S(E93:E96)</f>
        <v>0.2011632835948616</v>
      </c>
      <c r="F98" s="6"/>
      <c r="G98" s="6"/>
      <c r="H98" s="6"/>
      <c r="I98" s="6"/>
    </row>
    <row r="99" spans="1:14" x14ac:dyDescent="0.25">
      <c r="A99" s="6" t="s">
        <v>17</v>
      </c>
      <c r="B99" s="6"/>
      <c r="C99" s="6">
        <f>(C98/C97)*100</f>
        <v>2.401023217161729</v>
      </c>
      <c r="D99" s="6">
        <f>(D98/D97)*100</f>
        <v>1.1616363085523913</v>
      </c>
      <c r="E99" s="6">
        <f>(E98/E97)*100</f>
        <v>2.2227987137553766</v>
      </c>
      <c r="F99" s="3">
        <f>AVERAGE(C99:E99)</f>
        <v>1.9284860798231656</v>
      </c>
      <c r="G99" s="6"/>
      <c r="H99" s="6"/>
      <c r="I99" s="6"/>
    </row>
    <row r="100" spans="1:14" x14ac:dyDescent="0.25">
      <c r="F100" s="3">
        <f>AVERAGE(F99,F91,F83)</f>
        <v>1.8261636447392986</v>
      </c>
      <c r="G100" s="6">
        <f>AVERAGE(G81,G89,G97)</f>
        <v>9.0641666666666652</v>
      </c>
    </row>
    <row r="102" spans="1:14" x14ac:dyDescent="0.25">
      <c r="A102" s="3">
        <v>4</v>
      </c>
      <c r="B102" s="33">
        <v>1</v>
      </c>
      <c r="C102" s="3">
        <v>4.3899999999999997</v>
      </c>
      <c r="D102" s="3">
        <v>4.4800000000000004</v>
      </c>
      <c r="E102" s="3">
        <v>4.41</v>
      </c>
      <c r="K102" s="32">
        <f>AVERAGE(J122,J114,J106)</f>
        <v>89.791666666666671</v>
      </c>
      <c r="N102" s="33">
        <f>AVERAGE(M106,M114,M122)</f>
        <v>2.3053027158864698</v>
      </c>
    </row>
    <row r="103" spans="1:14" x14ac:dyDescent="0.25">
      <c r="A103" s="3">
        <v>4</v>
      </c>
      <c r="B103" s="33"/>
      <c r="C103" s="3">
        <v>4.28</v>
      </c>
      <c r="D103" s="3">
        <v>4.3899999999999997</v>
      </c>
      <c r="E103" s="3">
        <v>4.33</v>
      </c>
      <c r="K103" s="32"/>
      <c r="N103" s="33"/>
    </row>
    <row r="104" spans="1:14" x14ac:dyDescent="0.25">
      <c r="A104" s="3">
        <v>4</v>
      </c>
      <c r="B104" s="33"/>
      <c r="C104" s="3">
        <v>4.33</v>
      </c>
      <c r="D104" s="3">
        <v>4.28</v>
      </c>
      <c r="E104" s="3">
        <v>4.38</v>
      </c>
      <c r="K104" s="32"/>
      <c r="N104" s="33"/>
    </row>
    <row r="105" spans="1:14" x14ac:dyDescent="0.25">
      <c r="A105" s="3">
        <v>4</v>
      </c>
      <c r="B105" s="33"/>
      <c r="C105" s="3">
        <v>4.26</v>
      </c>
      <c r="D105" s="3">
        <v>4.26</v>
      </c>
      <c r="E105" s="3">
        <v>4.41</v>
      </c>
      <c r="K105" s="32"/>
      <c r="N105" s="33"/>
    </row>
    <row r="106" spans="1:14" x14ac:dyDescent="0.25">
      <c r="A106" s="6" t="s">
        <v>6</v>
      </c>
      <c r="B106" s="6"/>
      <c r="C106" s="6">
        <f>AVERAGE(C102:C105)</f>
        <v>4.3149999999999995</v>
      </c>
      <c r="D106" s="6">
        <f>AVERAGE(D102:D105)</f>
        <v>4.3525000000000009</v>
      </c>
      <c r="E106" s="6">
        <f>AVERAGE(E102:E105)</f>
        <v>4.3825000000000003</v>
      </c>
      <c r="F106" s="6"/>
      <c r="G106" s="6">
        <f>AVERAGE(C106:E106)</f>
        <v>4.3500000000000005</v>
      </c>
      <c r="H106" s="6">
        <f>_xlfn.STDEV.S(C106:E106)</f>
        <v>3.3819373146172137E-2</v>
      </c>
      <c r="I106" s="6"/>
      <c r="J106" s="6">
        <f>100-(((G106-4)/4)*100)</f>
        <v>91.249999999999986</v>
      </c>
      <c r="K106" s="32"/>
      <c r="M106" s="3">
        <f>(H106/G106)*100</f>
        <v>0.77745685393499153</v>
      </c>
      <c r="N106" s="33"/>
    </row>
    <row r="107" spans="1:14" x14ac:dyDescent="0.25">
      <c r="A107" s="6" t="s">
        <v>16</v>
      </c>
      <c r="B107" s="6"/>
      <c r="C107" s="6">
        <f>_xlfn.STDEV.S(C102:C105)</f>
        <v>5.8022983951763918E-2</v>
      </c>
      <c r="D107" s="6">
        <f>_xlfn.STDEV.S(D102:D105)</f>
        <v>0.10242883708539649</v>
      </c>
      <c r="E107" s="6">
        <f>_xlfn.STDEV.S(E102:E105)</f>
        <v>3.7749172176353783E-2</v>
      </c>
      <c r="F107" s="6"/>
      <c r="G107" s="6"/>
      <c r="H107" s="6"/>
      <c r="I107" s="6"/>
      <c r="K107" s="32"/>
      <c r="N107" s="33"/>
    </row>
    <row r="108" spans="1:14" x14ac:dyDescent="0.25">
      <c r="A108" s="6" t="s">
        <v>17</v>
      </c>
      <c r="B108" s="6"/>
      <c r="C108" s="6">
        <f>(C107/C106)*100</f>
        <v>1.3446809722309137</v>
      </c>
      <c r="D108" s="6">
        <f>(D107/D106)*100</f>
        <v>2.353333419538115</v>
      </c>
      <c r="E108" s="6">
        <f>(E107/E106)*100</f>
        <v>0.86136160128588213</v>
      </c>
      <c r="F108" s="3">
        <f>AVERAGE(C108:E108)</f>
        <v>1.5197919976849701</v>
      </c>
      <c r="G108" s="6"/>
      <c r="H108" s="6"/>
      <c r="I108" s="6"/>
      <c r="K108" s="32"/>
      <c r="N108" s="33"/>
    </row>
    <row r="109" spans="1:14" x14ac:dyDescent="0.25">
      <c r="K109" s="32"/>
      <c r="N109" s="33"/>
    </row>
    <row r="110" spans="1:14" x14ac:dyDescent="0.25">
      <c r="A110" s="3">
        <v>4</v>
      </c>
      <c r="B110" s="33">
        <v>2</v>
      </c>
      <c r="C110" s="3">
        <v>4.5999999999999996</v>
      </c>
      <c r="D110" s="3">
        <v>4.58</v>
      </c>
      <c r="E110" s="3">
        <v>4.3499999999999996</v>
      </c>
      <c r="K110" s="32"/>
      <c r="N110" s="33"/>
    </row>
    <row r="111" spans="1:14" x14ac:dyDescent="0.25">
      <c r="A111" s="3">
        <v>4</v>
      </c>
      <c r="B111" s="33"/>
      <c r="C111" s="3">
        <v>4.6100000000000003</v>
      </c>
      <c r="D111" s="3">
        <v>4.5599999999999996</v>
      </c>
      <c r="E111" s="3">
        <v>4.3600000000000003</v>
      </c>
      <c r="K111" s="32"/>
      <c r="N111" s="33"/>
    </row>
    <row r="112" spans="1:14" x14ac:dyDescent="0.25">
      <c r="A112" s="3">
        <v>4</v>
      </c>
      <c r="B112" s="33"/>
      <c r="C112" s="3">
        <v>4.47</v>
      </c>
      <c r="D112" s="3">
        <v>4.55</v>
      </c>
      <c r="E112" s="3">
        <v>4.33</v>
      </c>
      <c r="K112" s="32"/>
      <c r="N112" s="33"/>
    </row>
    <row r="113" spans="1:14" x14ac:dyDescent="0.25">
      <c r="A113" s="3">
        <v>4</v>
      </c>
      <c r="B113" s="33"/>
      <c r="C113" s="3">
        <v>4.43</v>
      </c>
      <c r="D113" s="3">
        <v>4.45</v>
      </c>
      <c r="E113" s="3">
        <v>4.24</v>
      </c>
      <c r="K113" s="32"/>
      <c r="N113" s="33"/>
    </row>
    <row r="114" spans="1:14" x14ac:dyDescent="0.25">
      <c r="A114" s="6" t="s">
        <v>6</v>
      </c>
      <c r="B114" s="6"/>
      <c r="C114" s="6">
        <f>AVERAGE(C110:C113)</f>
        <v>4.5274999999999999</v>
      </c>
      <c r="D114" s="6">
        <f>AVERAGE(D110:D113)</f>
        <v>4.5350000000000001</v>
      </c>
      <c r="E114" s="6">
        <f>AVERAGE(E110:E113)</f>
        <v>4.32</v>
      </c>
      <c r="F114" s="6"/>
      <c r="G114" s="6">
        <f>AVERAGE(C114:E114)</f>
        <v>4.4608333333333334</v>
      </c>
      <c r="H114" s="6">
        <f>_xlfn.STDEV.S(C114:E114)</f>
        <v>0.12202288036812316</v>
      </c>
      <c r="I114" s="6"/>
      <c r="J114" s="6">
        <f>100-(((G114-4)/4)*100)</f>
        <v>88.479166666666657</v>
      </c>
      <c r="K114" s="32"/>
      <c r="M114" s="3">
        <f>(H114/G114)*100</f>
        <v>2.7354279178357515</v>
      </c>
      <c r="N114" s="33"/>
    </row>
    <row r="115" spans="1:14" x14ac:dyDescent="0.25">
      <c r="A115" s="6" t="s">
        <v>16</v>
      </c>
      <c r="B115" s="6"/>
      <c r="C115" s="6">
        <f>_xlfn.STDEV.S(C110:C113)</f>
        <v>9.1058589197651724E-2</v>
      </c>
      <c r="D115" s="6">
        <f>_xlfn.STDEV.S(D110:D113)</f>
        <v>5.802298395176389E-2</v>
      </c>
      <c r="E115" s="6">
        <f>_xlfn.STDEV.S(E110:E113)</f>
        <v>5.4772255750516523E-2</v>
      </c>
      <c r="F115" s="6"/>
      <c r="G115" s="6"/>
      <c r="H115" s="6"/>
      <c r="I115" s="6"/>
      <c r="K115" s="32"/>
      <c r="N115" s="33"/>
    </row>
    <row r="116" spans="1:14" x14ac:dyDescent="0.25">
      <c r="A116" s="6" t="s">
        <v>17</v>
      </c>
      <c r="B116" s="6"/>
      <c r="C116" s="6">
        <f>(C115/C114)*100</f>
        <v>2.011233334017708</v>
      </c>
      <c r="D116" s="6">
        <f>(D115/D114)*100</f>
        <v>1.2794483782086856</v>
      </c>
      <c r="E116" s="6">
        <f>(E115/E114)*100</f>
        <v>1.2678762905212158</v>
      </c>
      <c r="F116" s="3">
        <f>AVERAGE(C116:E116)</f>
        <v>1.5195193342492033</v>
      </c>
      <c r="G116" s="6"/>
      <c r="H116" s="6"/>
      <c r="I116" s="6"/>
      <c r="K116" s="32"/>
      <c r="N116" s="33"/>
    </row>
    <row r="117" spans="1:14" x14ac:dyDescent="0.25">
      <c r="K117" s="32"/>
      <c r="N117" s="33"/>
    </row>
    <row r="118" spans="1:14" x14ac:dyDescent="0.25">
      <c r="A118" s="3">
        <v>4</v>
      </c>
      <c r="B118" s="33">
        <v>3</v>
      </c>
      <c r="C118" s="3">
        <v>4.42</v>
      </c>
      <c r="D118" s="3">
        <v>4.62</v>
      </c>
      <c r="E118" s="3">
        <v>4.42</v>
      </c>
      <c r="K118" s="32"/>
      <c r="N118" s="33"/>
    </row>
    <row r="119" spans="1:14" x14ac:dyDescent="0.25">
      <c r="A119" s="3">
        <v>4</v>
      </c>
      <c r="B119" s="33"/>
      <c r="C119" s="3">
        <v>4.37</v>
      </c>
      <c r="D119" s="3">
        <v>4.57</v>
      </c>
      <c r="E119" s="3">
        <v>4.33</v>
      </c>
      <c r="K119" s="32"/>
      <c r="N119" s="33"/>
    </row>
    <row r="120" spans="1:14" x14ac:dyDescent="0.25">
      <c r="A120" s="3">
        <v>4</v>
      </c>
      <c r="B120" s="33"/>
      <c r="C120" s="3">
        <v>4.43</v>
      </c>
      <c r="D120" s="3">
        <v>4.5999999999999996</v>
      </c>
      <c r="E120" s="3">
        <v>4.1900000000000004</v>
      </c>
      <c r="K120" s="32"/>
      <c r="N120" s="33"/>
    </row>
    <row r="121" spans="1:14" x14ac:dyDescent="0.25">
      <c r="A121" s="3">
        <v>4</v>
      </c>
      <c r="B121" s="33"/>
      <c r="C121" s="3">
        <v>4.34</v>
      </c>
      <c r="D121" s="3">
        <v>4.51</v>
      </c>
      <c r="E121" s="3">
        <v>4.17</v>
      </c>
      <c r="K121" s="32"/>
      <c r="N121" s="33"/>
    </row>
    <row r="122" spans="1:14" x14ac:dyDescent="0.25">
      <c r="A122" s="6" t="s">
        <v>6</v>
      </c>
      <c r="B122" s="6"/>
      <c r="C122" s="6">
        <f>AVERAGE(C118:C121)</f>
        <v>4.3899999999999997</v>
      </c>
      <c r="D122" s="6">
        <f>AVERAGE(D118:D121)</f>
        <v>4.5750000000000002</v>
      </c>
      <c r="E122" s="6">
        <f>AVERAGE(E118:E121)</f>
        <v>4.2774999999999999</v>
      </c>
      <c r="F122" s="6"/>
      <c r="G122" s="6">
        <f>AVERAGE(C122:E122)</f>
        <v>4.4141666666666666</v>
      </c>
      <c r="H122" s="6">
        <f>_xlfn.STDEV.S(C122:E122)</f>
        <v>0.15021512351735222</v>
      </c>
      <c r="I122" s="6"/>
      <c r="J122" s="6">
        <f>100-(((G122-4)/4)*100)</f>
        <v>89.645833333333343</v>
      </c>
      <c r="K122" s="32"/>
      <c r="M122" s="3">
        <f>(H122/G122)*100</f>
        <v>3.403023375888667</v>
      </c>
      <c r="N122" s="33"/>
    </row>
    <row r="123" spans="1:14" x14ac:dyDescent="0.25">
      <c r="A123" s="6" t="s">
        <v>16</v>
      </c>
      <c r="B123" s="6"/>
      <c r="C123" s="6">
        <f>_xlfn.STDEV.S(C118:C121)</f>
        <v>4.2426406871192784E-2</v>
      </c>
      <c r="D123" s="6">
        <f>_xlfn.STDEV.S(D118:D121)</f>
        <v>4.7958315233127255E-2</v>
      </c>
      <c r="E123" s="6">
        <f>_xlfn.STDEV.S(E118:E121)</f>
        <v>0.11870832602082569</v>
      </c>
      <c r="F123" s="6"/>
      <c r="G123" s="6"/>
      <c r="H123" s="6"/>
      <c r="I123" s="6"/>
    </row>
    <row r="124" spans="1:14" x14ac:dyDescent="0.25">
      <c r="A124" s="6" t="s">
        <v>17</v>
      </c>
      <c r="B124" s="6"/>
      <c r="C124" s="6">
        <f>(C123/C122)*100</f>
        <v>0.96643295834152132</v>
      </c>
      <c r="D124" s="6">
        <f>(D123/D122)*100</f>
        <v>1.0482691854235466</v>
      </c>
      <c r="E124" s="6">
        <f>(E123/E122)*100</f>
        <v>2.7751800355540781</v>
      </c>
      <c r="F124" s="3">
        <f>AVERAGE(C124:E124)</f>
        <v>1.5966273931063821</v>
      </c>
      <c r="G124" s="6"/>
      <c r="H124" s="6"/>
      <c r="I124" s="6"/>
    </row>
    <row r="125" spans="1:14" x14ac:dyDescent="0.25">
      <c r="F125" s="3">
        <f>AVERAGE(F124,F116,F108)</f>
        <v>1.5453129083468518</v>
      </c>
      <c r="G125" s="6">
        <f>AVERAGE(G106,G114,G122)</f>
        <v>4.4083333333333341</v>
      </c>
    </row>
    <row r="127" spans="1:14" x14ac:dyDescent="0.25">
      <c r="A127" s="3">
        <v>2</v>
      </c>
      <c r="B127" s="33">
        <v>1</v>
      </c>
      <c r="C127" s="3">
        <v>2.08</v>
      </c>
      <c r="D127" s="3">
        <v>2.11</v>
      </c>
      <c r="E127" s="3">
        <v>2.0699999999999998</v>
      </c>
      <c r="K127" s="32">
        <f>AVERAGE(J147,J139,J131)</f>
        <v>93.277777777777786</v>
      </c>
      <c r="N127" s="33">
        <f>AVERAGE(M131,M139,M147)</f>
        <v>1.8665276286829708</v>
      </c>
    </row>
    <row r="128" spans="1:14" x14ac:dyDescent="0.25">
      <c r="A128" s="3">
        <v>2</v>
      </c>
      <c r="B128" s="33"/>
      <c r="C128" s="3">
        <v>2.46</v>
      </c>
      <c r="D128" s="3">
        <v>2.11</v>
      </c>
      <c r="E128" s="3">
        <v>2.04</v>
      </c>
      <c r="K128" s="32"/>
      <c r="N128" s="33"/>
    </row>
    <row r="129" spans="1:14" x14ac:dyDescent="0.25">
      <c r="A129" s="3">
        <v>2</v>
      </c>
      <c r="B129" s="33"/>
      <c r="C129" s="3">
        <v>2.02</v>
      </c>
      <c r="D129" s="3">
        <v>2.09</v>
      </c>
      <c r="E129" s="3">
        <v>2.04</v>
      </c>
      <c r="K129" s="32"/>
      <c r="N129" s="33"/>
    </row>
    <row r="130" spans="1:14" x14ac:dyDescent="0.25">
      <c r="A130" s="3">
        <v>2</v>
      </c>
      <c r="B130" s="33"/>
      <c r="C130" s="3">
        <v>1.97</v>
      </c>
      <c r="D130" s="3">
        <v>2.04</v>
      </c>
      <c r="E130" s="3">
        <v>2</v>
      </c>
      <c r="K130" s="32"/>
      <c r="N130" s="33"/>
    </row>
    <row r="131" spans="1:14" x14ac:dyDescent="0.25">
      <c r="A131" s="6" t="s">
        <v>6</v>
      </c>
      <c r="B131" s="6"/>
      <c r="C131" s="6">
        <f>AVERAGE(C127:C130)</f>
        <v>2.1325000000000003</v>
      </c>
      <c r="D131" s="6">
        <f>AVERAGE(D127:D130)</f>
        <v>2.0874999999999999</v>
      </c>
      <c r="E131" s="6">
        <f>AVERAGE(E127:E130)</f>
        <v>2.0374999999999996</v>
      </c>
      <c r="F131" s="6"/>
      <c r="G131" s="6">
        <f>AVERAGE(C131:E131)</f>
        <v>2.0858333333333334</v>
      </c>
      <c r="H131" s="6">
        <f>_xlfn.STDEV.S(C131:E131)</f>
        <v>4.7521924764611166E-2</v>
      </c>
      <c r="I131" s="6"/>
      <c r="J131" s="6">
        <f>100-(((G131-2)/2)*100)</f>
        <v>95.708333333333329</v>
      </c>
      <c r="K131" s="32"/>
      <c r="M131" s="3">
        <f>(H131/G131)*100</f>
        <v>2.2783184066133999</v>
      </c>
      <c r="N131" s="33"/>
    </row>
    <row r="132" spans="1:14" x14ac:dyDescent="0.25">
      <c r="A132" s="6" t="s">
        <v>16</v>
      </c>
      <c r="B132" s="6"/>
      <c r="C132" s="6">
        <f>_xlfn.STDEV.S(C127:C130)</f>
        <v>0.22291627725822685</v>
      </c>
      <c r="D132" s="6">
        <f>_xlfn.STDEV.S(D127:D130)</f>
        <v>3.3040379335998273E-2</v>
      </c>
      <c r="E132" s="6">
        <f>_xlfn.STDEV.S(E127:E130)</f>
        <v>2.8722813232690086E-2</v>
      </c>
      <c r="F132" s="6"/>
      <c r="G132" s="6"/>
      <c r="H132" s="6"/>
      <c r="I132" s="6"/>
      <c r="K132" s="32"/>
      <c r="N132" s="33"/>
    </row>
    <row r="133" spans="1:14" x14ac:dyDescent="0.25">
      <c r="A133" s="6" t="s">
        <v>17</v>
      </c>
      <c r="B133" s="6"/>
      <c r="C133" s="6">
        <f>(C132/C131)*100</f>
        <v>10.453283810467846</v>
      </c>
      <c r="D133" s="6">
        <f>(D132/D131)*100</f>
        <v>1.5827726628023127</v>
      </c>
      <c r="E133" s="6">
        <f>(E132/E131)*100</f>
        <v>1.409708624917305</v>
      </c>
      <c r="F133" s="3">
        <f>AVERAGE(C133:E133)</f>
        <v>4.481921699395822</v>
      </c>
      <c r="G133" s="6"/>
      <c r="H133" s="6"/>
      <c r="I133" s="6"/>
      <c r="K133" s="32"/>
      <c r="N133" s="33"/>
    </row>
    <row r="134" spans="1:14" x14ac:dyDescent="0.25">
      <c r="K134" s="32"/>
      <c r="N134" s="33"/>
    </row>
    <row r="135" spans="1:14" x14ac:dyDescent="0.25">
      <c r="A135" s="3">
        <v>2</v>
      </c>
      <c r="B135" s="33">
        <v>2</v>
      </c>
      <c r="C135" s="3">
        <v>2.02</v>
      </c>
      <c r="D135" s="3">
        <v>2.14</v>
      </c>
      <c r="E135" s="3">
        <v>2.14</v>
      </c>
      <c r="K135" s="32"/>
      <c r="N135" s="33"/>
    </row>
    <row r="136" spans="1:14" x14ac:dyDescent="0.25">
      <c r="A136" s="3">
        <v>2</v>
      </c>
      <c r="B136" s="33"/>
      <c r="C136" s="3">
        <v>2</v>
      </c>
      <c r="D136" s="3">
        <v>2.1</v>
      </c>
      <c r="E136" s="3">
        <v>2.15</v>
      </c>
      <c r="K136" s="32"/>
      <c r="N136" s="33"/>
    </row>
    <row r="137" spans="1:14" x14ac:dyDescent="0.25">
      <c r="A137" s="3">
        <v>2</v>
      </c>
      <c r="B137" s="33"/>
      <c r="C137" s="3">
        <v>2</v>
      </c>
      <c r="D137" s="3">
        <v>2.0699999999999998</v>
      </c>
      <c r="E137" s="3">
        <v>2.09</v>
      </c>
      <c r="K137" s="32"/>
      <c r="N137" s="33"/>
    </row>
    <row r="138" spans="1:14" x14ac:dyDescent="0.25">
      <c r="A138" s="3">
        <v>2</v>
      </c>
      <c r="B138" s="33"/>
      <c r="C138" s="3">
        <v>1.96</v>
      </c>
      <c r="D138" s="3">
        <v>2.0699999999999998</v>
      </c>
      <c r="E138" s="3">
        <v>2.09</v>
      </c>
      <c r="K138" s="32"/>
      <c r="N138" s="33"/>
    </row>
    <row r="139" spans="1:14" x14ac:dyDescent="0.25">
      <c r="A139" s="6" t="s">
        <v>6</v>
      </c>
      <c r="B139" s="6"/>
      <c r="C139" s="6">
        <f>AVERAGE(C135:C138)</f>
        <v>1.9949999999999999</v>
      </c>
      <c r="D139" s="6">
        <f>AVERAGE(D135:D138)</f>
        <v>2.0950000000000002</v>
      </c>
      <c r="E139" s="6">
        <f>AVERAGE(E135:E138)</f>
        <v>2.1174999999999997</v>
      </c>
      <c r="F139" s="6"/>
      <c r="G139" s="6">
        <f>AVERAGE(C139:E139)</f>
        <v>2.0691666666666664</v>
      </c>
      <c r="H139" s="6">
        <f>_xlfn.STDEV.S(C139:E139)</f>
        <v>6.5208000531632115E-2</v>
      </c>
      <c r="I139" s="6"/>
      <c r="J139" s="6">
        <f>100-(((G139-2)/2)*100)</f>
        <v>96.541666666666686</v>
      </c>
      <c r="K139" s="32"/>
      <c r="M139" s="3">
        <f>(H139/G139)*100</f>
        <v>3.1514136382584996</v>
      </c>
      <c r="N139" s="33"/>
    </row>
    <row r="140" spans="1:14" x14ac:dyDescent="0.25">
      <c r="A140" s="6" t="s">
        <v>16</v>
      </c>
      <c r="B140" s="6"/>
      <c r="C140" s="6">
        <f>_xlfn.STDEV.S(C135:C138)</f>
        <v>2.5166114784235853E-2</v>
      </c>
      <c r="D140" s="6">
        <f>_xlfn.STDEV.S(D135:D138)</f>
        <v>3.3166247903554144E-2</v>
      </c>
      <c r="E140" s="6">
        <f>_xlfn.STDEV.S(E135:E138)</f>
        <v>3.201562118716432E-2</v>
      </c>
      <c r="F140" s="6"/>
      <c r="G140" s="6"/>
      <c r="H140" s="6"/>
      <c r="I140" s="6"/>
      <c r="K140" s="32"/>
      <c r="N140" s="33"/>
    </row>
    <row r="141" spans="1:14" x14ac:dyDescent="0.25">
      <c r="A141" s="6" t="s">
        <v>17</v>
      </c>
      <c r="B141" s="6"/>
      <c r="C141" s="6">
        <f>(C140/C139)*100</f>
        <v>1.2614593876809952</v>
      </c>
      <c r="D141" s="6">
        <f>(D140/D139)*100</f>
        <v>1.5831144584035388</v>
      </c>
      <c r="E141" s="6">
        <f>(E140/E139)*100</f>
        <v>1.5119537750726952</v>
      </c>
      <c r="F141" s="3">
        <f>AVERAGE(C141:E141)</f>
        <v>1.4521758737190764</v>
      </c>
      <c r="G141" s="6"/>
      <c r="H141" s="6"/>
      <c r="I141" s="6"/>
      <c r="K141" s="32"/>
      <c r="N141" s="33"/>
    </row>
    <row r="142" spans="1:14" x14ac:dyDescent="0.25">
      <c r="K142" s="32"/>
      <c r="N142" s="33"/>
    </row>
    <row r="143" spans="1:14" x14ac:dyDescent="0.25">
      <c r="A143" s="3">
        <v>2</v>
      </c>
      <c r="B143" s="33">
        <v>3</v>
      </c>
      <c r="C143" s="3">
        <v>2.27</v>
      </c>
      <c r="D143" s="3">
        <v>2.2999999999999998</v>
      </c>
      <c r="E143" s="3">
        <v>2.29</v>
      </c>
      <c r="K143" s="32"/>
      <c r="N143" s="33"/>
    </row>
    <row r="144" spans="1:14" x14ac:dyDescent="0.25">
      <c r="A144" s="3">
        <v>2</v>
      </c>
      <c r="B144" s="33"/>
      <c r="C144" s="3">
        <v>2.2599999999999998</v>
      </c>
      <c r="D144" s="3">
        <v>2.27</v>
      </c>
      <c r="E144" s="3">
        <v>2.23</v>
      </c>
      <c r="K144" s="32"/>
      <c r="N144" s="33"/>
    </row>
    <row r="145" spans="1:14" x14ac:dyDescent="0.25">
      <c r="A145" s="3">
        <v>2</v>
      </c>
      <c r="B145" s="33"/>
      <c r="C145" s="3">
        <v>2.2599999999999998</v>
      </c>
      <c r="D145" s="3">
        <v>2.19</v>
      </c>
      <c r="E145" s="3">
        <v>2.2599999999999998</v>
      </c>
      <c r="K145" s="32"/>
      <c r="N145" s="33"/>
    </row>
    <row r="146" spans="1:14" x14ac:dyDescent="0.25">
      <c r="A146" s="3">
        <v>2</v>
      </c>
      <c r="B146" s="33"/>
      <c r="C146" s="3">
        <v>2.2000000000000002</v>
      </c>
      <c r="D146" s="3">
        <v>2.2200000000000002</v>
      </c>
      <c r="E146" s="3">
        <v>2.23</v>
      </c>
      <c r="K146" s="32"/>
      <c r="N146" s="33"/>
    </row>
    <row r="147" spans="1:14" x14ac:dyDescent="0.25">
      <c r="A147" s="6" t="s">
        <v>6</v>
      </c>
      <c r="B147" s="6"/>
      <c r="C147" s="6">
        <f>AVERAGE(C143:C146)</f>
        <v>2.2474999999999996</v>
      </c>
      <c r="D147" s="6">
        <f>AVERAGE(D143:D146)</f>
        <v>2.2450000000000001</v>
      </c>
      <c r="E147" s="6">
        <f>AVERAGE(E143:E146)</f>
        <v>2.2524999999999999</v>
      </c>
      <c r="F147" s="6"/>
      <c r="G147" s="6">
        <f>AVERAGE(C147:E147)</f>
        <v>2.2483333333333331</v>
      </c>
      <c r="H147" s="6">
        <f>_xlfn.STDEV.S(C147:E147)</f>
        <v>3.8188130791298337E-3</v>
      </c>
      <c r="I147" s="6"/>
      <c r="J147" s="6">
        <f>100-(((G147-2)/2)*100)</f>
        <v>87.583333333333343</v>
      </c>
      <c r="K147" s="32"/>
      <c r="M147" s="3">
        <f>(H147/G147)*100</f>
        <v>0.16985084117701263</v>
      </c>
      <c r="N147" s="33"/>
    </row>
    <row r="148" spans="1:14" x14ac:dyDescent="0.25">
      <c r="A148" s="6" t="s">
        <v>16</v>
      </c>
      <c r="B148" s="6"/>
      <c r="C148" s="6">
        <f>_xlfn.STDEV.S(C143:C146)</f>
        <v>3.2015621187164105E-2</v>
      </c>
      <c r="D148" s="6">
        <f>_xlfn.STDEV.S(D143:D146)</f>
        <v>4.9328828623162395E-2</v>
      </c>
      <c r="E148" s="6">
        <f>_xlfn.STDEV.S(E143:E146)</f>
        <v>2.8722813232690148E-2</v>
      </c>
      <c r="F148" s="6"/>
      <c r="G148" s="6"/>
      <c r="H148" s="6"/>
      <c r="I148" s="6"/>
    </row>
    <row r="149" spans="1:14" x14ac:dyDescent="0.25">
      <c r="A149" s="6" t="s">
        <v>17</v>
      </c>
      <c r="B149" s="6"/>
      <c r="C149" s="6">
        <f>(C148/C147)*100</f>
        <v>1.4244992741786033</v>
      </c>
      <c r="D149" s="6">
        <f>(D148/D147)*100</f>
        <v>2.1972752170673671</v>
      </c>
      <c r="E149" s="6">
        <f>(E148/E147)*100</f>
        <v>1.275152640740961</v>
      </c>
      <c r="F149" s="3">
        <f>AVERAGE(C149:E149)</f>
        <v>1.6323090439956438</v>
      </c>
      <c r="G149" s="6"/>
      <c r="H149" s="6"/>
      <c r="I149" s="6"/>
    </row>
    <row r="150" spans="1:14" x14ac:dyDescent="0.25">
      <c r="F150" s="3">
        <f>AVERAGE(F149,F141,F133)</f>
        <v>2.5221355390368472</v>
      </c>
      <c r="G150" s="6">
        <f>AVERAGE(G131,G139,G147)</f>
        <v>2.1344444444444441</v>
      </c>
    </row>
    <row r="152" spans="1:14" x14ac:dyDescent="0.25">
      <c r="A152" s="3">
        <v>1</v>
      </c>
      <c r="B152" s="33">
        <v>1</v>
      </c>
      <c r="C152" s="3">
        <v>1.01</v>
      </c>
      <c r="D152" s="3">
        <v>1.01</v>
      </c>
      <c r="E152" s="3">
        <v>1.02</v>
      </c>
      <c r="K152" s="32">
        <f>AVERAGE(J172,J164,J156)</f>
        <v>83.883333333333326</v>
      </c>
      <c r="N152" s="33">
        <f>AVERAGE(M156,M164,M172)</f>
        <v>1.0063920513338775</v>
      </c>
    </row>
    <row r="153" spans="1:14" x14ac:dyDescent="0.25">
      <c r="A153" s="3">
        <v>1</v>
      </c>
      <c r="B153" s="33"/>
      <c r="C153" s="3">
        <v>1.03</v>
      </c>
      <c r="D153" s="3">
        <v>1.02</v>
      </c>
      <c r="E153" s="3">
        <v>1.02</v>
      </c>
      <c r="K153" s="32"/>
      <c r="N153" s="33"/>
    </row>
    <row r="154" spans="1:14" x14ac:dyDescent="0.25">
      <c r="A154" s="3">
        <v>1</v>
      </c>
      <c r="B154" s="33"/>
      <c r="C154" s="3">
        <v>1.03</v>
      </c>
      <c r="D154" s="3">
        <v>1.04</v>
      </c>
      <c r="E154" s="3">
        <v>1.05</v>
      </c>
      <c r="K154" s="32"/>
      <c r="N154" s="33"/>
    </row>
    <row r="155" spans="1:14" x14ac:dyDescent="0.25">
      <c r="A155" s="3">
        <v>1</v>
      </c>
      <c r="B155" s="33"/>
      <c r="C155" s="3">
        <v>1.01</v>
      </c>
      <c r="D155" s="3">
        <v>0.996</v>
      </c>
      <c r="E155" s="3">
        <v>1.03</v>
      </c>
      <c r="K155" s="32"/>
      <c r="N155" s="33"/>
    </row>
    <row r="156" spans="1:14" x14ac:dyDescent="0.25">
      <c r="A156" s="6" t="s">
        <v>6</v>
      </c>
      <c r="B156" s="6"/>
      <c r="C156" s="6">
        <f>AVERAGE(C152:C155)</f>
        <v>1.02</v>
      </c>
      <c r="D156" s="6">
        <f>AVERAGE(D152:D155)</f>
        <v>1.0165000000000002</v>
      </c>
      <c r="E156" s="6">
        <f>AVERAGE(E152:E155)</f>
        <v>1.03</v>
      </c>
      <c r="F156" s="6"/>
      <c r="G156" s="6">
        <f>AVERAGE(C156:E156)</f>
        <v>1.0221666666666669</v>
      </c>
      <c r="H156" s="6">
        <f>_xlfn.STDEV.S(C156:E156)</f>
        <v>7.0059498523278403E-3</v>
      </c>
      <c r="I156" s="6"/>
      <c r="J156" s="6">
        <f>100-(((G156-1)/1)*100)</f>
        <v>97.783333333333317</v>
      </c>
      <c r="K156" s="32"/>
      <c r="M156" s="3">
        <f>(H156/G156)*100</f>
        <v>0.68540190957063474</v>
      </c>
      <c r="N156" s="33"/>
    </row>
    <row r="157" spans="1:14" x14ac:dyDescent="0.25">
      <c r="A157" s="6" t="s">
        <v>16</v>
      </c>
      <c r="B157" s="6"/>
      <c r="C157" s="6">
        <f>_xlfn.STDEV.S(C152:C155)</f>
        <v>1.1547005383792526E-2</v>
      </c>
      <c r="D157" s="6">
        <f>_xlfn.STDEV.S(D152:D155)</f>
        <v>1.8502252115170575E-2</v>
      </c>
      <c r="E157" s="6">
        <f>_xlfn.STDEV.S(E152:E155)</f>
        <v>1.4142135623730965E-2</v>
      </c>
      <c r="F157" s="6"/>
      <c r="G157" s="6"/>
      <c r="H157" s="6"/>
      <c r="I157" s="6"/>
      <c r="K157" s="32"/>
      <c r="N157" s="33"/>
    </row>
    <row r="158" spans="1:14" x14ac:dyDescent="0.25">
      <c r="A158" s="6" t="s">
        <v>17</v>
      </c>
      <c r="B158" s="6"/>
      <c r="C158" s="6">
        <f>(C157/C156)*100</f>
        <v>1.1320593513522084</v>
      </c>
      <c r="D158" s="6">
        <f>(D157/D156)*100</f>
        <v>1.820192042810681</v>
      </c>
      <c r="E158" s="6">
        <f>(E157/E156)*100</f>
        <v>1.3730228760903849</v>
      </c>
      <c r="F158" s="3">
        <f>AVERAGE(C158:E158)</f>
        <v>1.4417580900844247</v>
      </c>
      <c r="G158" s="6"/>
      <c r="H158" s="6"/>
      <c r="I158" s="6"/>
      <c r="K158" s="32"/>
      <c r="N158" s="33"/>
    </row>
    <row r="159" spans="1:14" x14ac:dyDescent="0.25">
      <c r="K159" s="32"/>
      <c r="N159" s="33"/>
    </row>
    <row r="160" spans="1:14" x14ac:dyDescent="0.25">
      <c r="A160" s="3">
        <v>1</v>
      </c>
      <c r="B160" s="33">
        <v>2</v>
      </c>
      <c r="C160" s="3">
        <v>0.80100000000000005</v>
      </c>
      <c r="D160" s="3">
        <v>0.84499999999999997</v>
      </c>
      <c r="E160" s="3">
        <v>0.83199999999999996</v>
      </c>
      <c r="K160" s="32"/>
      <c r="N160" s="33"/>
    </row>
    <row r="161" spans="1:14" x14ac:dyDescent="0.25">
      <c r="A161" s="3">
        <v>1</v>
      </c>
      <c r="B161" s="33"/>
      <c r="C161" s="3">
        <v>0.81499999999999995</v>
      </c>
      <c r="D161" s="3">
        <v>0.84099999999999997</v>
      </c>
      <c r="E161" s="3">
        <v>0.82499999999999996</v>
      </c>
      <c r="K161" s="32"/>
      <c r="N161" s="33"/>
    </row>
    <row r="162" spans="1:14" x14ac:dyDescent="0.25">
      <c r="A162" s="3">
        <v>1</v>
      </c>
      <c r="B162" s="33"/>
      <c r="C162" s="3">
        <v>0.81200000000000006</v>
      </c>
      <c r="D162" s="3">
        <v>0.80800000000000005</v>
      </c>
      <c r="E162" s="3">
        <v>0.83499999999999996</v>
      </c>
      <c r="K162" s="32"/>
      <c r="N162" s="33"/>
    </row>
    <row r="163" spans="1:14" x14ac:dyDescent="0.25">
      <c r="A163" s="3">
        <v>1</v>
      </c>
      <c r="B163" s="33"/>
      <c r="C163" s="3">
        <v>0.79600000000000004</v>
      </c>
      <c r="D163" s="3">
        <v>0.82</v>
      </c>
      <c r="E163" s="3">
        <v>0.81399999999999995</v>
      </c>
      <c r="K163" s="32"/>
      <c r="N163" s="33"/>
    </row>
    <row r="164" spans="1:14" x14ac:dyDescent="0.25">
      <c r="A164" s="6" t="s">
        <v>6</v>
      </c>
      <c r="B164" s="6"/>
      <c r="C164" s="6">
        <f>AVERAGE(C160:C163)</f>
        <v>0.80600000000000005</v>
      </c>
      <c r="D164" s="6">
        <f>AVERAGE(D160:D163)</f>
        <v>0.8284999999999999</v>
      </c>
      <c r="E164" s="6">
        <f>AVERAGE(E160:E163)</f>
        <v>0.82650000000000001</v>
      </c>
      <c r="F164" s="6"/>
      <c r="G164" s="6">
        <f>AVERAGE(C164:E164)</f>
        <v>0.82033333333333347</v>
      </c>
      <c r="H164" s="6">
        <f>_xlfn.STDEV.S(C164:E164)</f>
        <v>1.2453245895481704E-2</v>
      </c>
      <c r="I164" s="6"/>
      <c r="J164" s="6">
        <f>100-(((1-G164)/1)*100)</f>
        <v>82.033333333333346</v>
      </c>
      <c r="K164" s="32"/>
      <c r="M164" s="3">
        <f>(H164/G164)*100</f>
        <v>1.5180714216353153</v>
      </c>
      <c r="N164" s="33"/>
    </row>
    <row r="165" spans="1:14" x14ac:dyDescent="0.25">
      <c r="A165" s="6" t="s">
        <v>16</v>
      </c>
      <c r="B165" s="6"/>
      <c r="C165" s="6">
        <f>_xlfn.STDEV.S(C160:C163)</f>
        <v>8.9814623902049577E-3</v>
      </c>
      <c r="D165" s="6">
        <f>_xlfn.STDEV.S(D160:D163)</f>
        <v>1.7521415467935206E-2</v>
      </c>
      <c r="E165" s="6">
        <f>_xlfn.STDEV.S(E160:E163)</f>
        <v>9.3273790530888235E-3</v>
      </c>
      <c r="F165" s="6"/>
      <c r="G165" s="6"/>
      <c r="H165" s="6"/>
      <c r="I165" s="6"/>
      <c r="K165" s="32"/>
      <c r="N165" s="33"/>
    </row>
    <row r="166" spans="1:14" x14ac:dyDescent="0.25">
      <c r="A166" s="6" t="s">
        <v>17</v>
      </c>
      <c r="B166" s="6"/>
      <c r="C166" s="6">
        <f>(C165/C164)*100</f>
        <v>1.1143253585862229</v>
      </c>
      <c r="D166" s="6">
        <f>(D165/D164)*100</f>
        <v>2.1148359043977321</v>
      </c>
      <c r="E166" s="6">
        <f>(E165/E164)*100</f>
        <v>1.1285395103555746</v>
      </c>
      <c r="F166" s="3">
        <f>AVERAGE(C166:E166)</f>
        <v>1.4525669244465098</v>
      </c>
      <c r="G166" s="6"/>
      <c r="H166" s="6"/>
      <c r="I166" s="6"/>
      <c r="K166" s="32"/>
      <c r="N166" s="33"/>
    </row>
    <row r="167" spans="1:14" x14ac:dyDescent="0.25">
      <c r="K167" s="32"/>
      <c r="N167" s="33"/>
    </row>
    <row r="168" spans="1:14" x14ac:dyDescent="0.25">
      <c r="A168" s="3">
        <v>1</v>
      </c>
      <c r="B168" s="33">
        <v>3</v>
      </c>
      <c r="C168" s="3">
        <v>0.73499999999999999</v>
      </c>
      <c r="D168" s="3">
        <v>0.71799999999999997</v>
      </c>
      <c r="E168" s="3">
        <v>0.72299999999999998</v>
      </c>
      <c r="K168" s="32"/>
      <c r="N168" s="33"/>
    </row>
    <row r="169" spans="1:14" x14ac:dyDescent="0.25">
      <c r="A169" s="3">
        <v>1</v>
      </c>
      <c r="B169" s="33"/>
      <c r="C169" s="3">
        <v>0.71499999999999997</v>
      </c>
      <c r="D169" s="3">
        <v>0.71599999999999997</v>
      </c>
      <c r="E169" s="3">
        <v>0.72499999999999998</v>
      </c>
      <c r="K169" s="32"/>
      <c r="N169" s="33"/>
    </row>
    <row r="170" spans="1:14" x14ac:dyDescent="0.25">
      <c r="A170" s="3">
        <v>1</v>
      </c>
      <c r="B170" s="33"/>
      <c r="C170" s="3">
        <v>0.73499999999999999</v>
      </c>
      <c r="D170" s="3">
        <v>0.71899999999999997</v>
      </c>
      <c r="E170" s="3">
        <v>0.70899999999999996</v>
      </c>
      <c r="K170" s="32"/>
      <c r="N170" s="33"/>
    </row>
    <row r="171" spans="1:14" x14ac:dyDescent="0.25">
      <c r="A171" s="3">
        <v>1</v>
      </c>
      <c r="B171" s="33"/>
      <c r="C171" s="3">
        <v>0.71499999999999997</v>
      </c>
      <c r="D171" s="3">
        <v>0.70299999999999996</v>
      </c>
      <c r="E171" s="3">
        <v>0.70699999999999996</v>
      </c>
      <c r="K171" s="32"/>
      <c r="N171" s="33"/>
    </row>
    <row r="172" spans="1:14" x14ac:dyDescent="0.25">
      <c r="A172" s="6" t="s">
        <v>6</v>
      </c>
      <c r="B172" s="6"/>
      <c r="C172" s="6">
        <f>AVERAGE(C168:C171)</f>
        <v>0.72499999999999998</v>
      </c>
      <c r="D172" s="6">
        <f>AVERAGE(D168:D171)</f>
        <v>0.71399999999999997</v>
      </c>
      <c r="E172" s="6">
        <f>AVERAGE(E168:E171)</f>
        <v>0.71599999999999997</v>
      </c>
      <c r="F172" s="6"/>
      <c r="G172" s="6">
        <f>AVERAGE(C172:E172)</f>
        <v>0.71833333333333338</v>
      </c>
      <c r="H172" s="6">
        <f>_xlfn.STDEV.S(C172:E172)</f>
        <v>5.8594652770823201E-3</v>
      </c>
      <c r="I172" s="6"/>
      <c r="J172" s="6">
        <f>100-(((1-G172)/1)*100)</f>
        <v>71.833333333333343</v>
      </c>
      <c r="K172" s="32"/>
      <c r="M172" s="3">
        <f>(H172/G172)*100</f>
        <v>0.81570282279568251</v>
      </c>
      <c r="N172" s="33"/>
    </row>
    <row r="173" spans="1:14" x14ac:dyDescent="0.25">
      <c r="A173" s="6" t="s">
        <v>16</v>
      </c>
      <c r="B173" s="6"/>
      <c r="C173" s="6">
        <f>_xlfn.STDEV.S(C168:C171)</f>
        <v>1.1547005383792526E-2</v>
      </c>
      <c r="D173" s="6">
        <f>_xlfn.STDEV.S(D168:D171)</f>
        <v>7.4386378681404724E-3</v>
      </c>
      <c r="E173" s="6">
        <f>_xlfn.STDEV.S(E168:E171)</f>
        <v>9.3094933625126348E-3</v>
      </c>
      <c r="F173" s="6"/>
      <c r="G173" s="6"/>
      <c r="H173" s="6"/>
      <c r="I173" s="6"/>
    </row>
    <row r="174" spans="1:14" x14ac:dyDescent="0.25">
      <c r="A174" s="6" t="s">
        <v>17</v>
      </c>
      <c r="B174" s="6"/>
      <c r="C174" s="6">
        <f>(C173/C172)*100</f>
        <v>1.5926903977644864</v>
      </c>
      <c r="D174" s="6">
        <f>(D173/D172)*100</f>
        <v>1.0418260319524471</v>
      </c>
      <c r="E174" s="6">
        <f>(E173/E172)*100</f>
        <v>1.300208570183329</v>
      </c>
      <c r="F174" s="3">
        <f>AVERAGE(C174:E174)</f>
        <v>1.3115749999667543</v>
      </c>
      <c r="G174" s="6"/>
      <c r="H174" s="6"/>
      <c r="I174" s="6"/>
    </row>
    <row r="175" spans="1:14" x14ac:dyDescent="0.25">
      <c r="F175" s="3">
        <f>AVERAGE(F174,F166,F158)</f>
        <v>1.4019666714992296</v>
      </c>
      <c r="G175" s="6">
        <f>AVERAGE(G156,G164,G172)</f>
        <v>0.85361111111111121</v>
      </c>
    </row>
    <row r="177" spans="1:14" x14ac:dyDescent="0.25">
      <c r="A177" s="3" t="s">
        <v>25</v>
      </c>
      <c r="B177" s="33">
        <v>1</v>
      </c>
      <c r="C177" s="3">
        <v>0.54</v>
      </c>
      <c r="D177" s="3">
        <v>0.55200000000000005</v>
      </c>
      <c r="E177" s="3">
        <v>0.55100000000000005</v>
      </c>
      <c r="K177" s="32">
        <f>AVERAGE(J197,J189,J181)</f>
        <v>95.722222222222214</v>
      </c>
      <c r="N177" s="33">
        <f>AVERAGE(M181,M189,M197)</f>
        <v>1.9958054109001466</v>
      </c>
    </row>
    <row r="178" spans="1:14" x14ac:dyDescent="0.25">
      <c r="A178" s="3" t="s">
        <v>25</v>
      </c>
      <c r="B178" s="33"/>
      <c r="C178" s="3">
        <v>0.52700000000000002</v>
      </c>
      <c r="D178" s="3">
        <v>0.54</v>
      </c>
      <c r="E178" s="3">
        <v>0.53700000000000003</v>
      </c>
      <c r="K178" s="32"/>
      <c r="N178" s="33"/>
    </row>
    <row r="179" spans="1:14" x14ac:dyDescent="0.25">
      <c r="A179" s="3" t="s">
        <v>25</v>
      </c>
      <c r="B179" s="33"/>
      <c r="C179" s="3">
        <v>0.51400000000000001</v>
      </c>
      <c r="D179" s="3">
        <v>0.54600000000000004</v>
      </c>
      <c r="E179" s="3">
        <v>0.53100000000000003</v>
      </c>
      <c r="K179" s="32"/>
      <c r="N179" s="33"/>
    </row>
    <row r="180" spans="1:14" x14ac:dyDescent="0.25">
      <c r="A180" s="3" t="s">
        <v>25</v>
      </c>
      <c r="B180" s="33"/>
      <c r="C180" s="3">
        <v>0.51200000000000001</v>
      </c>
      <c r="D180" s="3">
        <v>0.53400000000000003</v>
      </c>
      <c r="E180" s="3">
        <v>0.53</v>
      </c>
      <c r="K180" s="32"/>
      <c r="N180" s="33"/>
    </row>
    <row r="181" spans="1:14" x14ac:dyDescent="0.25">
      <c r="A181" s="6" t="s">
        <v>6</v>
      </c>
      <c r="B181" s="6"/>
      <c r="C181" s="6">
        <f>AVERAGE(C177:C180)</f>
        <v>0.52324999999999999</v>
      </c>
      <c r="D181" s="6">
        <f>AVERAGE(D177:D180)</f>
        <v>0.54300000000000004</v>
      </c>
      <c r="E181" s="6">
        <f>AVERAGE(E177:E180)</f>
        <v>0.53725000000000001</v>
      </c>
      <c r="F181" s="6"/>
      <c r="G181" s="6">
        <f>AVERAGE(C181:E181)</f>
        <v>0.53450000000000009</v>
      </c>
      <c r="H181" s="6">
        <f>_xlfn.STDEV.S(C181:E181)</f>
        <v>1.0158124826955044E-2</v>
      </c>
      <c r="I181" s="6"/>
      <c r="J181" s="6">
        <f>100-(((G181-0.5)/0.5)*100)</f>
        <v>93.09999999999998</v>
      </c>
      <c r="K181" s="32"/>
      <c r="M181" s="3">
        <f>(H181/G181)*100</f>
        <v>1.9004910808147881</v>
      </c>
      <c r="N181" s="33"/>
    </row>
    <row r="182" spans="1:14" x14ac:dyDescent="0.25">
      <c r="A182" s="6" t="s">
        <v>16</v>
      </c>
      <c r="B182" s="6"/>
      <c r="C182" s="6">
        <f>_xlfn.STDEV.S(C177:C180)</f>
        <v>1.2996794476587947E-2</v>
      </c>
      <c r="D182" s="6">
        <f>_xlfn.STDEV.S(D177:D180)</f>
        <v>7.7459666924148407E-3</v>
      </c>
      <c r="E182" s="6">
        <f>_xlfn.STDEV.S(E177:E180)</f>
        <v>9.6738479072876419E-3</v>
      </c>
      <c r="F182" s="6"/>
      <c r="G182" s="6"/>
      <c r="H182" s="6"/>
      <c r="I182" s="6"/>
      <c r="K182" s="32"/>
      <c r="N182" s="33"/>
    </row>
    <row r="183" spans="1:14" x14ac:dyDescent="0.25">
      <c r="A183" s="6" t="s">
        <v>17</v>
      </c>
      <c r="B183" s="6"/>
      <c r="C183" s="6">
        <f>(C182/C181)*100</f>
        <v>2.4838594317416045</v>
      </c>
      <c r="D183" s="6">
        <f>(D182/D181)*100</f>
        <v>1.4265132030229908</v>
      </c>
      <c r="E183" s="6">
        <f>(E182/E181)*100</f>
        <v>1.8006231563122648</v>
      </c>
      <c r="F183" s="3">
        <f>AVERAGE(C183:E183)</f>
        <v>1.9036652636922866</v>
      </c>
      <c r="G183" s="6"/>
      <c r="H183" s="6"/>
      <c r="I183" s="6"/>
      <c r="K183" s="32"/>
      <c r="N183" s="33"/>
    </row>
    <row r="184" spans="1:14" x14ac:dyDescent="0.25">
      <c r="K184" s="32"/>
      <c r="N184" s="33"/>
    </row>
    <row r="185" spans="1:14" x14ac:dyDescent="0.25">
      <c r="A185" s="3" t="s">
        <v>25</v>
      </c>
      <c r="B185" s="33">
        <v>2</v>
      </c>
      <c r="C185" s="3">
        <v>0.56399999999999995</v>
      </c>
      <c r="D185" s="3">
        <v>0.52100000000000002</v>
      </c>
      <c r="E185" s="3">
        <v>0.53300000000000003</v>
      </c>
      <c r="K185" s="32"/>
      <c r="N185" s="33"/>
    </row>
    <row r="186" spans="1:14" x14ac:dyDescent="0.25">
      <c r="A186" s="3" t="s">
        <v>25</v>
      </c>
      <c r="B186" s="33"/>
      <c r="C186" s="3">
        <v>0.54200000000000004</v>
      </c>
      <c r="D186" s="3">
        <v>0.51400000000000001</v>
      </c>
      <c r="E186" s="3">
        <v>0.53200000000000003</v>
      </c>
      <c r="K186" s="32"/>
      <c r="N186" s="33"/>
    </row>
    <row r="187" spans="1:14" x14ac:dyDescent="0.25">
      <c r="A187" s="3" t="s">
        <v>25</v>
      </c>
      <c r="B187" s="33"/>
      <c r="C187" s="3">
        <v>0.53500000000000003</v>
      </c>
      <c r="D187" s="3">
        <v>0.51</v>
      </c>
      <c r="E187" s="3">
        <v>0.50900000000000001</v>
      </c>
      <c r="K187" s="32"/>
      <c r="N187" s="33"/>
    </row>
    <row r="188" spans="1:14" x14ac:dyDescent="0.25">
      <c r="A188" s="3" t="s">
        <v>25</v>
      </c>
      <c r="B188" s="33"/>
      <c r="C188" s="3">
        <v>0.53500000000000003</v>
      </c>
      <c r="D188" s="3">
        <v>0.502</v>
      </c>
      <c r="E188" s="3">
        <v>0.50900000000000001</v>
      </c>
      <c r="K188" s="32"/>
      <c r="N188" s="33"/>
    </row>
    <row r="189" spans="1:14" x14ac:dyDescent="0.25">
      <c r="A189" s="6" t="s">
        <v>6</v>
      </c>
      <c r="B189" s="6"/>
      <c r="C189" s="6">
        <f>AVERAGE(C185:C188)</f>
        <v>0.54400000000000004</v>
      </c>
      <c r="D189" s="6">
        <f>AVERAGE(D185:D188)</f>
        <v>0.51175000000000004</v>
      </c>
      <c r="E189" s="6">
        <f>AVERAGE(E185:E188)</f>
        <v>0.52074999999999994</v>
      </c>
      <c r="F189" s="6"/>
      <c r="G189" s="6">
        <f>AVERAGE(C189:E189)</f>
        <v>0.52550000000000008</v>
      </c>
      <c r="H189" s="6">
        <f>_xlfn.STDEV.S(C189:E189)</f>
        <v>1.6641439240642635E-2</v>
      </c>
      <c r="I189" s="6"/>
      <c r="J189" s="6">
        <f>100-(((G189-0.5)/0.5)*100)</f>
        <v>94.899999999999977</v>
      </c>
      <c r="K189" s="32"/>
      <c r="M189" s="3">
        <f>(H189/G189)*100</f>
        <v>3.1667819677721467</v>
      </c>
      <c r="N189" s="33"/>
    </row>
    <row r="190" spans="1:14" x14ac:dyDescent="0.25">
      <c r="A190" s="6" t="s">
        <v>16</v>
      </c>
      <c r="B190" s="6"/>
      <c r="C190" s="6">
        <f>_xlfn.STDEV.S(C185:C188)</f>
        <v>1.3735598518690969E-2</v>
      </c>
      <c r="D190" s="6">
        <f>_xlfn.STDEV.S(D185:D188)</f>
        <v>7.9320026895272032E-3</v>
      </c>
      <c r="E190" s="6">
        <f>_xlfn.STDEV.S(E185:E188)</f>
        <v>1.3573871960498241E-2</v>
      </c>
      <c r="F190" s="6"/>
      <c r="G190" s="6"/>
      <c r="H190" s="6"/>
      <c r="I190" s="6"/>
      <c r="K190" s="32"/>
      <c r="N190" s="33"/>
    </row>
    <row r="191" spans="1:14" x14ac:dyDescent="0.25">
      <c r="A191" s="6" t="s">
        <v>17</v>
      </c>
      <c r="B191" s="6"/>
      <c r="C191" s="6">
        <f>(C190/C189)*100</f>
        <v>2.5249261982887807</v>
      </c>
      <c r="D191" s="6">
        <f>(D190/D189)*100</f>
        <v>1.549976099565648</v>
      </c>
      <c r="E191" s="6">
        <f>(E190/E189)*100</f>
        <v>2.6066004724912615</v>
      </c>
      <c r="F191" s="3">
        <f>AVERAGE(C191:E191)</f>
        <v>2.2271675901152301</v>
      </c>
      <c r="G191" s="6"/>
      <c r="H191" s="6"/>
      <c r="I191" s="6"/>
      <c r="K191" s="32"/>
      <c r="N191" s="33"/>
    </row>
    <row r="192" spans="1:14" x14ac:dyDescent="0.25">
      <c r="K192" s="32"/>
      <c r="N192" s="33"/>
    </row>
    <row r="193" spans="1:14" x14ac:dyDescent="0.25">
      <c r="A193" s="3" t="s">
        <v>25</v>
      </c>
      <c r="B193" s="33">
        <v>3</v>
      </c>
      <c r="C193" s="3">
        <v>0.50900000000000001</v>
      </c>
      <c r="D193" s="3">
        <v>0.505</v>
      </c>
      <c r="E193" s="3">
        <v>0.52700000000000002</v>
      </c>
      <c r="K193" s="32"/>
      <c r="N193" s="33"/>
    </row>
    <row r="194" spans="1:14" x14ac:dyDescent="0.25">
      <c r="A194" s="3" t="s">
        <v>25</v>
      </c>
      <c r="B194" s="33"/>
      <c r="C194" s="3">
        <v>0.50900000000000001</v>
      </c>
      <c r="D194" s="3">
        <v>0.495</v>
      </c>
      <c r="E194" s="3">
        <v>0.502</v>
      </c>
      <c r="K194" s="32"/>
      <c r="N194" s="33"/>
    </row>
    <row r="195" spans="1:14" x14ac:dyDescent="0.25">
      <c r="A195" s="3" t="s">
        <v>25</v>
      </c>
      <c r="B195" s="33"/>
      <c r="C195" s="3">
        <v>0.499</v>
      </c>
      <c r="D195" s="3">
        <v>0.495</v>
      </c>
      <c r="E195" s="3">
        <v>0.49</v>
      </c>
      <c r="K195" s="32"/>
      <c r="N195" s="33"/>
    </row>
    <row r="196" spans="1:14" x14ac:dyDescent="0.25">
      <c r="A196" s="3" t="s">
        <v>25</v>
      </c>
      <c r="B196" s="33"/>
      <c r="C196" s="3">
        <v>0.498</v>
      </c>
      <c r="D196" s="3">
        <v>0.504</v>
      </c>
      <c r="E196" s="3">
        <v>0.51700000000000002</v>
      </c>
      <c r="K196" s="32"/>
      <c r="N196" s="33"/>
    </row>
    <row r="197" spans="1:14" x14ac:dyDescent="0.25">
      <c r="A197" s="6" t="s">
        <v>6</v>
      </c>
      <c r="B197" s="6"/>
      <c r="C197" s="6">
        <f>AVERAGE(C193:C196)</f>
        <v>0.50374999999999992</v>
      </c>
      <c r="D197" s="6">
        <f>AVERAGE(D193:D196)</f>
        <v>0.49975000000000003</v>
      </c>
      <c r="E197" s="6">
        <f>AVERAGE(E193:E196)</f>
        <v>0.50900000000000001</v>
      </c>
      <c r="F197" s="6"/>
      <c r="G197" s="6">
        <f>AVERAGE(C197:E197)</f>
        <v>0.50416666666666654</v>
      </c>
      <c r="H197" s="6">
        <f>_xlfn.STDEV.S(C197:E197)</f>
        <v>4.6390552199055881E-3</v>
      </c>
      <c r="I197" s="6"/>
      <c r="J197" s="6">
        <f>100-(((G197-0.5)/0.5)*100)</f>
        <v>99.166666666666686</v>
      </c>
      <c r="K197" s="32"/>
      <c r="M197" s="3">
        <f>(H197/G197)*100</f>
        <v>0.92014318411350537</v>
      </c>
      <c r="N197" s="33"/>
    </row>
    <row r="198" spans="1:14" x14ac:dyDescent="0.25">
      <c r="A198" s="6" t="s">
        <v>16</v>
      </c>
      <c r="B198" s="6"/>
      <c r="C198" s="6">
        <f>_xlfn.STDEV.S(C193:C196)</f>
        <v>6.0759087111860672E-3</v>
      </c>
      <c r="D198" s="6">
        <f>_xlfn.STDEV.S(D193:D196)</f>
        <v>5.5000000000000049E-3</v>
      </c>
      <c r="E198" s="6">
        <f>_xlfn.STDEV.S(E193:E196)</f>
        <v>1.6309506430300106E-2</v>
      </c>
      <c r="F198" s="6"/>
      <c r="G198" s="6"/>
      <c r="H198" s="6"/>
      <c r="I198" s="6"/>
    </row>
    <row r="199" spans="1:14" x14ac:dyDescent="0.25">
      <c r="A199" s="6" t="s">
        <v>17</v>
      </c>
      <c r="B199" s="6"/>
      <c r="C199" s="6">
        <f>(C198/C197)*100</f>
        <v>1.2061357243049267</v>
      </c>
      <c r="D199" s="6">
        <f>(D198/D197)*100</f>
        <v>1.1005502751375695</v>
      </c>
      <c r="E199" s="6">
        <f>(E198/E197)*100</f>
        <v>3.2042252318860718</v>
      </c>
      <c r="F199" s="3">
        <f>AVERAGE(C199:E199)</f>
        <v>1.8369704104428559</v>
      </c>
      <c r="G199" s="6"/>
      <c r="H199" s="6"/>
      <c r="I199" s="6"/>
    </row>
    <row r="200" spans="1:14" x14ac:dyDescent="0.25">
      <c r="F200" s="3">
        <f>AVERAGE(F199,F191,F183)</f>
        <v>1.9892677547501243</v>
      </c>
      <c r="G200" s="6">
        <f>AVERAGE(G181,G189,G197)</f>
        <v>0.52138888888888879</v>
      </c>
    </row>
    <row r="202" spans="1:14" x14ac:dyDescent="0.25">
      <c r="A202" s="3" t="s">
        <v>26</v>
      </c>
      <c r="B202" s="33">
        <v>1</v>
      </c>
      <c r="C202" s="3">
        <v>0.104</v>
      </c>
      <c r="D202" s="3">
        <v>8.7999999999999995E-2</v>
      </c>
      <c r="E202" s="3">
        <v>0.1</v>
      </c>
      <c r="K202" s="32">
        <f>AVERAGE(J222,J214,J206)</f>
        <v>90.333333333333329</v>
      </c>
      <c r="N202" s="33">
        <f>AVERAGE(M206,M214,M222)</f>
        <v>7.4221849928792105</v>
      </c>
    </row>
    <row r="203" spans="1:14" x14ac:dyDescent="0.25">
      <c r="A203" s="3" t="s">
        <v>26</v>
      </c>
      <c r="B203" s="33"/>
      <c r="C203" s="3">
        <v>9.2999999999999999E-2</v>
      </c>
      <c r="D203" s="3">
        <v>9.4E-2</v>
      </c>
      <c r="E203" s="3">
        <v>0.108</v>
      </c>
      <c r="K203" s="32"/>
      <c r="N203" s="33"/>
    </row>
    <row r="204" spans="1:14" x14ac:dyDescent="0.25">
      <c r="A204" s="3" t="s">
        <v>26</v>
      </c>
      <c r="B204" s="33"/>
      <c r="C204" s="3">
        <v>9.2999999999999999E-2</v>
      </c>
      <c r="D204" s="3">
        <v>9.4E-2</v>
      </c>
      <c r="E204" s="3">
        <v>0.108</v>
      </c>
      <c r="K204" s="32"/>
      <c r="N204" s="33"/>
    </row>
    <row r="205" spans="1:14" x14ac:dyDescent="0.25">
      <c r="A205" s="3" t="s">
        <v>26</v>
      </c>
      <c r="B205" s="33"/>
      <c r="C205" s="3">
        <v>9.1999999999999998E-2</v>
      </c>
      <c r="D205" s="3">
        <v>9.0999999999999998E-2</v>
      </c>
      <c r="E205" s="3">
        <v>0.105</v>
      </c>
      <c r="K205" s="32"/>
      <c r="N205" s="33"/>
    </row>
    <row r="206" spans="1:14" x14ac:dyDescent="0.25">
      <c r="A206" s="6" t="s">
        <v>6</v>
      </c>
      <c r="B206" s="6"/>
      <c r="C206" s="6">
        <f>AVERAGE(C202:C205)</f>
        <v>9.5500000000000002E-2</v>
      </c>
      <c r="D206" s="6">
        <f>AVERAGE(D202:D205)</f>
        <v>9.1749999999999998E-2</v>
      </c>
      <c r="E206" s="6">
        <f>AVERAGE(E202:E205)</f>
        <v>0.10525</v>
      </c>
      <c r="F206" s="6"/>
      <c r="G206" s="6">
        <f>AVERAGE(C206:E206)</f>
        <v>9.7499999999999989E-2</v>
      </c>
      <c r="H206" s="6">
        <f>_xlfn.STDEV.S(C206:E206)</f>
        <v>6.9686799323831752E-3</v>
      </c>
      <c r="I206" s="6"/>
      <c r="J206" s="6">
        <f>100-(((0.1-G206)/0.1)*100)</f>
        <v>97.499999999999986</v>
      </c>
      <c r="K206" s="32"/>
      <c r="M206" s="3">
        <f>(H206/G206)*100</f>
        <v>7.1473640332135142</v>
      </c>
      <c r="N206" s="33"/>
    </row>
    <row r="207" spans="1:14" x14ac:dyDescent="0.25">
      <c r="A207" s="6" t="s">
        <v>16</v>
      </c>
      <c r="B207" s="6"/>
      <c r="C207" s="6">
        <f>_xlfn.STDEV.S(C202:C205)</f>
        <v>5.6862407030773259E-3</v>
      </c>
      <c r="D207" s="6">
        <f>_xlfn.STDEV.S(D202:D205)</f>
        <v>2.872281323269017E-3</v>
      </c>
      <c r="E207" s="6">
        <f>_xlfn.STDEV.S(E202:E205)</f>
        <v>3.774917217635372E-3</v>
      </c>
      <c r="F207" s="6"/>
      <c r="G207" s="6"/>
      <c r="H207" s="6"/>
      <c r="I207" s="6"/>
      <c r="K207" s="32"/>
      <c r="N207" s="33"/>
    </row>
    <row r="208" spans="1:14" x14ac:dyDescent="0.25">
      <c r="A208" s="6" t="s">
        <v>17</v>
      </c>
      <c r="B208" s="6"/>
      <c r="C208" s="6">
        <f>(C207/C206)*100</f>
        <v>5.9541787466778278</v>
      </c>
      <c r="D208" s="6">
        <f>(D207/D206)*100</f>
        <v>3.1305518509744057</v>
      </c>
      <c r="E208" s="6">
        <f>(E207/E206)*100</f>
        <v>3.5866196842141305</v>
      </c>
      <c r="F208" s="3">
        <f>AVERAGE(C208:E208)</f>
        <v>4.2237834272887875</v>
      </c>
      <c r="G208" s="6"/>
      <c r="H208" s="6"/>
      <c r="I208" s="6"/>
      <c r="K208" s="32"/>
      <c r="N208" s="33"/>
    </row>
    <row r="209" spans="1:14" x14ac:dyDescent="0.25">
      <c r="K209" s="32"/>
      <c r="N209" s="33"/>
    </row>
    <row r="210" spans="1:14" x14ac:dyDescent="0.25">
      <c r="A210" s="3" t="s">
        <v>26</v>
      </c>
      <c r="B210" s="33">
        <v>2</v>
      </c>
      <c r="C210" s="3">
        <v>9.4E-2</v>
      </c>
      <c r="D210" s="3">
        <v>9.9000000000000005E-2</v>
      </c>
      <c r="E210" s="3">
        <v>0.108</v>
      </c>
      <c r="K210" s="32"/>
      <c r="N210" s="33"/>
    </row>
    <row r="211" spans="1:14" x14ac:dyDescent="0.25">
      <c r="A211" s="3" t="s">
        <v>26</v>
      </c>
      <c r="B211" s="33"/>
      <c r="C211" s="3">
        <v>9.5000000000000001E-2</v>
      </c>
      <c r="D211" s="3">
        <v>0.1</v>
      </c>
      <c r="E211" s="3">
        <v>0.105</v>
      </c>
      <c r="K211" s="32"/>
      <c r="N211" s="33"/>
    </row>
    <row r="212" spans="1:14" x14ac:dyDescent="0.25">
      <c r="A212" s="3" t="s">
        <v>26</v>
      </c>
      <c r="B212" s="33"/>
      <c r="C212" s="3">
        <v>8.8999999999999996E-2</v>
      </c>
      <c r="D212" s="3">
        <v>9.8000000000000004E-2</v>
      </c>
      <c r="E212" s="3">
        <v>0.108</v>
      </c>
      <c r="K212" s="32"/>
      <c r="N212" s="33"/>
    </row>
    <row r="213" spans="1:14" x14ac:dyDescent="0.25">
      <c r="A213" s="3" t="s">
        <v>26</v>
      </c>
      <c r="B213" s="33"/>
      <c r="C213" s="3">
        <v>9.9000000000000005E-2</v>
      </c>
      <c r="D213" s="3">
        <v>9.6000000000000002E-2</v>
      </c>
      <c r="E213" s="3">
        <v>0.106</v>
      </c>
      <c r="K213" s="32"/>
      <c r="N213" s="33"/>
    </row>
    <row r="214" spans="1:14" x14ac:dyDescent="0.25">
      <c r="A214" s="6" t="s">
        <v>6</v>
      </c>
      <c r="B214" s="6"/>
      <c r="C214" s="6">
        <f>AVERAGE(C210:C213)</f>
        <v>9.425E-2</v>
      </c>
      <c r="D214" s="6">
        <f>AVERAGE(D210:D213)</f>
        <v>9.8250000000000004E-2</v>
      </c>
      <c r="E214" s="6">
        <f>AVERAGE(E210:E213)</f>
        <v>0.10675</v>
      </c>
      <c r="F214" s="6"/>
      <c r="G214" s="6">
        <f>AVERAGE(C214:E214)</f>
        <v>9.9750000000000005E-2</v>
      </c>
      <c r="H214" s="6">
        <f>_xlfn.STDEV.S(C214:E214)</f>
        <v>6.3835726674018505E-3</v>
      </c>
      <c r="I214" s="6"/>
      <c r="J214" s="6">
        <f>100-(((0.1-G214)/0.1)*100)</f>
        <v>99.75</v>
      </c>
      <c r="K214" s="32"/>
      <c r="M214" s="3">
        <f>(H214/G214)*100</f>
        <v>6.3995715963928319</v>
      </c>
      <c r="N214" s="33"/>
    </row>
    <row r="215" spans="1:14" x14ac:dyDescent="0.25">
      <c r="A215" s="6" t="s">
        <v>16</v>
      </c>
      <c r="B215" s="6"/>
      <c r="C215" s="6">
        <f>_xlfn.STDEV.S(C210:C213)</f>
        <v>4.1129875597510253E-3</v>
      </c>
      <c r="D215" s="6">
        <f>_xlfn.STDEV.S(D210:D213)</f>
        <v>1.7078251276599345E-3</v>
      </c>
      <c r="E215" s="6">
        <f>_xlfn.STDEV.S(E210:E213)</f>
        <v>1.5000000000000013E-3</v>
      </c>
      <c r="F215" s="6"/>
      <c r="G215" s="6"/>
      <c r="H215" s="6"/>
      <c r="I215" s="6"/>
      <c r="K215" s="32"/>
      <c r="N215" s="33"/>
    </row>
    <row r="216" spans="1:14" x14ac:dyDescent="0.25">
      <c r="A216" s="6" t="s">
        <v>17</v>
      </c>
      <c r="B216" s="6"/>
      <c r="C216" s="6">
        <f>(C215/C214)*100</f>
        <v>4.3639125302398147</v>
      </c>
      <c r="D216" s="6">
        <f>(D215/D214)*100</f>
        <v>1.738244404742936</v>
      </c>
      <c r="E216" s="6">
        <f>(E215/E214)*100</f>
        <v>1.4051522248243571</v>
      </c>
      <c r="F216" s="3">
        <f>AVERAGE(C216:E216)</f>
        <v>2.5024363866023691</v>
      </c>
      <c r="G216" s="6"/>
      <c r="H216" s="6"/>
      <c r="I216" s="6"/>
      <c r="K216" s="32"/>
      <c r="N216" s="33"/>
    </row>
    <row r="217" spans="1:14" x14ac:dyDescent="0.25">
      <c r="K217" s="32"/>
      <c r="N217" s="33"/>
    </row>
    <row r="218" spans="1:14" x14ac:dyDescent="0.25">
      <c r="A218" s="3" t="s">
        <v>26</v>
      </c>
      <c r="B218" s="33">
        <v>3</v>
      </c>
      <c r="C218" s="3">
        <v>0.124</v>
      </c>
      <c r="D218" s="3">
        <v>0.11600000000000001</v>
      </c>
      <c r="E218" s="3">
        <v>0.115</v>
      </c>
      <c r="K218" s="32"/>
      <c r="N218" s="33"/>
    </row>
    <row r="219" spans="1:14" x14ac:dyDescent="0.25">
      <c r="A219" s="3" t="s">
        <v>26</v>
      </c>
      <c r="B219" s="33"/>
      <c r="C219" s="3">
        <v>0.14899999999999999</v>
      </c>
      <c r="D219" s="3">
        <v>0.113</v>
      </c>
      <c r="E219" s="3">
        <v>0.121</v>
      </c>
      <c r="K219" s="32"/>
      <c r="N219" s="33"/>
    </row>
    <row r="220" spans="1:14" x14ac:dyDescent="0.25">
      <c r="A220" s="3" t="s">
        <v>26</v>
      </c>
      <c r="B220" s="33"/>
      <c r="C220" s="3">
        <v>0.125</v>
      </c>
      <c r="D220" s="3">
        <v>0.11</v>
      </c>
      <c r="E220" s="3">
        <v>0.17399999999999999</v>
      </c>
      <c r="K220" s="32"/>
      <c r="N220" s="33"/>
    </row>
    <row r="221" spans="1:14" x14ac:dyDescent="0.25">
      <c r="A221" s="3" t="s">
        <v>26</v>
      </c>
      <c r="B221" s="33"/>
      <c r="C221" s="3">
        <v>0.14000000000000001</v>
      </c>
      <c r="D221" s="3">
        <v>0.11600000000000001</v>
      </c>
      <c r="E221" s="3">
        <v>0.112</v>
      </c>
      <c r="K221" s="32"/>
      <c r="N221" s="33"/>
    </row>
    <row r="222" spans="1:14" x14ac:dyDescent="0.25">
      <c r="A222" s="6" t="s">
        <v>6</v>
      </c>
      <c r="B222" s="6"/>
      <c r="C222" s="6">
        <f>AVERAGE(C218:C221)</f>
        <v>0.13450000000000001</v>
      </c>
      <c r="D222" s="6">
        <f>AVERAGE(D218:D221)</f>
        <v>0.11375</v>
      </c>
      <c r="E222" s="6">
        <f>AVERAGE(E218:E221)</f>
        <v>0.1305</v>
      </c>
      <c r="F222" s="6"/>
      <c r="G222" s="6">
        <f>AVERAGE(C222:E222)</f>
        <v>0.12625</v>
      </c>
      <c r="H222" s="6">
        <f>_xlfn.STDEV.S(C222:E222)</f>
        <v>1.1008519428152E-2</v>
      </c>
      <c r="I222" s="6"/>
      <c r="J222" s="6">
        <f>100-(((G222-0.1)/0.1)*100)</f>
        <v>73.75</v>
      </c>
      <c r="K222" s="32"/>
      <c r="M222" s="3">
        <f>(H222/G222)*100</f>
        <v>8.7196193490312872</v>
      </c>
      <c r="N222" s="33"/>
    </row>
    <row r="223" spans="1:14" x14ac:dyDescent="0.25">
      <c r="A223" s="6" t="s">
        <v>16</v>
      </c>
      <c r="B223" s="6"/>
      <c r="C223" s="6">
        <f>_xlfn.STDEV.S(C218:C221)</f>
        <v>1.212435565298214E-2</v>
      </c>
      <c r="D223" s="6">
        <f>_xlfn.STDEV.S(D218:D221)</f>
        <v>2.872281323269017E-3</v>
      </c>
      <c r="E223" s="6">
        <f>_xlfn.STDEV.S(E218:E221)</f>
        <v>2.924038303442688E-2</v>
      </c>
      <c r="F223" s="6"/>
      <c r="G223" s="6"/>
      <c r="H223" s="6"/>
      <c r="I223" s="6"/>
    </row>
    <row r="224" spans="1:14" x14ac:dyDescent="0.25">
      <c r="A224" s="6" t="s">
        <v>17</v>
      </c>
      <c r="B224" s="6"/>
      <c r="C224" s="6">
        <f>(C223/C222)*100</f>
        <v>9.0143908200610703</v>
      </c>
      <c r="D224" s="6">
        <f>(D223/D222)*100</f>
        <v>2.5250824819947399</v>
      </c>
      <c r="E224" s="6">
        <f>(E223/E222)*100</f>
        <v>22.40642378117002</v>
      </c>
      <c r="F224" s="3">
        <f>AVERAGE(C224:E224)</f>
        <v>11.315299027741943</v>
      </c>
      <c r="G224" s="6"/>
      <c r="H224" s="6"/>
      <c r="I224" s="6"/>
    </row>
    <row r="225" spans="1:14" x14ac:dyDescent="0.25">
      <c r="F225" s="3">
        <f>AVERAGE(F224,F216,F208)</f>
        <v>6.0138396138776997</v>
      </c>
      <c r="G225" s="6">
        <f>AVERAGE(G206,G214,G222)</f>
        <v>0.10783333333333334</v>
      </c>
    </row>
    <row r="227" spans="1:14" x14ac:dyDescent="0.25">
      <c r="A227" s="3" t="s">
        <v>27</v>
      </c>
      <c r="B227" s="33">
        <v>1</v>
      </c>
      <c r="C227" s="3">
        <v>3.5799999999999998E-2</v>
      </c>
      <c r="D227" s="3">
        <v>3.0200000000000001E-2</v>
      </c>
      <c r="E227" s="3">
        <v>3.3399999999999999E-2</v>
      </c>
      <c r="K227" s="32">
        <f>AVERAGE(J247,J239,J231)</f>
        <v>92.925925925925924</v>
      </c>
      <c r="N227" s="33">
        <f>AVERAGE(M231,M239,M247)</f>
        <v>10.99475006128668</v>
      </c>
    </row>
    <row r="228" spans="1:14" x14ac:dyDescent="0.25">
      <c r="A228" s="3" t="s">
        <v>27</v>
      </c>
      <c r="B228" s="33"/>
      <c r="C228" s="3">
        <v>3.4200000000000001E-2</v>
      </c>
      <c r="D228" s="3">
        <v>2.9600000000000001E-2</v>
      </c>
      <c r="E228" s="3">
        <v>3.3799999999999997E-2</v>
      </c>
      <c r="K228" s="32"/>
      <c r="N228" s="33"/>
    </row>
    <row r="229" spans="1:14" x14ac:dyDescent="0.25">
      <c r="A229" s="3" t="s">
        <v>27</v>
      </c>
      <c r="B229" s="33"/>
      <c r="C229" s="3">
        <v>3.3799999999999997E-2</v>
      </c>
      <c r="D229" s="3">
        <v>2.92E-2</v>
      </c>
      <c r="E229" s="3">
        <v>3.4799999999999998E-2</v>
      </c>
      <c r="K229" s="32"/>
      <c r="N229" s="33"/>
    </row>
    <row r="230" spans="1:14" x14ac:dyDescent="0.25">
      <c r="A230" s="3" t="s">
        <v>27</v>
      </c>
      <c r="B230" s="33"/>
      <c r="C230" s="3">
        <v>3.3399999999999999E-2</v>
      </c>
      <c r="D230" s="3">
        <v>2.9399999999999999E-2</v>
      </c>
      <c r="E230" s="3">
        <v>3.1199999999999999E-2</v>
      </c>
      <c r="K230" s="32"/>
      <c r="N230" s="33"/>
    </row>
    <row r="231" spans="1:14" x14ac:dyDescent="0.25">
      <c r="A231" s="6" t="s">
        <v>6</v>
      </c>
      <c r="B231" s="6"/>
      <c r="C231" s="6">
        <f>AVERAGE(C227:C230)</f>
        <v>3.4299999999999997E-2</v>
      </c>
      <c r="D231" s="6">
        <f>AVERAGE(D227:D230)</f>
        <v>2.9600000000000001E-2</v>
      </c>
      <c r="E231" s="6">
        <f>AVERAGE(E227:E230)</f>
        <v>3.3299999999999996E-2</v>
      </c>
      <c r="F231" s="6"/>
      <c r="G231" s="6">
        <f>AVERAGE(C231:E231)</f>
        <v>3.2399999999999998E-2</v>
      </c>
      <c r="H231" s="6">
        <f>_xlfn.STDEV.S(C231:E231)</f>
        <v>2.475883680627987E-3</v>
      </c>
      <c r="I231" s="6"/>
      <c r="J231" s="6">
        <f>100-(((G231-0.03)/0.03)*100)</f>
        <v>92</v>
      </c>
      <c r="K231" s="32"/>
      <c r="M231" s="3">
        <f>(H231/G231)*100</f>
        <v>7.6416162982345286</v>
      </c>
      <c r="N231" s="33"/>
    </row>
    <row r="232" spans="1:14" x14ac:dyDescent="0.25">
      <c r="A232" s="6" t="s">
        <v>16</v>
      </c>
      <c r="B232" s="6"/>
      <c r="C232" s="6">
        <f>_xlfn.STDEV.S(C227:C230)</f>
        <v>1.0519822558706334E-3</v>
      </c>
      <c r="D232" s="6">
        <f>_xlfn.STDEV.S(D227:D230)</f>
        <v>4.3204937989385796E-4</v>
      </c>
      <c r="E232" s="6">
        <f>_xlfn.STDEV.S(E227:E230)</f>
        <v>1.5187714333192684E-3</v>
      </c>
      <c r="F232" s="6"/>
      <c r="G232" s="6"/>
      <c r="H232" s="6"/>
      <c r="I232" s="6"/>
      <c r="K232" s="32"/>
      <c r="N232" s="33"/>
    </row>
    <row r="233" spans="1:14" x14ac:dyDescent="0.25">
      <c r="A233" s="6" t="s">
        <v>17</v>
      </c>
      <c r="B233" s="6"/>
      <c r="C233" s="6">
        <f>(C232/C231)*100</f>
        <v>3.0670036614304186</v>
      </c>
      <c r="D233" s="6">
        <f>(D232/D231)*100</f>
        <v>1.4596262834251958</v>
      </c>
      <c r="E233" s="6">
        <f>(E232/E231)*100</f>
        <v>4.5608751751329386</v>
      </c>
      <c r="F233" s="3">
        <f>AVERAGE(C233:E233)</f>
        <v>3.0291683733295174</v>
      </c>
      <c r="G233" s="6"/>
      <c r="H233" s="6"/>
      <c r="I233" s="6"/>
      <c r="K233" s="32"/>
      <c r="N233" s="33"/>
    </row>
    <row r="234" spans="1:14" x14ac:dyDescent="0.25">
      <c r="K234" s="32"/>
      <c r="N234" s="33"/>
    </row>
    <row r="235" spans="1:14" x14ac:dyDescent="0.25">
      <c r="A235" s="3" t="s">
        <v>27</v>
      </c>
      <c r="B235" s="33">
        <v>2</v>
      </c>
      <c r="C235" s="3">
        <v>3.1E-2</v>
      </c>
      <c r="D235" s="3">
        <v>3.5400000000000001E-2</v>
      </c>
      <c r="E235" s="3">
        <v>3.4000000000000002E-2</v>
      </c>
      <c r="K235" s="32"/>
      <c r="N235" s="33"/>
    </row>
    <row r="236" spans="1:14" x14ac:dyDescent="0.25">
      <c r="A236" s="3" t="s">
        <v>27</v>
      </c>
      <c r="B236" s="33"/>
      <c r="C236" s="3">
        <v>3.1800000000000002E-2</v>
      </c>
      <c r="D236" s="3">
        <v>3.4200000000000001E-2</v>
      </c>
      <c r="E236" s="3">
        <v>3.3399999999999999E-2</v>
      </c>
      <c r="K236" s="32"/>
      <c r="N236" s="33"/>
    </row>
    <row r="237" spans="1:14" x14ac:dyDescent="0.25">
      <c r="A237" s="3" t="s">
        <v>27</v>
      </c>
      <c r="B237" s="33"/>
      <c r="C237" s="3">
        <v>3.1E-2</v>
      </c>
      <c r="D237" s="3">
        <v>3.4000000000000002E-2</v>
      </c>
      <c r="E237" s="3">
        <v>3.2800000000000003E-2</v>
      </c>
      <c r="K237" s="32"/>
      <c r="N237" s="33"/>
    </row>
    <row r="238" spans="1:14" x14ac:dyDescent="0.25">
      <c r="A238" s="3" t="s">
        <v>27</v>
      </c>
      <c r="B238" s="33"/>
      <c r="C238" s="3">
        <v>3.0800000000000001E-2</v>
      </c>
      <c r="D238" s="3">
        <v>3.2800000000000003E-2</v>
      </c>
      <c r="E238" s="3">
        <v>3.1800000000000002E-2</v>
      </c>
      <c r="K238" s="32"/>
      <c r="N238" s="33"/>
    </row>
    <row r="239" spans="1:14" x14ac:dyDescent="0.25">
      <c r="A239" s="6" t="s">
        <v>6</v>
      </c>
      <c r="B239" s="6"/>
      <c r="C239" s="6">
        <f>AVERAGE(C235:C238)</f>
        <v>3.1149999999999997E-2</v>
      </c>
      <c r="D239" s="6">
        <f>AVERAGE(D235:D238)</f>
        <v>3.4099999999999998E-2</v>
      </c>
      <c r="E239" s="6">
        <f>AVERAGE(E235:E238)</f>
        <v>3.3000000000000002E-2</v>
      </c>
      <c r="F239" s="6"/>
      <c r="G239" s="6">
        <f>AVERAGE(C239:E239)</f>
        <v>3.2750000000000001E-2</v>
      </c>
      <c r="H239" s="6">
        <f>_xlfn.STDEV.S(C239:E239)</f>
        <v>1.4908051515875583E-3</v>
      </c>
      <c r="I239" s="6"/>
      <c r="J239" s="6">
        <f>100-(((G239-0.03)/0.03)*100)</f>
        <v>90.833333333333329</v>
      </c>
      <c r="K239" s="32"/>
      <c r="M239" s="3">
        <f>(H239/G239)*100</f>
        <v>4.5520767987406359</v>
      </c>
      <c r="N239" s="33"/>
    </row>
    <row r="240" spans="1:14" x14ac:dyDescent="0.25">
      <c r="A240" s="6" t="s">
        <v>16</v>
      </c>
      <c r="B240" s="6"/>
      <c r="C240" s="6">
        <f>_xlfn.STDEV.S(C235:C238)</f>
        <v>4.4347115652166973E-4</v>
      </c>
      <c r="D240" s="6">
        <f>_xlfn.STDEV.S(D235:D238)</f>
        <v>1.0645812948447534E-3</v>
      </c>
      <c r="E240" s="6">
        <f>_xlfn.STDEV.S(E235:E238)</f>
        <v>9.3808315196468566E-4</v>
      </c>
      <c r="F240" s="6"/>
      <c r="G240" s="6"/>
      <c r="H240" s="6"/>
      <c r="I240" s="6"/>
      <c r="K240" s="32"/>
      <c r="N240" s="33"/>
    </row>
    <row r="241" spans="1:14" x14ac:dyDescent="0.25">
      <c r="A241" s="6" t="s">
        <v>17</v>
      </c>
      <c r="B241" s="6"/>
      <c r="C241" s="6">
        <f>(C240/C239)*100</f>
        <v>1.423663423825585</v>
      </c>
      <c r="D241" s="6">
        <f>(D240/D239)*100</f>
        <v>3.121939281069658</v>
      </c>
      <c r="E241" s="6">
        <f>(E240/E239)*100</f>
        <v>2.8426762180748049</v>
      </c>
      <c r="F241" s="3">
        <f>AVERAGE(C241:E241)</f>
        <v>2.4627596409900163</v>
      </c>
      <c r="G241" s="6"/>
      <c r="H241" s="6"/>
      <c r="I241" s="6"/>
      <c r="K241" s="32"/>
      <c r="N241" s="33"/>
    </row>
    <row r="242" spans="1:14" x14ac:dyDescent="0.25">
      <c r="K242" s="32"/>
      <c r="N242" s="33"/>
    </row>
    <row r="243" spans="1:14" x14ac:dyDescent="0.25">
      <c r="A243" s="3" t="s">
        <v>27</v>
      </c>
      <c r="B243" s="33">
        <v>3</v>
      </c>
      <c r="C243" s="3">
        <v>3.3599999999999998E-2</v>
      </c>
      <c r="D243" s="3">
        <v>2.0400000000000001E-2</v>
      </c>
      <c r="E243" s="3">
        <v>3.3599999999999998E-2</v>
      </c>
      <c r="K243" s="32"/>
      <c r="N243" s="33"/>
    </row>
    <row r="244" spans="1:14" x14ac:dyDescent="0.25">
      <c r="A244" s="3" t="s">
        <v>27</v>
      </c>
      <c r="B244" s="33"/>
      <c r="C244" s="3">
        <v>3.1399999999999997E-2</v>
      </c>
      <c r="D244" s="3">
        <v>2.2200000000000001E-2</v>
      </c>
      <c r="E244" s="3">
        <v>3.3399999999999999E-2</v>
      </c>
      <c r="K244" s="32"/>
      <c r="N244" s="33"/>
    </row>
    <row r="245" spans="1:14" x14ac:dyDescent="0.25">
      <c r="A245" s="3" t="s">
        <v>27</v>
      </c>
      <c r="B245" s="33"/>
      <c r="C245" s="3">
        <v>3.1199999999999999E-2</v>
      </c>
      <c r="D245" s="3">
        <v>2.2599999999999999E-2</v>
      </c>
      <c r="E245" s="3">
        <v>3.2199999999999999E-2</v>
      </c>
      <c r="K245" s="32"/>
      <c r="N245" s="33"/>
    </row>
    <row r="246" spans="1:14" x14ac:dyDescent="0.25">
      <c r="A246" s="3" t="s">
        <v>27</v>
      </c>
      <c r="B246" s="33"/>
      <c r="C246" s="3">
        <v>3.0599999999999999E-2</v>
      </c>
      <c r="D246" s="3">
        <v>2.24E-2</v>
      </c>
      <c r="E246" s="3">
        <v>3.1800000000000002E-2</v>
      </c>
      <c r="K246" s="32"/>
      <c r="N246" s="33"/>
    </row>
    <row r="247" spans="1:14" x14ac:dyDescent="0.25">
      <c r="A247" s="6" t="s">
        <v>6</v>
      </c>
      <c r="B247" s="6"/>
      <c r="C247" s="6">
        <f>AVERAGE(C243:C246)</f>
        <v>3.1699999999999999E-2</v>
      </c>
      <c r="D247" s="6">
        <f>AVERAGE(D243:D246)</f>
        <v>2.1899999999999999E-2</v>
      </c>
      <c r="E247" s="6">
        <f>AVERAGE(E243:E246)</f>
        <v>3.2750000000000001E-2</v>
      </c>
      <c r="F247" s="6"/>
      <c r="G247" s="6">
        <f>AVERAGE(C247:E247)</f>
        <v>2.8783333333333331E-2</v>
      </c>
      <c r="H247" s="6">
        <f>_xlfn.STDEV.S(C247:E247)</f>
        <v>5.9842153481750298E-3</v>
      </c>
      <c r="I247" s="6"/>
      <c r="J247" s="6">
        <f>100-(((0.03-G247)/0.03)*100)</f>
        <v>95.944444444444443</v>
      </c>
      <c r="K247" s="32"/>
      <c r="M247" s="3">
        <f>(H247/G247)*100</f>
        <v>20.790557086884874</v>
      </c>
      <c r="N247" s="33"/>
    </row>
    <row r="248" spans="1:14" x14ac:dyDescent="0.25">
      <c r="A248" s="6" t="s">
        <v>16</v>
      </c>
      <c r="B248" s="6"/>
      <c r="C248" s="6">
        <f>_xlfn.STDEV.S(C243:C246)</f>
        <v>1.3114877048603999E-3</v>
      </c>
      <c r="D248" s="6">
        <f>_xlfn.STDEV.S(D243:D246)</f>
        <v>1.0132456102380431E-3</v>
      </c>
      <c r="E248" s="6">
        <f>_xlfn.STDEV.S(E243:E246)</f>
        <v>8.8506120315678212E-4</v>
      </c>
      <c r="F248" s="6"/>
      <c r="G248" s="6"/>
      <c r="H248" s="6"/>
      <c r="I248" s="6"/>
    </row>
    <row r="249" spans="1:14" x14ac:dyDescent="0.25">
      <c r="A249" s="6" t="s">
        <v>17</v>
      </c>
      <c r="B249" s="6"/>
      <c r="C249" s="6">
        <f>(C248/C247)*100</f>
        <v>4.1371851888340689</v>
      </c>
      <c r="D249" s="6">
        <f>(D248/D247)*100</f>
        <v>4.6266922841919778</v>
      </c>
      <c r="E249" s="6">
        <f>(E248/E247)*100</f>
        <v>2.702476956203915</v>
      </c>
      <c r="F249" s="3">
        <f>AVERAGE(C249:E249)</f>
        <v>3.8221181430766538</v>
      </c>
      <c r="G249" s="6"/>
      <c r="H249" s="6"/>
      <c r="I249" s="6"/>
    </row>
    <row r="250" spans="1:14" x14ac:dyDescent="0.25">
      <c r="F250" s="3">
        <f>AVERAGE(F249,F241,F233)</f>
        <v>3.104682052465396</v>
      </c>
      <c r="G250" s="6">
        <f>AVERAGE(G231,G239,G247)</f>
        <v>3.1311111111111109E-2</v>
      </c>
    </row>
    <row r="252" spans="1:14" x14ac:dyDescent="0.25">
      <c r="A252" s="3" t="s">
        <v>28</v>
      </c>
      <c r="B252" s="33">
        <v>1</v>
      </c>
      <c r="C252" s="3">
        <v>2.2200000000000001E-2</v>
      </c>
      <c r="D252" s="3">
        <v>2.2599999999999999E-2</v>
      </c>
      <c r="E252" s="3">
        <v>2.2599999999999999E-2</v>
      </c>
      <c r="K252" s="32">
        <f>AVERAGE(J272,J264,J256)</f>
        <v>91.305555555555557</v>
      </c>
      <c r="N252" s="33">
        <f>AVERAGE(M256,M264,M272)</f>
        <v>3.4483239953962426</v>
      </c>
    </row>
    <row r="253" spans="1:14" x14ac:dyDescent="0.25">
      <c r="A253" s="3" t="s">
        <v>28</v>
      </c>
      <c r="B253" s="33"/>
      <c r="C253" s="3">
        <v>2.3599999999999999E-2</v>
      </c>
      <c r="D253" s="3">
        <v>2.3E-2</v>
      </c>
      <c r="E253" s="3">
        <v>2.3800000000000002E-2</v>
      </c>
      <c r="K253" s="32"/>
      <c r="N253" s="33"/>
    </row>
    <row r="254" spans="1:14" x14ac:dyDescent="0.25">
      <c r="A254" s="3" t="s">
        <v>28</v>
      </c>
      <c r="B254" s="33"/>
      <c r="C254" s="3">
        <v>2.0199999999999999E-2</v>
      </c>
      <c r="D254" s="3">
        <v>2.46E-2</v>
      </c>
      <c r="E254" s="3">
        <v>2.2800000000000001E-2</v>
      </c>
      <c r="K254" s="32"/>
      <c r="N254" s="33"/>
    </row>
    <row r="255" spans="1:14" x14ac:dyDescent="0.25">
      <c r="A255" s="3" t="s">
        <v>28</v>
      </c>
      <c r="B255" s="33"/>
      <c r="C255" s="3">
        <v>2.0199999999999999E-2</v>
      </c>
      <c r="D255" s="3">
        <v>2.2800000000000001E-2</v>
      </c>
      <c r="E255" s="3">
        <v>2.3E-2</v>
      </c>
      <c r="K255" s="32"/>
      <c r="N255" s="33"/>
    </row>
    <row r="256" spans="1:14" x14ac:dyDescent="0.25">
      <c r="A256" s="6" t="s">
        <v>6</v>
      </c>
      <c r="B256" s="6"/>
      <c r="C256" s="6">
        <f>AVERAGE(C252:C255)</f>
        <v>2.155E-2</v>
      </c>
      <c r="D256" s="6">
        <f>AVERAGE(D252:D255)</f>
        <v>2.325E-2</v>
      </c>
      <c r="E256" s="6">
        <f>AVERAGE(E252:E255)</f>
        <v>2.3050000000000001E-2</v>
      </c>
      <c r="F256" s="6"/>
      <c r="G256" s="6">
        <f>AVERAGE(C256:E256)</f>
        <v>2.2616666666666663E-2</v>
      </c>
      <c r="H256" s="6">
        <f>_xlfn.STDEV.S(C256:E256)</f>
        <v>9.2915732431775734E-4</v>
      </c>
      <c r="I256" s="6"/>
      <c r="J256" s="6">
        <f>100-(((G256-0.02)/0.02)*100)</f>
        <v>86.916666666666686</v>
      </c>
      <c r="K256" s="32"/>
      <c r="M256" s="3">
        <f>(H256/G256)*100</f>
        <v>4.1082858849716617</v>
      </c>
      <c r="N256" s="33"/>
    </row>
    <row r="257" spans="1:14" x14ac:dyDescent="0.25">
      <c r="A257" s="6" t="s">
        <v>16</v>
      </c>
      <c r="B257" s="6"/>
      <c r="C257" s="6">
        <f>_xlfn.STDEV.S(C252:C255)</f>
        <v>1.66032125405497E-3</v>
      </c>
      <c r="D257" s="6">
        <f>_xlfn.STDEV.S(D252:D255)</f>
        <v>9.1469484893414994E-4</v>
      </c>
      <c r="E257" s="6">
        <f>_xlfn.STDEV.S(E252:E255)</f>
        <v>5.2599112793531779E-4</v>
      </c>
      <c r="F257" s="6"/>
      <c r="G257" s="6"/>
      <c r="H257" s="6"/>
      <c r="I257" s="6"/>
      <c r="K257" s="32"/>
      <c r="N257" s="33"/>
    </row>
    <row r="258" spans="1:14" x14ac:dyDescent="0.25">
      <c r="A258" s="6" t="s">
        <v>17</v>
      </c>
      <c r="B258" s="6"/>
      <c r="C258" s="6">
        <f>(C257/C256)*100</f>
        <v>7.7045069793734102</v>
      </c>
      <c r="D258" s="6">
        <f>(D257/D256)*100</f>
        <v>3.934171393265161</v>
      </c>
      <c r="E258" s="6">
        <f>(E257/E256)*100</f>
        <v>2.2819571710859776</v>
      </c>
      <c r="F258" s="3">
        <f>AVERAGE(C258:E258)</f>
        <v>4.6402118479081826</v>
      </c>
      <c r="G258" s="6"/>
      <c r="H258" s="6"/>
      <c r="I258" s="6"/>
      <c r="K258" s="32"/>
      <c r="N258" s="33"/>
    </row>
    <row r="259" spans="1:14" x14ac:dyDescent="0.25">
      <c r="K259" s="32"/>
      <c r="N259" s="33"/>
    </row>
    <row r="260" spans="1:14" x14ac:dyDescent="0.25">
      <c r="A260" s="3" t="s">
        <v>28</v>
      </c>
      <c r="B260" s="33">
        <v>2</v>
      </c>
      <c r="C260" s="3">
        <v>2.24E-2</v>
      </c>
      <c r="D260" s="3">
        <v>2.0799999999999999E-2</v>
      </c>
      <c r="E260" s="3">
        <v>2.1399999999999999E-2</v>
      </c>
      <c r="K260" s="32"/>
      <c r="N260" s="33"/>
    </row>
    <row r="261" spans="1:14" x14ac:dyDescent="0.25">
      <c r="A261" s="3" t="s">
        <v>28</v>
      </c>
      <c r="B261" s="33"/>
      <c r="C261" s="3">
        <v>2.1999999999999999E-2</v>
      </c>
      <c r="D261" s="3">
        <v>2.06E-2</v>
      </c>
      <c r="E261" s="3">
        <v>2.0799999999999999E-2</v>
      </c>
      <c r="J261" s="3"/>
      <c r="K261" s="32"/>
      <c r="L261" s="3"/>
      <c r="N261" s="33"/>
    </row>
    <row r="262" spans="1:14" x14ac:dyDescent="0.25">
      <c r="A262" s="3" t="s">
        <v>28</v>
      </c>
      <c r="B262" s="33"/>
      <c r="C262" s="3">
        <v>2.2200000000000001E-2</v>
      </c>
      <c r="D262" s="3">
        <v>2.0199999999999999E-2</v>
      </c>
      <c r="E262" s="3">
        <v>2.2599999999999999E-2</v>
      </c>
      <c r="J262" s="3"/>
      <c r="K262" s="32"/>
      <c r="L262" s="3"/>
      <c r="N262" s="33"/>
    </row>
    <row r="263" spans="1:14" x14ac:dyDescent="0.25">
      <c r="A263" s="3" t="s">
        <v>28</v>
      </c>
      <c r="B263" s="33"/>
      <c r="C263" s="3">
        <v>2.12E-2</v>
      </c>
      <c r="D263" s="3">
        <v>2.1399999999999999E-2</v>
      </c>
      <c r="E263" s="3">
        <v>2.1000000000000001E-2</v>
      </c>
      <c r="J263" s="3"/>
      <c r="K263" s="32"/>
      <c r="L263" s="3"/>
      <c r="N263" s="33"/>
    </row>
    <row r="264" spans="1:14" x14ac:dyDescent="0.25">
      <c r="A264" s="6" t="s">
        <v>6</v>
      </c>
      <c r="B264" s="6"/>
      <c r="C264" s="6">
        <f>AVERAGE(C260:C263)</f>
        <v>2.1949999999999997E-2</v>
      </c>
      <c r="D264" s="6">
        <f>AVERAGE(D260:D263)</f>
        <v>2.0750000000000001E-2</v>
      </c>
      <c r="E264" s="6">
        <f>AVERAGE(E260:E263)</f>
        <v>2.145E-2</v>
      </c>
      <c r="F264" s="6"/>
      <c r="G264" s="6">
        <f>AVERAGE(C264:E264)</f>
        <v>2.1383333333333334E-2</v>
      </c>
      <c r="H264" s="6">
        <f>_xlfn.STDEV.S(C264:E264)</f>
        <v>6.02771377334169E-4</v>
      </c>
      <c r="I264" s="6"/>
      <c r="J264" s="6">
        <f>100-(((G264-0.02)/0.02)*100)</f>
        <v>93.083333333333329</v>
      </c>
      <c r="K264" s="32"/>
      <c r="M264" s="3">
        <f>(H264/G264)*100</f>
        <v>2.818884071710845</v>
      </c>
      <c r="N264" s="33"/>
    </row>
    <row r="265" spans="1:14" x14ac:dyDescent="0.25">
      <c r="A265" s="6" t="s">
        <v>16</v>
      </c>
      <c r="B265" s="6"/>
      <c r="C265" s="6">
        <f>_xlfn.STDEV.S(C260:C263)</f>
        <v>5.259911279353167E-4</v>
      </c>
      <c r="D265" s="6">
        <f>_xlfn.STDEV.S(D260:D263)</f>
        <v>4.9999999999999969E-4</v>
      </c>
      <c r="E265" s="6">
        <f>_xlfn.STDEV.S(E260:E263)</f>
        <v>8.0622577482985429E-4</v>
      </c>
      <c r="F265" s="6"/>
      <c r="G265" s="6"/>
      <c r="H265" s="6"/>
      <c r="I265" s="6"/>
      <c r="K265" s="32"/>
      <c r="N265" s="33"/>
    </row>
    <row r="266" spans="1:14" x14ac:dyDescent="0.25">
      <c r="A266" s="6" t="s">
        <v>17</v>
      </c>
      <c r="B266" s="6"/>
      <c r="C266" s="6">
        <f>(C265/C264)*100</f>
        <v>2.3963149336460901</v>
      </c>
      <c r="D266" s="6">
        <f>(D265/D264)*100</f>
        <v>2.4096385542168659</v>
      </c>
      <c r="E266" s="6">
        <f>(E265/E264)*100</f>
        <v>3.7586283208851019</v>
      </c>
      <c r="F266" s="3">
        <f>AVERAGE(C266:E266)</f>
        <v>2.8548606029160193</v>
      </c>
      <c r="G266" s="6"/>
      <c r="H266" s="6"/>
      <c r="I266" s="6"/>
      <c r="K266" s="32"/>
      <c r="N266" s="33"/>
    </row>
    <row r="267" spans="1:14" x14ac:dyDescent="0.25">
      <c r="K267" s="32"/>
      <c r="N267" s="33"/>
    </row>
    <row r="268" spans="1:14" x14ac:dyDescent="0.25">
      <c r="A268" s="3" t="s">
        <v>28</v>
      </c>
      <c r="B268" s="33">
        <v>3</v>
      </c>
      <c r="C268" s="3">
        <v>2.18E-2</v>
      </c>
      <c r="D268" s="3">
        <v>2.1000000000000001E-2</v>
      </c>
      <c r="E268" s="3">
        <v>2.1399999999999999E-2</v>
      </c>
      <c r="J268" s="3"/>
      <c r="K268" s="32"/>
      <c r="L268" s="3"/>
      <c r="N268" s="33"/>
    </row>
    <row r="269" spans="1:14" x14ac:dyDescent="0.25">
      <c r="A269" s="3" t="s">
        <v>28</v>
      </c>
      <c r="B269" s="33"/>
      <c r="C269" s="3">
        <v>2.1399999999999999E-2</v>
      </c>
      <c r="D269" s="3">
        <v>2.0400000000000001E-2</v>
      </c>
      <c r="E269" s="3">
        <v>2.1600000000000001E-2</v>
      </c>
      <c r="J269" s="3"/>
      <c r="K269" s="32"/>
      <c r="L269" s="3"/>
      <c r="N269" s="33"/>
    </row>
    <row r="270" spans="1:14" x14ac:dyDescent="0.25">
      <c r="A270" s="3" t="s">
        <v>28</v>
      </c>
      <c r="B270" s="33"/>
      <c r="C270" s="3">
        <v>2.0799999999999999E-2</v>
      </c>
      <c r="D270" s="3">
        <v>2.0799999999999999E-2</v>
      </c>
      <c r="E270" s="3">
        <v>2.1399999999999999E-2</v>
      </c>
      <c r="J270" s="3"/>
      <c r="K270" s="32"/>
      <c r="L270" s="3"/>
      <c r="N270" s="33"/>
    </row>
    <row r="271" spans="1:14" x14ac:dyDescent="0.25">
      <c r="A271" s="3" t="s">
        <v>28</v>
      </c>
      <c r="B271" s="33"/>
      <c r="C271" s="3">
        <v>2.0799999999999999E-2</v>
      </c>
      <c r="D271" s="3">
        <v>1.9800000000000002E-2</v>
      </c>
      <c r="E271" s="3">
        <v>2.3400000000000001E-2</v>
      </c>
      <c r="J271" s="3"/>
      <c r="K271" s="32"/>
      <c r="L271" s="3"/>
      <c r="N271" s="33"/>
    </row>
    <row r="272" spans="1:14" x14ac:dyDescent="0.25">
      <c r="A272" s="6" t="s">
        <v>6</v>
      </c>
      <c r="B272" s="6"/>
      <c r="C272" s="6">
        <f>AVERAGE(C268:C271)</f>
        <v>2.12E-2</v>
      </c>
      <c r="D272" s="6">
        <f>AVERAGE(D268:D271)</f>
        <v>2.0500000000000001E-2</v>
      </c>
      <c r="E272" s="6">
        <f>AVERAGE(E268:E271)</f>
        <v>2.1950000000000001E-2</v>
      </c>
      <c r="F272" s="6"/>
      <c r="G272" s="6">
        <f>AVERAGE(C272:E272)</f>
        <v>2.1216666666666665E-2</v>
      </c>
      <c r="H272" s="6">
        <f>_xlfn.STDEV.S(C272:E272)</f>
        <v>7.2514366392690307E-4</v>
      </c>
      <c r="I272" s="6"/>
      <c r="J272" s="6">
        <f>100-(((G272-0.02)/0.02)*100)</f>
        <v>93.916666666666671</v>
      </c>
      <c r="K272" s="32"/>
      <c r="M272" s="3">
        <f>(H272/G272)*100</f>
        <v>3.4178020295062206</v>
      </c>
      <c r="N272" s="33"/>
    </row>
    <row r="273" spans="1:14" x14ac:dyDescent="0.25">
      <c r="A273" s="6" t="s">
        <v>16</v>
      </c>
      <c r="B273" s="6"/>
      <c r="C273" s="6">
        <f>_xlfn.STDEV.S(C268:C271)</f>
        <v>4.898979485566359E-4</v>
      </c>
      <c r="D273" s="6">
        <f>_xlfn.STDEV.S(D268:D271)</f>
        <v>5.2915026221291754E-4</v>
      </c>
      <c r="E273" s="6">
        <f>_xlfn.STDEV.S(E268:E271)</f>
        <v>9.712534856222316E-4</v>
      </c>
      <c r="F273" s="6"/>
      <c r="G273" s="6"/>
      <c r="H273" s="6"/>
      <c r="I273" s="6"/>
    </row>
    <row r="274" spans="1:14" x14ac:dyDescent="0.25">
      <c r="A274" s="6" t="s">
        <v>17</v>
      </c>
      <c r="B274" s="6"/>
      <c r="C274" s="6">
        <f>(C273/C272)*100</f>
        <v>2.3108393799841318</v>
      </c>
      <c r="D274" s="6">
        <f>(D273/D272)*100</f>
        <v>2.5812207912825245</v>
      </c>
      <c r="E274" s="6">
        <f>(E273/E272)*100</f>
        <v>4.4248450370033332</v>
      </c>
      <c r="F274" s="3">
        <f>AVERAGE(C274:E274)</f>
        <v>3.1056350694233301</v>
      </c>
      <c r="G274" s="6"/>
      <c r="H274" s="6"/>
      <c r="I274" s="6"/>
    </row>
    <row r="275" spans="1:14" x14ac:dyDescent="0.25">
      <c r="F275" s="3">
        <f>AVERAGE(F274,F266,F258)</f>
        <v>3.5335691734158439</v>
      </c>
      <c r="G275" s="6">
        <f>AVERAGE(G256,G264,G272)</f>
        <v>2.1738888888888887E-2</v>
      </c>
    </row>
    <row r="277" spans="1:14" x14ac:dyDescent="0.25">
      <c r="A277" s="3" t="s">
        <v>29</v>
      </c>
      <c r="B277" s="33">
        <v>1</v>
      </c>
      <c r="C277" s="3">
        <v>1.26E-2</v>
      </c>
      <c r="D277" s="3">
        <v>1.12E-2</v>
      </c>
      <c r="E277" s="3">
        <v>1.0999999999999999E-2</v>
      </c>
      <c r="J277" s="3"/>
      <c r="K277" s="32">
        <f>AVERAGE(J295,J281)</f>
        <v>88.583333333333343</v>
      </c>
      <c r="L277" s="3"/>
      <c r="N277" s="33">
        <v>3.4483239953962426</v>
      </c>
    </row>
    <row r="278" spans="1:14" x14ac:dyDescent="0.25">
      <c r="A278" s="3" t="s">
        <v>29</v>
      </c>
      <c r="B278" s="33"/>
      <c r="C278" s="3">
        <v>1.24E-2</v>
      </c>
      <c r="D278" s="3">
        <v>1.1599999999999999E-2</v>
      </c>
      <c r="E278" s="3">
        <v>1.06E-2</v>
      </c>
      <c r="J278" s="3"/>
      <c r="K278" s="32"/>
      <c r="L278" s="3"/>
      <c r="N278" s="33"/>
    </row>
    <row r="279" spans="1:14" x14ac:dyDescent="0.25">
      <c r="A279" s="3" t="s">
        <v>29</v>
      </c>
      <c r="B279" s="33"/>
      <c r="C279" s="3">
        <v>1.0800000000000001E-2</v>
      </c>
      <c r="D279" s="3">
        <v>1.04E-2</v>
      </c>
      <c r="E279" s="3">
        <v>1.0200000000000001E-2</v>
      </c>
      <c r="J279" s="3"/>
      <c r="K279" s="32"/>
      <c r="L279" s="3"/>
      <c r="N279" s="33"/>
    </row>
    <row r="280" spans="1:14" x14ac:dyDescent="0.25">
      <c r="A280" s="3" t="s">
        <v>29</v>
      </c>
      <c r="B280" s="33"/>
      <c r="C280" s="3">
        <v>1.14E-2</v>
      </c>
      <c r="D280" s="3">
        <v>1.0800000000000001E-2</v>
      </c>
      <c r="E280" s="3">
        <v>1.06E-2</v>
      </c>
      <c r="J280" s="3"/>
      <c r="K280" s="32"/>
      <c r="L280" s="3"/>
      <c r="N280" s="33"/>
    </row>
    <row r="281" spans="1:14" x14ac:dyDescent="0.25">
      <c r="A281" s="6" t="s">
        <v>6</v>
      </c>
      <c r="B281" s="6"/>
      <c r="C281" s="6">
        <f>AVERAGE(C277:C280)</f>
        <v>1.18E-2</v>
      </c>
      <c r="D281" s="6">
        <f>AVERAGE(D277:D280)</f>
        <v>1.0999999999999999E-2</v>
      </c>
      <c r="E281" s="6">
        <f>AVERAGE(E277:E280)</f>
        <v>1.06E-2</v>
      </c>
      <c r="F281" s="6"/>
      <c r="G281" s="6">
        <f>AVERAGE(C281:E281)</f>
        <v>1.1133333333333334E-2</v>
      </c>
      <c r="H281" s="6">
        <f>_xlfn.STDEV.S(C281:E281)</f>
        <v>6.1101009266077851E-4</v>
      </c>
      <c r="I281" s="6"/>
      <c r="J281" s="6">
        <f>100-(((G281-0.01)/0.01)*100)</f>
        <v>88.666666666666671</v>
      </c>
      <c r="K281" s="32"/>
      <c r="M281" s="3">
        <f>(H281/G281)*100</f>
        <v>5.4881146047375307</v>
      </c>
      <c r="N281" s="33"/>
    </row>
    <row r="282" spans="1:14" x14ac:dyDescent="0.25">
      <c r="A282" s="6" t="s">
        <v>16</v>
      </c>
      <c r="B282" s="6"/>
      <c r="C282" s="6">
        <f>_xlfn.STDEV.S(C277:C280)</f>
        <v>8.4852813742385667E-4</v>
      </c>
      <c r="D282" s="6">
        <f>_xlfn.STDEV.S(D277:D280)</f>
        <v>5.1639777949432199E-4</v>
      </c>
      <c r="E282" s="6">
        <f>_xlfn.STDEV.S(E277:E280)</f>
        <v>3.2659863237108984E-4</v>
      </c>
      <c r="F282" s="6"/>
      <c r="G282" s="6"/>
      <c r="H282" s="6"/>
      <c r="I282" s="6"/>
      <c r="K282" s="32"/>
      <c r="N282" s="33"/>
    </row>
    <row r="283" spans="1:14" x14ac:dyDescent="0.25">
      <c r="A283" s="6" t="s">
        <v>17</v>
      </c>
      <c r="B283" s="6"/>
      <c r="C283" s="6">
        <f>(C282/C281)*100</f>
        <v>7.1909164188462436</v>
      </c>
      <c r="D283" s="6">
        <f>(D282/D281)*100</f>
        <v>4.6945252681302003</v>
      </c>
      <c r="E283" s="6">
        <f>(E282/E281)*100</f>
        <v>3.0811191733121683</v>
      </c>
      <c r="F283" s="6">
        <f>AVERAGE(C283:E283)</f>
        <v>4.9888536200962044</v>
      </c>
      <c r="G283" s="6"/>
      <c r="H283" s="6"/>
      <c r="I283" s="6"/>
      <c r="K283" s="32"/>
      <c r="N283" s="33"/>
    </row>
    <row r="284" spans="1:14" x14ac:dyDescent="0.25">
      <c r="K284" s="32"/>
      <c r="N284" s="33"/>
    </row>
    <row r="285" spans="1:14" x14ac:dyDescent="0.25">
      <c r="A285" s="3" t="s">
        <v>29</v>
      </c>
      <c r="B285" s="33">
        <v>2</v>
      </c>
      <c r="C285" s="3" t="s">
        <v>18</v>
      </c>
      <c r="D285" s="3">
        <v>1.04E-2</v>
      </c>
      <c r="E285" s="3" t="s">
        <v>18</v>
      </c>
      <c r="J285" s="3"/>
      <c r="K285" s="32"/>
      <c r="L285" s="3"/>
      <c r="N285" s="33"/>
    </row>
    <row r="286" spans="1:14" x14ac:dyDescent="0.25">
      <c r="A286" s="3" t="s">
        <v>29</v>
      </c>
      <c r="B286" s="33"/>
      <c r="C286" s="3" t="s">
        <v>18</v>
      </c>
      <c r="D286" s="3">
        <v>1.06E-2</v>
      </c>
      <c r="E286" s="3" t="s">
        <v>18</v>
      </c>
      <c r="J286" s="3"/>
      <c r="K286" s="32"/>
      <c r="L286" s="3"/>
      <c r="N286" s="33"/>
    </row>
    <row r="287" spans="1:14" x14ac:dyDescent="0.25">
      <c r="A287" s="3" t="s">
        <v>29</v>
      </c>
      <c r="B287" s="33"/>
      <c r="C287" s="3" t="s">
        <v>18</v>
      </c>
      <c r="D287" s="3" t="s">
        <v>18</v>
      </c>
      <c r="E287" s="3" t="s">
        <v>18</v>
      </c>
      <c r="J287" s="3"/>
      <c r="K287" s="32"/>
      <c r="L287" s="3"/>
      <c r="N287" s="33"/>
    </row>
    <row r="288" spans="1:14" x14ac:dyDescent="0.25">
      <c r="A288" s="3" t="s">
        <v>29</v>
      </c>
      <c r="B288" s="33"/>
      <c r="C288" s="3" t="s">
        <v>18</v>
      </c>
      <c r="D288" s="3" t="s">
        <v>18</v>
      </c>
      <c r="E288" s="3" t="s">
        <v>18</v>
      </c>
      <c r="J288" s="3"/>
      <c r="K288" s="32"/>
      <c r="L288" s="3"/>
      <c r="N288" s="33"/>
    </row>
    <row r="289" spans="1:14" x14ac:dyDescent="0.25">
      <c r="K289" s="32"/>
      <c r="N289" s="33"/>
    </row>
    <row r="290" spans="1:14" x14ac:dyDescent="0.25">
      <c r="K290" s="32"/>
      <c r="N290" s="33"/>
    </row>
    <row r="291" spans="1:14" x14ac:dyDescent="0.25">
      <c r="A291" s="3" t="s">
        <v>29</v>
      </c>
      <c r="B291" s="33">
        <v>3</v>
      </c>
      <c r="C291" s="3">
        <v>1.0800000000000001E-2</v>
      </c>
      <c r="D291" s="3">
        <v>1.0999999999999999E-2</v>
      </c>
      <c r="E291" s="3">
        <v>1.18E-2</v>
      </c>
      <c r="J291" s="3"/>
      <c r="K291" s="32"/>
      <c r="L291" s="3"/>
      <c r="N291" s="33"/>
    </row>
    <row r="292" spans="1:14" x14ac:dyDescent="0.25">
      <c r="A292" s="3" t="s">
        <v>29</v>
      </c>
      <c r="B292" s="33"/>
      <c r="C292" s="3">
        <v>1.0999999999999999E-2</v>
      </c>
      <c r="D292" s="3">
        <v>1.14E-2</v>
      </c>
      <c r="E292" s="3">
        <v>1.2200000000000001E-2</v>
      </c>
      <c r="J292" s="3"/>
      <c r="K292" s="32"/>
      <c r="L292" s="3"/>
      <c r="N292" s="33"/>
    </row>
    <row r="293" spans="1:14" x14ac:dyDescent="0.25">
      <c r="A293" s="3" t="s">
        <v>29</v>
      </c>
      <c r="B293" s="33"/>
      <c r="C293" s="3">
        <v>0.01</v>
      </c>
      <c r="D293" s="3">
        <v>1.0999999999999999E-2</v>
      </c>
      <c r="E293" s="3">
        <v>1.14E-2</v>
      </c>
      <c r="J293" s="3"/>
      <c r="K293" s="32"/>
      <c r="L293" s="3"/>
      <c r="N293" s="33"/>
    </row>
    <row r="294" spans="1:14" x14ac:dyDescent="0.25">
      <c r="A294" s="3" t="s">
        <v>29</v>
      </c>
      <c r="B294" s="33"/>
      <c r="C294" s="3" t="s">
        <v>18</v>
      </c>
      <c r="D294" s="3">
        <v>1.1599999999999999E-2</v>
      </c>
      <c r="E294" s="3">
        <v>1.0999999999999999E-2</v>
      </c>
      <c r="J294" s="3"/>
      <c r="K294" s="32"/>
      <c r="L294" s="3"/>
      <c r="N294" s="33"/>
    </row>
    <row r="295" spans="1:14" x14ac:dyDescent="0.25">
      <c r="A295" s="6" t="s">
        <v>6</v>
      </c>
      <c r="B295" s="6"/>
      <c r="C295" s="6">
        <f>AVERAGE(C291:C293)</f>
        <v>1.06E-2</v>
      </c>
      <c r="D295" s="6">
        <f>AVERAGE(D291:D294)</f>
        <v>1.125E-2</v>
      </c>
      <c r="E295" s="6">
        <f>AVERAGE(E291:E294)</f>
        <v>1.1599999999999999E-2</v>
      </c>
      <c r="F295" s="6"/>
      <c r="G295" s="6">
        <f>AVERAGE(C295:E295)</f>
        <v>1.115E-2</v>
      </c>
      <c r="H295" s="6">
        <f>_xlfn.STDEV.S(C295:E295)</f>
        <v>5.0744457825461055E-4</v>
      </c>
      <c r="I295" s="6"/>
      <c r="J295" s="6">
        <f>100-(((G295-0.01)/0.01)*100)</f>
        <v>88.5</v>
      </c>
      <c r="K295" s="32"/>
      <c r="M295" s="3">
        <f>(H295/G295)*100</f>
        <v>4.5510724507139955</v>
      </c>
      <c r="N295" s="33"/>
    </row>
    <row r="296" spans="1:14" x14ac:dyDescent="0.25">
      <c r="A296" s="6" t="s">
        <v>16</v>
      </c>
      <c r="B296" s="6"/>
      <c r="C296" s="6">
        <f>_xlfn.STDEV.S(C291:C294)</f>
        <v>5.2915026221291787E-4</v>
      </c>
      <c r="D296" s="6">
        <f>_xlfn.STDEV.S(D291:D294)</f>
        <v>3.0000000000000014E-4</v>
      </c>
      <c r="E296" s="6">
        <f>_xlfn.STDEV.S(E291:E294)</f>
        <v>5.1639777949432275E-4</v>
      </c>
      <c r="F296" s="6"/>
      <c r="G296" s="6"/>
      <c r="H296" s="6"/>
      <c r="I296" s="6"/>
    </row>
    <row r="297" spans="1:14" x14ac:dyDescent="0.25">
      <c r="A297" s="6" t="s">
        <v>17</v>
      </c>
      <c r="B297" s="6"/>
      <c r="C297" s="6">
        <f>(C296/C295)*100</f>
        <v>4.9919836057822442</v>
      </c>
      <c r="D297" s="6">
        <f>(D296/D295)*100</f>
        <v>2.6666666666666679</v>
      </c>
      <c r="E297" s="6">
        <f>(E296/E295)*100</f>
        <v>4.4517049956407133</v>
      </c>
      <c r="F297" s="6">
        <f>AVERAGE(C297:E297)</f>
        <v>4.0367850893632085</v>
      </c>
      <c r="G297" s="6"/>
      <c r="H297" s="6"/>
      <c r="I297" s="6"/>
    </row>
    <row r="298" spans="1:14" x14ac:dyDescent="0.25">
      <c r="F298" s="3">
        <f>AVERAGE(F297,F283)</f>
        <v>4.5128193547297064</v>
      </c>
      <c r="G298" s="6">
        <f>AVERAGE(G279,G287,G295)</f>
        <v>1.115E-2</v>
      </c>
    </row>
    <row r="300" spans="1:14" x14ac:dyDescent="0.25">
      <c r="A300" s="3" t="s">
        <v>30</v>
      </c>
      <c r="B300" s="33">
        <v>1</v>
      </c>
      <c r="C300" s="3">
        <v>0.01</v>
      </c>
      <c r="D300" s="3">
        <v>1.12E-2</v>
      </c>
      <c r="E300" s="3">
        <v>9.4999999999999998E-3</v>
      </c>
      <c r="J300" s="3"/>
      <c r="K300" s="32">
        <f>AVERAGE(J320,J312,J304)</f>
        <v>97.833333333333329</v>
      </c>
      <c r="L300" s="3"/>
      <c r="N300" s="33">
        <v>3.4483239953962426</v>
      </c>
    </row>
    <row r="301" spans="1:14" x14ac:dyDescent="0.25">
      <c r="A301" s="3" t="s">
        <v>30</v>
      </c>
      <c r="B301" s="33"/>
      <c r="C301" s="3">
        <v>9.4999999999999998E-3</v>
      </c>
      <c r="D301" s="3">
        <v>9.7999999999999997E-3</v>
      </c>
      <c r="E301" s="3">
        <v>9.4000000000000004E-3</v>
      </c>
      <c r="J301" s="3"/>
      <c r="K301" s="32"/>
      <c r="L301" s="3"/>
      <c r="N301" s="33"/>
    </row>
    <row r="302" spans="1:14" x14ac:dyDescent="0.25">
      <c r="A302" s="3" t="s">
        <v>30</v>
      </c>
      <c r="B302" s="33"/>
      <c r="C302" s="3">
        <v>1.0500000000000001E-2</v>
      </c>
      <c r="D302" s="3">
        <v>9.5999999999999992E-3</v>
      </c>
      <c r="E302" s="3">
        <v>8.9999999999999993E-3</v>
      </c>
      <c r="J302" s="3"/>
      <c r="K302" s="32"/>
      <c r="L302" s="3"/>
      <c r="N302" s="33"/>
    </row>
    <row r="303" spans="1:14" x14ac:dyDescent="0.25">
      <c r="A303" s="3" t="s">
        <v>30</v>
      </c>
      <c r="B303" s="33"/>
      <c r="C303" s="3">
        <v>1.01E-2</v>
      </c>
      <c r="D303" s="3">
        <v>9.9000000000000008E-3</v>
      </c>
      <c r="E303" s="3">
        <v>9.7000000000000003E-3</v>
      </c>
      <c r="J303" s="3"/>
      <c r="K303" s="32"/>
      <c r="L303" s="3"/>
      <c r="N303" s="33"/>
    </row>
    <row r="304" spans="1:14" x14ac:dyDescent="0.25">
      <c r="A304" s="6" t="s">
        <v>6</v>
      </c>
      <c r="B304" s="6"/>
      <c r="C304" s="6">
        <f>AVERAGE(C300:C303)</f>
        <v>1.0024999999999999E-2</v>
      </c>
      <c r="D304" s="6">
        <f>AVERAGE(D300:D303)</f>
        <v>1.0124999999999999E-2</v>
      </c>
      <c r="E304" s="6">
        <f>AVERAGE(E300:E303)</f>
        <v>9.4000000000000004E-3</v>
      </c>
      <c r="F304" s="6"/>
      <c r="G304" s="6">
        <f>AVERAGE(C304:E304)</f>
        <v>9.8499999999999994E-3</v>
      </c>
      <c r="H304" s="6">
        <f>_xlfn.STDEV.S(C304:E304)</f>
        <v>3.9290584113754192E-4</v>
      </c>
      <c r="I304" s="6"/>
      <c r="J304" s="6">
        <f>100-(((0.01-G304)/0.01)*100)</f>
        <v>98.499999999999986</v>
      </c>
      <c r="K304" s="32"/>
      <c r="M304" s="3">
        <f>(H304/G304)*100</f>
        <v>3.9888917881983952</v>
      </c>
      <c r="N304" s="33"/>
    </row>
    <row r="305" spans="1:14" x14ac:dyDescent="0.25">
      <c r="A305" s="6" t="s">
        <v>16</v>
      </c>
      <c r="B305" s="6"/>
      <c r="C305" s="6">
        <f>_xlfn.STDEV.S(C300:C303)</f>
        <v>4.112987559751025E-4</v>
      </c>
      <c r="D305" s="6">
        <f>_xlfn.STDEV.S(D300:D303)</f>
        <v>7.2743842809317328E-4</v>
      </c>
      <c r="E305" s="6">
        <f>_xlfn.STDEV.S(E300:E303)</f>
        <v>2.9439202887759528E-4</v>
      </c>
      <c r="F305" s="6"/>
      <c r="G305" s="6"/>
      <c r="H305" s="6"/>
      <c r="I305" s="6"/>
      <c r="K305" s="32"/>
      <c r="N305" s="33"/>
    </row>
    <row r="306" spans="1:14" x14ac:dyDescent="0.25">
      <c r="A306" s="6" t="s">
        <v>17</v>
      </c>
      <c r="B306" s="6"/>
      <c r="C306" s="6">
        <f>(C305/C304)*100</f>
        <v>4.1027307329187286</v>
      </c>
      <c r="D306" s="6">
        <f>(D305/D304)*100</f>
        <v>7.1845770675868978</v>
      </c>
      <c r="E306" s="6">
        <f>(E305/E304)*100</f>
        <v>3.131830094442503</v>
      </c>
      <c r="F306" s="3">
        <f>AVERAGE(C306:E306)</f>
        <v>4.8063792983160427</v>
      </c>
      <c r="G306" s="6"/>
      <c r="H306" s="6"/>
      <c r="I306" s="6"/>
      <c r="K306" s="32"/>
      <c r="N306" s="33"/>
    </row>
    <row r="307" spans="1:14" x14ac:dyDescent="0.25">
      <c r="K307" s="32"/>
      <c r="N307" s="33"/>
    </row>
    <row r="308" spans="1:14" x14ac:dyDescent="0.25">
      <c r="A308" s="3" t="s">
        <v>30</v>
      </c>
      <c r="B308" s="33">
        <v>2</v>
      </c>
      <c r="C308" s="3">
        <v>1.0699999999999999E-2</v>
      </c>
      <c r="D308" s="3">
        <v>1.0800000000000001E-2</v>
      </c>
      <c r="E308" s="3">
        <v>1.01E-2</v>
      </c>
      <c r="J308" s="3"/>
      <c r="K308" s="32"/>
      <c r="L308" s="3"/>
      <c r="N308" s="33"/>
    </row>
    <row r="309" spans="1:14" x14ac:dyDescent="0.25">
      <c r="A309" s="3" t="s">
        <v>30</v>
      </c>
      <c r="B309" s="33"/>
      <c r="C309" s="3">
        <v>1.03E-2</v>
      </c>
      <c r="D309" s="3">
        <v>1.11E-2</v>
      </c>
      <c r="E309" s="3">
        <v>9.7999999999999997E-3</v>
      </c>
      <c r="J309" s="3"/>
      <c r="K309" s="32"/>
      <c r="L309" s="3"/>
      <c r="N309" s="33"/>
    </row>
    <row r="310" spans="1:14" x14ac:dyDescent="0.25">
      <c r="A310" s="3" t="s">
        <v>30</v>
      </c>
      <c r="B310" s="33"/>
      <c r="C310" s="3">
        <v>1.01E-2</v>
      </c>
      <c r="D310" s="3">
        <v>1.0200000000000001E-2</v>
      </c>
      <c r="E310" s="3">
        <v>0.01</v>
      </c>
      <c r="J310" s="3"/>
      <c r="K310" s="32"/>
      <c r="L310" s="3"/>
      <c r="N310" s="33"/>
    </row>
    <row r="311" spans="1:14" x14ac:dyDescent="0.25">
      <c r="A311" s="3" t="s">
        <v>30</v>
      </c>
      <c r="B311" s="33"/>
      <c r="C311" s="3">
        <v>0.01</v>
      </c>
      <c r="D311" s="3">
        <v>1.04E-2</v>
      </c>
      <c r="E311" s="3">
        <v>9.7000000000000003E-3</v>
      </c>
      <c r="J311" s="3"/>
      <c r="K311" s="32"/>
      <c r="L311" s="3"/>
      <c r="N311" s="33"/>
    </row>
    <row r="312" spans="1:14" x14ac:dyDescent="0.25">
      <c r="A312" s="6" t="s">
        <v>6</v>
      </c>
      <c r="B312" s="6"/>
      <c r="C312" s="6">
        <f>AVERAGE(C308:C311)</f>
        <v>1.0274999999999999E-2</v>
      </c>
      <c r="D312" s="6">
        <f>AVERAGE(D308:D311)</f>
        <v>1.0625000000000001E-2</v>
      </c>
      <c r="E312" s="6">
        <f>AVERAGE(E308:E311)</f>
        <v>9.9000000000000008E-3</v>
      </c>
      <c r="F312" s="6"/>
      <c r="G312" s="6">
        <f>AVERAGE(C312:E312)</f>
        <v>1.0266666666666667E-2</v>
      </c>
      <c r="H312" s="6">
        <f>_xlfn.STDEV.S(C312:E312)</f>
        <v>3.6257183196345148E-4</v>
      </c>
      <c r="I312" s="6"/>
      <c r="J312" s="6">
        <f>100-(((G312-0.01)/0.01)*100)</f>
        <v>97.333333333333329</v>
      </c>
      <c r="K312" s="32"/>
      <c r="M312" s="3">
        <f>(H312/G312)*100</f>
        <v>3.5315438178258258</v>
      </c>
      <c r="N312" s="33"/>
    </row>
    <row r="313" spans="1:14" x14ac:dyDescent="0.25">
      <c r="A313" s="6" t="s">
        <v>16</v>
      </c>
      <c r="B313" s="6"/>
      <c r="C313" s="6">
        <f>_xlfn.STDEV.S(C308:C311)</f>
        <v>3.0956959368344495E-4</v>
      </c>
      <c r="D313" s="6">
        <f>_xlfn.STDEV.S(D308:D311)</f>
        <v>4.0311288741492758E-4</v>
      </c>
      <c r="E313" s="6">
        <f>_xlfn.STDEV.S(E308:E311)</f>
        <v>1.8257418583505523E-4</v>
      </c>
      <c r="F313" s="6"/>
      <c r="G313" s="6"/>
      <c r="H313" s="6"/>
      <c r="I313" s="6"/>
      <c r="K313" s="32"/>
      <c r="N313" s="33"/>
    </row>
    <row r="314" spans="1:14" x14ac:dyDescent="0.25">
      <c r="A314" s="6" t="s">
        <v>17</v>
      </c>
      <c r="B314" s="6"/>
      <c r="C314" s="6">
        <f>(C313/C312)*100</f>
        <v>3.0128427609094399</v>
      </c>
      <c r="D314" s="6">
        <f>(D313/D312)*100</f>
        <v>3.7940036462581412</v>
      </c>
      <c r="E314" s="6">
        <f>(E313/E312)*100</f>
        <v>1.8441836953035879</v>
      </c>
      <c r="F314" s="3">
        <f>AVERAGE(C314:E314)</f>
        <v>2.8836767008237234</v>
      </c>
      <c r="G314" s="6"/>
      <c r="H314" s="6"/>
      <c r="I314" s="6"/>
      <c r="K314" s="32"/>
      <c r="N314" s="33"/>
    </row>
    <row r="315" spans="1:14" x14ac:dyDescent="0.25">
      <c r="K315" s="32"/>
      <c r="N315" s="33"/>
    </row>
    <row r="316" spans="1:14" x14ac:dyDescent="0.25">
      <c r="A316" s="3" t="s">
        <v>30</v>
      </c>
      <c r="B316" s="33">
        <v>3</v>
      </c>
      <c r="C316" s="3">
        <v>1.0699999999999999E-2</v>
      </c>
      <c r="D316" s="3">
        <v>9.9000000000000008E-3</v>
      </c>
      <c r="E316" s="3">
        <v>0.01</v>
      </c>
      <c r="J316" s="3"/>
      <c r="K316" s="32"/>
      <c r="L316" s="3"/>
      <c r="N316" s="33"/>
    </row>
    <row r="317" spans="1:14" x14ac:dyDescent="0.25">
      <c r="A317" s="3" t="s">
        <v>30</v>
      </c>
      <c r="B317" s="33"/>
      <c r="C317" s="3">
        <v>1.09E-2</v>
      </c>
      <c r="D317" s="3">
        <v>9.7999999999999997E-3</v>
      </c>
      <c r="E317" s="3">
        <v>1.06E-2</v>
      </c>
      <c r="J317" s="3"/>
      <c r="K317" s="32"/>
      <c r="L317" s="3"/>
      <c r="N317" s="33"/>
    </row>
    <row r="318" spans="1:14" x14ac:dyDescent="0.25">
      <c r="A318" s="3" t="s">
        <v>30</v>
      </c>
      <c r="B318" s="33"/>
      <c r="C318" s="3">
        <v>1.06E-2</v>
      </c>
      <c r="D318" s="3">
        <v>9.7000000000000003E-3</v>
      </c>
      <c r="E318" s="3">
        <v>1.04E-2</v>
      </c>
      <c r="J318" s="3"/>
      <c r="K318" s="32"/>
      <c r="L318" s="3"/>
      <c r="N318" s="33"/>
    </row>
    <row r="319" spans="1:14" x14ac:dyDescent="0.25">
      <c r="A319" s="3" t="s">
        <v>30</v>
      </c>
      <c r="B319" s="33"/>
      <c r="C319" s="3">
        <v>1.11E-2</v>
      </c>
      <c r="D319" s="3">
        <v>9.1999999999999998E-3</v>
      </c>
      <c r="E319" s="3">
        <v>9.9000000000000008E-3</v>
      </c>
      <c r="J319" s="3"/>
      <c r="K319" s="32"/>
      <c r="L319" s="3"/>
      <c r="N319" s="33"/>
    </row>
    <row r="320" spans="1:14" x14ac:dyDescent="0.25">
      <c r="A320" s="6" t="s">
        <v>6</v>
      </c>
      <c r="B320" s="6"/>
      <c r="C320" s="6">
        <f>AVERAGE(C316:C319)</f>
        <v>1.0825E-2</v>
      </c>
      <c r="D320" s="6">
        <f>AVERAGE(D316:D319)</f>
        <v>9.6500000000000006E-3</v>
      </c>
      <c r="E320" s="6">
        <f>AVERAGE(E316:E319)</f>
        <v>1.0225E-2</v>
      </c>
      <c r="F320" s="6"/>
      <c r="G320" s="6">
        <f>AVERAGE(C320:E320)</f>
        <v>1.0233333333333332E-2</v>
      </c>
      <c r="H320" s="6">
        <f>_xlfn.STDEV.S(C320:E320)</f>
        <v>5.8754432456907687E-4</v>
      </c>
      <c r="I320" s="6"/>
      <c r="J320" s="6">
        <f>100-(((G320-0.01)/0.01)*100)</f>
        <v>97.666666666666686</v>
      </c>
      <c r="K320" s="32"/>
      <c r="M320" s="3">
        <f>(H320/G320)*100</f>
        <v>5.7414754843883742</v>
      </c>
      <c r="N320" s="33"/>
    </row>
    <row r="321" spans="1:11" x14ac:dyDescent="0.25">
      <c r="A321" s="6" t="s">
        <v>16</v>
      </c>
      <c r="B321" s="6"/>
      <c r="C321" s="6">
        <f>_xlfn.STDEV.S(C316:C319)</f>
        <v>2.2173557826083481E-4</v>
      </c>
      <c r="D321" s="6">
        <f>_xlfn.STDEV.S(D316:D319)</f>
        <v>3.1091263510296078E-4</v>
      </c>
      <c r="E321" s="6">
        <f>_xlfn.STDEV.S(E316:E319)</f>
        <v>3.3040379335998307E-4</v>
      </c>
    </row>
    <row r="322" spans="1:11" x14ac:dyDescent="0.25">
      <c r="A322" s="6" t="s">
        <v>17</v>
      </c>
      <c r="B322" s="6"/>
      <c r="C322" s="6">
        <f>(C321/C320)*100</f>
        <v>2.0483656190377348</v>
      </c>
      <c r="D322" s="6">
        <f>(D321/D320)*100</f>
        <v>3.2218925917405259</v>
      </c>
      <c r="E322" s="6">
        <f>(E321/E320)*100</f>
        <v>3.2313329423959223</v>
      </c>
      <c r="F322" s="3">
        <f>AVERAGE(C322:E322)</f>
        <v>2.8338637177247272</v>
      </c>
      <c r="K322" s="6">
        <f>AVERAGE(K300,K277)</f>
        <v>93.208333333333343</v>
      </c>
    </row>
    <row r="323" spans="1:11" x14ac:dyDescent="0.25">
      <c r="F323" s="3">
        <f>AVERAGE(F322,F314,F306)</f>
        <v>3.5079732389548313</v>
      </c>
      <c r="G323" s="6">
        <f>AVERAGE(G304,G312,G320)</f>
        <v>1.0116666666666664E-2</v>
      </c>
    </row>
  </sheetData>
  <mergeCells count="65">
    <mergeCell ref="B291:B294"/>
    <mergeCell ref="B300:B303"/>
    <mergeCell ref="B308:B311"/>
    <mergeCell ref="B316:B319"/>
    <mergeCell ref="B252:B255"/>
    <mergeCell ref="B260:B263"/>
    <mergeCell ref="B268:B271"/>
    <mergeCell ref="B277:B280"/>
    <mergeCell ref="B285:B288"/>
    <mergeCell ref="B210:B213"/>
    <mergeCell ref="B218:B221"/>
    <mergeCell ref="B227:B230"/>
    <mergeCell ref="B235:B238"/>
    <mergeCell ref="B243:B246"/>
    <mergeCell ref="B168:B171"/>
    <mergeCell ref="B177:B180"/>
    <mergeCell ref="B185:B188"/>
    <mergeCell ref="B193:B196"/>
    <mergeCell ref="B202:B205"/>
    <mergeCell ref="B127:B130"/>
    <mergeCell ref="B135:B138"/>
    <mergeCell ref="B143:B146"/>
    <mergeCell ref="B152:B155"/>
    <mergeCell ref="B160:B163"/>
    <mergeCell ref="N252:N272"/>
    <mergeCell ref="N277:N295"/>
    <mergeCell ref="N300:N320"/>
    <mergeCell ref="B18:B21"/>
    <mergeCell ref="B27:B30"/>
    <mergeCell ref="B35:B38"/>
    <mergeCell ref="B43:B46"/>
    <mergeCell ref="B52:B55"/>
    <mergeCell ref="B60:B63"/>
    <mergeCell ref="B68:B71"/>
    <mergeCell ref="B77:B80"/>
    <mergeCell ref="B85:B88"/>
    <mergeCell ref="B93:B96"/>
    <mergeCell ref="B102:B105"/>
    <mergeCell ref="B110:B113"/>
    <mergeCell ref="B118:B121"/>
    <mergeCell ref="N127:N147"/>
    <mergeCell ref="N152:N172"/>
    <mergeCell ref="N177:N197"/>
    <mergeCell ref="N202:N222"/>
    <mergeCell ref="N227:N247"/>
    <mergeCell ref="N2:N22"/>
    <mergeCell ref="N27:N47"/>
    <mergeCell ref="N52:N72"/>
    <mergeCell ref="N77:N97"/>
    <mergeCell ref="N102:N122"/>
    <mergeCell ref="K202:K222"/>
    <mergeCell ref="K227:K247"/>
    <mergeCell ref="K252:K272"/>
    <mergeCell ref="K277:K295"/>
    <mergeCell ref="K300:K320"/>
    <mergeCell ref="K77:K97"/>
    <mergeCell ref="K102:K122"/>
    <mergeCell ref="K127:K147"/>
    <mergeCell ref="K152:K172"/>
    <mergeCell ref="K177:K197"/>
    <mergeCell ref="B2:B5"/>
    <mergeCell ref="B10:B13"/>
    <mergeCell ref="K2:K22"/>
    <mergeCell ref="K27:K47"/>
    <mergeCell ref="K52:K72"/>
  </mergeCells>
  <phoneticPr fontId="3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8236D2-B213-452A-994A-EEEDD7F47F22}">
  <dimension ref="A1:J82"/>
  <sheetViews>
    <sheetView topLeftCell="D1" workbookViewId="0">
      <selection activeCell="J1" sqref="J1"/>
    </sheetView>
  </sheetViews>
  <sheetFormatPr defaultRowHeight="15" x14ac:dyDescent="0.25"/>
  <cols>
    <col min="1" max="1" width="15.140625" bestFit="1" customWidth="1"/>
    <col min="2" max="2" width="9.28515625" bestFit="1" customWidth="1"/>
    <col min="3" max="5" width="17.7109375" bestFit="1" customWidth="1"/>
    <col min="6" max="6" width="42.5703125" bestFit="1" customWidth="1"/>
    <col min="7" max="7" width="21.7109375" bestFit="1" customWidth="1"/>
    <col min="8" max="8" width="25.7109375" bestFit="1" customWidth="1"/>
    <col min="9" max="9" width="34.7109375" bestFit="1" customWidth="1"/>
    <col min="10" max="10" width="40.85546875" bestFit="1" customWidth="1"/>
  </cols>
  <sheetData>
    <row r="1" spans="1:10" s="1" customFormat="1" x14ac:dyDescent="0.25">
      <c r="A1" s="1" t="s">
        <v>127</v>
      </c>
      <c r="B1" s="1" t="s">
        <v>10</v>
      </c>
      <c r="C1" s="6" t="s">
        <v>105</v>
      </c>
      <c r="D1" s="6" t="s">
        <v>12</v>
      </c>
      <c r="E1" s="6" t="s">
        <v>13</v>
      </c>
      <c r="F1" s="6" t="s">
        <v>20</v>
      </c>
      <c r="G1" s="6" t="s">
        <v>23</v>
      </c>
      <c r="H1" s="6" t="s">
        <v>14</v>
      </c>
      <c r="I1" s="6" t="s">
        <v>11</v>
      </c>
      <c r="J1" s="6" t="s">
        <v>22</v>
      </c>
    </row>
    <row r="2" spans="1:10" x14ac:dyDescent="0.25">
      <c r="A2" t="s">
        <v>132</v>
      </c>
      <c r="B2" s="29">
        <v>1</v>
      </c>
      <c r="C2">
        <v>9.49</v>
      </c>
      <c r="D2">
        <v>9.83</v>
      </c>
      <c r="E2">
        <v>9.5299999999999994</v>
      </c>
      <c r="I2" s="29">
        <v>1.3609270614466473</v>
      </c>
      <c r="J2" s="29">
        <f>AVERAGE(I2,I10,I18)</f>
        <v>1.2899093963007326</v>
      </c>
    </row>
    <row r="3" spans="1:10" x14ac:dyDescent="0.25">
      <c r="A3" t="s">
        <v>132</v>
      </c>
      <c r="B3" s="29"/>
      <c r="C3">
        <v>9.68</v>
      </c>
      <c r="D3">
        <v>9.74</v>
      </c>
      <c r="E3">
        <v>9.5299999999999994</v>
      </c>
      <c r="I3" s="29"/>
      <c r="J3" s="29"/>
    </row>
    <row r="4" spans="1:10" x14ac:dyDescent="0.25">
      <c r="A4" t="s">
        <v>132</v>
      </c>
      <c r="B4" s="29"/>
      <c r="C4">
        <v>9.4700000000000006</v>
      </c>
      <c r="D4">
        <v>9.7100000000000009</v>
      </c>
      <c r="E4">
        <v>9.49</v>
      </c>
      <c r="I4" s="29"/>
      <c r="J4" s="29"/>
    </row>
    <row r="5" spans="1:10" x14ac:dyDescent="0.25">
      <c r="A5" t="s">
        <v>132</v>
      </c>
      <c r="B5" s="29"/>
      <c r="C5">
        <v>9.19</v>
      </c>
      <c r="D5">
        <v>9.5</v>
      </c>
      <c r="E5">
        <v>9.39</v>
      </c>
      <c r="I5" s="29"/>
      <c r="J5" s="29"/>
    </row>
    <row r="6" spans="1:10" x14ac:dyDescent="0.25">
      <c r="A6" t="s">
        <v>16</v>
      </c>
      <c r="C6">
        <v>0.20188693205191213</v>
      </c>
      <c r="D6">
        <v>0.1396424004376895</v>
      </c>
      <c r="E6">
        <v>6.6080758671996143E-2</v>
      </c>
      <c r="I6" s="29"/>
      <c r="J6" s="29"/>
    </row>
    <row r="7" spans="1:10" x14ac:dyDescent="0.25">
      <c r="A7" t="s">
        <v>6</v>
      </c>
      <c r="C7">
        <v>9.4574999999999996</v>
      </c>
      <c r="D7">
        <v>9.6950000000000003</v>
      </c>
      <c r="E7">
        <v>9.4849999999999994</v>
      </c>
      <c r="G7">
        <v>0.12991182907392787</v>
      </c>
      <c r="H7">
        <v>9.5458333333333325</v>
      </c>
      <c r="I7" s="29"/>
      <c r="J7" s="29"/>
    </row>
    <row r="8" spans="1:10" x14ac:dyDescent="0.25">
      <c r="A8" t="s">
        <v>17</v>
      </c>
      <c r="C8">
        <v>2.134675464466425</v>
      </c>
      <c r="D8">
        <v>1.4403548265878234</v>
      </c>
      <c r="E8">
        <v>0.69668696544012798</v>
      </c>
      <c r="F8">
        <v>1.4239057521647922</v>
      </c>
      <c r="I8" s="29"/>
      <c r="J8" s="29"/>
    </row>
    <row r="9" spans="1:10" x14ac:dyDescent="0.25">
      <c r="J9" s="29"/>
    </row>
    <row r="10" spans="1:10" x14ac:dyDescent="0.25">
      <c r="A10" t="s">
        <v>132</v>
      </c>
      <c r="B10" s="29">
        <v>2</v>
      </c>
      <c r="C10">
        <v>9.66</v>
      </c>
      <c r="D10">
        <v>9.7200000000000006</v>
      </c>
      <c r="E10">
        <v>9.91</v>
      </c>
      <c r="I10" s="29">
        <v>1.0496720903912244</v>
      </c>
      <c r="J10" s="29"/>
    </row>
    <row r="11" spans="1:10" x14ac:dyDescent="0.25">
      <c r="A11" t="s">
        <v>132</v>
      </c>
      <c r="B11" s="29"/>
      <c r="C11">
        <v>9.48</v>
      </c>
      <c r="D11">
        <v>9.8000000000000007</v>
      </c>
      <c r="E11">
        <v>9.91</v>
      </c>
      <c r="I11" s="29"/>
      <c r="J11" s="29"/>
    </row>
    <row r="12" spans="1:10" x14ac:dyDescent="0.25">
      <c r="A12" t="s">
        <v>132</v>
      </c>
      <c r="B12" s="29"/>
      <c r="C12">
        <v>9.57</v>
      </c>
      <c r="D12">
        <v>9.5500000000000007</v>
      </c>
      <c r="E12">
        <v>9.67</v>
      </c>
      <c r="I12" s="29"/>
      <c r="J12" s="29"/>
    </row>
    <row r="13" spans="1:10" x14ac:dyDescent="0.25">
      <c r="A13" t="s">
        <v>132</v>
      </c>
      <c r="B13" s="29"/>
      <c r="C13">
        <v>9.48</v>
      </c>
      <c r="D13">
        <v>9.2100000000000009</v>
      </c>
      <c r="E13">
        <v>9.44</v>
      </c>
      <c r="I13" s="29"/>
      <c r="J13" s="29"/>
    </row>
    <row r="14" spans="1:10" x14ac:dyDescent="0.25">
      <c r="A14" t="s">
        <v>16</v>
      </c>
      <c r="C14">
        <v>8.6168439698070295E-2</v>
      </c>
      <c r="D14">
        <v>0.26166135875720481</v>
      </c>
      <c r="E14">
        <v>0.22544400635191023</v>
      </c>
      <c r="I14" s="29"/>
      <c r="J14" s="29"/>
    </row>
    <row r="15" spans="1:10" x14ac:dyDescent="0.25">
      <c r="A15" t="s">
        <v>6</v>
      </c>
      <c r="C15">
        <v>9.5474999999999994</v>
      </c>
      <c r="D15">
        <v>9.57</v>
      </c>
      <c r="E15">
        <v>9.7324999999999999</v>
      </c>
      <c r="G15">
        <v>0.10094346602595609</v>
      </c>
      <c r="H15">
        <v>9.6166666666666671</v>
      </c>
      <c r="I15" s="29"/>
      <c r="J15" s="29"/>
    </row>
    <row r="16" spans="1:10" x14ac:dyDescent="0.25">
      <c r="A16" t="s">
        <v>17</v>
      </c>
      <c r="C16">
        <v>0.902523589401103</v>
      </c>
      <c r="D16">
        <v>2.7341834770867797</v>
      </c>
      <c r="E16">
        <v>2.31640386696029</v>
      </c>
      <c r="F16">
        <v>1.9843703111493909</v>
      </c>
      <c r="I16" s="29"/>
      <c r="J16" s="29"/>
    </row>
    <row r="17" spans="1:10" x14ac:dyDescent="0.25">
      <c r="J17" s="29"/>
    </row>
    <row r="18" spans="1:10" x14ac:dyDescent="0.25">
      <c r="A18" t="s">
        <v>132</v>
      </c>
      <c r="B18" s="29">
        <v>3</v>
      </c>
      <c r="C18">
        <v>9.8800000000000008</v>
      </c>
      <c r="D18">
        <v>9.73</v>
      </c>
      <c r="E18">
        <v>9.74</v>
      </c>
      <c r="I18" s="29">
        <v>1.4591290370643262</v>
      </c>
      <c r="J18" s="29"/>
    </row>
    <row r="19" spans="1:10" x14ac:dyDescent="0.25">
      <c r="A19" t="s">
        <v>132</v>
      </c>
      <c r="B19" s="29"/>
      <c r="C19">
        <v>9.68</v>
      </c>
      <c r="D19">
        <v>9.4700000000000006</v>
      </c>
      <c r="E19">
        <v>9.58</v>
      </c>
      <c r="I19" s="29"/>
      <c r="J19" s="29"/>
    </row>
    <row r="20" spans="1:10" x14ac:dyDescent="0.25">
      <c r="A20" t="s">
        <v>132</v>
      </c>
      <c r="B20" s="29"/>
      <c r="C20">
        <v>9.7899999999999991</v>
      </c>
      <c r="D20">
        <v>9.44</v>
      </c>
      <c r="E20">
        <v>9.57</v>
      </c>
      <c r="I20" s="29"/>
      <c r="J20" s="29"/>
    </row>
    <row r="21" spans="1:10" x14ac:dyDescent="0.25">
      <c r="A21" t="s">
        <v>132</v>
      </c>
      <c r="B21" s="29"/>
      <c r="C21">
        <v>9.7200000000000006</v>
      </c>
      <c r="D21">
        <v>9.32</v>
      </c>
      <c r="E21">
        <v>9.48</v>
      </c>
      <c r="I21" s="29"/>
      <c r="J21" s="29"/>
    </row>
    <row r="22" spans="1:10" x14ac:dyDescent="0.25">
      <c r="A22" t="s">
        <v>16</v>
      </c>
      <c r="C22">
        <v>8.7702147446152706E-2</v>
      </c>
      <c r="D22">
        <v>0.17262676501632082</v>
      </c>
      <c r="E22">
        <v>0.10812801055539055</v>
      </c>
      <c r="I22" s="29"/>
      <c r="J22" s="29"/>
    </row>
    <row r="23" spans="1:10" x14ac:dyDescent="0.25">
      <c r="A23" t="s">
        <v>6</v>
      </c>
      <c r="C23">
        <v>9.7675000000000001</v>
      </c>
      <c r="D23">
        <v>9.49</v>
      </c>
      <c r="E23">
        <v>9.5925000000000011</v>
      </c>
      <c r="G23">
        <v>0.14031957573101939</v>
      </c>
      <c r="H23">
        <v>9.6166666666666671</v>
      </c>
      <c r="I23" s="29"/>
      <c r="J23" s="29"/>
    </row>
    <row r="24" spans="1:10" x14ac:dyDescent="0.25">
      <c r="A24" t="s">
        <v>17</v>
      </c>
      <c r="C24">
        <v>0.89789759351064957</v>
      </c>
      <c r="D24">
        <v>1.8190386197715576</v>
      </c>
      <c r="E24">
        <v>1.1272140792847594</v>
      </c>
      <c r="F24">
        <v>1.2813834308556553</v>
      </c>
      <c r="I24" s="29"/>
      <c r="J24" s="29"/>
    </row>
    <row r="25" spans="1:10" x14ac:dyDescent="0.25">
      <c r="F25">
        <v>1.5632198313899461</v>
      </c>
      <c r="H25">
        <v>9.5930555555555568</v>
      </c>
    </row>
    <row r="27" spans="1:10" x14ac:dyDescent="0.25">
      <c r="A27" t="s">
        <v>128</v>
      </c>
      <c r="B27" s="29">
        <v>1</v>
      </c>
      <c r="C27">
        <v>58</v>
      </c>
      <c r="D27">
        <v>58</v>
      </c>
      <c r="E27">
        <v>58</v>
      </c>
      <c r="I27" s="29">
        <v>0.25359455454888397</v>
      </c>
    </row>
    <row r="28" spans="1:10" x14ac:dyDescent="0.25">
      <c r="A28" t="s">
        <v>128</v>
      </c>
      <c r="B28" s="29"/>
      <c r="C28">
        <v>58</v>
      </c>
      <c r="D28">
        <v>57</v>
      </c>
      <c r="E28">
        <v>56</v>
      </c>
      <c r="I28" s="29"/>
    </row>
    <row r="29" spans="1:10" x14ac:dyDescent="0.25">
      <c r="A29" t="s">
        <v>128</v>
      </c>
      <c r="B29" s="29"/>
      <c r="C29">
        <v>57</v>
      </c>
      <c r="D29">
        <v>57</v>
      </c>
      <c r="E29">
        <v>56</v>
      </c>
      <c r="I29" s="29"/>
    </row>
    <row r="30" spans="1:10" x14ac:dyDescent="0.25">
      <c r="A30" t="s">
        <v>128</v>
      </c>
      <c r="B30" s="29"/>
      <c r="C30">
        <v>55</v>
      </c>
      <c r="D30">
        <v>56</v>
      </c>
      <c r="E30">
        <v>57</v>
      </c>
      <c r="I30" s="29"/>
    </row>
    <row r="31" spans="1:10" x14ac:dyDescent="0.25">
      <c r="A31" t="s">
        <v>16</v>
      </c>
      <c r="C31">
        <v>1.4142135623730951</v>
      </c>
      <c r="D31">
        <v>0.81649658092772603</v>
      </c>
      <c r="E31">
        <v>0.9574271077563381</v>
      </c>
      <c r="I31" s="29"/>
    </row>
    <row r="32" spans="1:10" x14ac:dyDescent="0.25">
      <c r="A32" t="s">
        <v>6</v>
      </c>
      <c r="C32">
        <v>57</v>
      </c>
      <c r="D32">
        <v>57</v>
      </c>
      <c r="E32">
        <v>56.75</v>
      </c>
      <c r="G32">
        <v>0.14433756729740646</v>
      </c>
      <c r="H32">
        <v>56.916666666666664</v>
      </c>
      <c r="I32" s="29"/>
    </row>
    <row r="33" spans="1:9" x14ac:dyDescent="0.25">
      <c r="A33" t="s">
        <v>17</v>
      </c>
      <c r="C33">
        <v>2.4810764252159565</v>
      </c>
      <c r="D33">
        <v>1.4324501419784668</v>
      </c>
      <c r="E33">
        <v>1.6870962251213004</v>
      </c>
      <c r="F33">
        <v>1.8668742641052412</v>
      </c>
      <c r="I33" s="29"/>
    </row>
    <row r="35" spans="1:9" x14ac:dyDescent="0.25">
      <c r="A35" t="s">
        <v>129</v>
      </c>
      <c r="B35" s="29">
        <v>1</v>
      </c>
      <c r="C35">
        <v>0.20699999999999999</v>
      </c>
      <c r="D35">
        <v>0.246</v>
      </c>
      <c r="E35">
        <v>0.23799999999999999</v>
      </c>
      <c r="I35" s="29">
        <v>7.7835749623623496</v>
      </c>
    </row>
    <row r="36" spans="1:9" x14ac:dyDescent="0.25">
      <c r="A36" t="s">
        <v>129</v>
      </c>
      <c r="B36" s="29"/>
      <c r="C36">
        <v>0.19700000000000001</v>
      </c>
      <c r="D36">
        <v>0.24099999999999999</v>
      </c>
      <c r="E36">
        <v>0.22</v>
      </c>
      <c r="I36" s="29"/>
    </row>
    <row r="37" spans="1:9" x14ac:dyDescent="0.25">
      <c r="A37" t="s">
        <v>129</v>
      </c>
      <c r="B37" s="29"/>
      <c r="C37">
        <v>0.188</v>
      </c>
      <c r="D37">
        <v>0.20799999999999999</v>
      </c>
      <c r="E37">
        <v>0.21199999999999999</v>
      </c>
      <c r="I37" s="29"/>
    </row>
    <row r="38" spans="1:9" x14ac:dyDescent="0.25">
      <c r="A38" t="s">
        <v>129</v>
      </c>
      <c r="B38" s="29"/>
      <c r="C38">
        <v>0.18099999999999999</v>
      </c>
      <c r="D38">
        <v>0.192</v>
      </c>
      <c r="E38">
        <v>0.218</v>
      </c>
      <c r="I38" s="29"/>
    </row>
    <row r="39" spans="1:9" x14ac:dyDescent="0.25">
      <c r="A39" t="s">
        <v>16</v>
      </c>
      <c r="C39">
        <v>1.126572974408079E-2</v>
      </c>
      <c r="D39">
        <v>2.6030430909482156E-2</v>
      </c>
      <c r="E39">
        <v>1.1195237082497773E-2</v>
      </c>
      <c r="I39" s="29"/>
    </row>
    <row r="40" spans="1:9" x14ac:dyDescent="0.25">
      <c r="A40" t="s">
        <v>6</v>
      </c>
      <c r="C40">
        <v>0.19325000000000003</v>
      </c>
      <c r="D40">
        <v>0.22175</v>
      </c>
      <c r="E40">
        <v>0.22199999999999998</v>
      </c>
      <c r="G40">
        <v>1.6527124170082723E-2</v>
      </c>
      <c r="H40">
        <v>0.21233333333333335</v>
      </c>
      <c r="I40" s="29"/>
    </row>
    <row r="41" spans="1:9" x14ac:dyDescent="0.25">
      <c r="A41" t="s">
        <v>17</v>
      </c>
      <c r="C41">
        <v>5.829614356574794</v>
      </c>
      <c r="D41">
        <v>11.738638516113712</v>
      </c>
      <c r="E41">
        <v>5.0428995867107096</v>
      </c>
      <c r="F41">
        <v>7.5370508197997381</v>
      </c>
      <c r="I41" s="29"/>
    </row>
    <row r="43" spans="1:9" x14ac:dyDescent="0.25">
      <c r="A43" t="s">
        <v>130</v>
      </c>
      <c r="B43" s="29">
        <v>1</v>
      </c>
      <c r="C43">
        <v>23.1</v>
      </c>
      <c r="D43">
        <v>23.2</v>
      </c>
      <c r="E43">
        <v>23</v>
      </c>
      <c r="I43" s="29">
        <v>0.57543216198302394</v>
      </c>
    </row>
    <row r="44" spans="1:9" x14ac:dyDescent="0.25">
      <c r="A44" t="s">
        <v>130</v>
      </c>
      <c r="B44" s="29"/>
      <c r="C44">
        <v>22.4</v>
      </c>
      <c r="D44">
        <v>23.2</v>
      </c>
      <c r="E44">
        <v>22.6</v>
      </c>
      <c r="I44" s="29"/>
    </row>
    <row r="45" spans="1:9" x14ac:dyDescent="0.25">
      <c r="A45" t="s">
        <v>130</v>
      </c>
      <c r="B45" s="29"/>
      <c r="C45">
        <v>22.6</v>
      </c>
      <c r="D45">
        <v>22.5</v>
      </c>
      <c r="E45">
        <v>22</v>
      </c>
      <c r="I45" s="29"/>
    </row>
    <row r="46" spans="1:9" x14ac:dyDescent="0.25">
      <c r="A46" t="s">
        <v>130</v>
      </c>
      <c r="B46" s="29"/>
      <c r="C46">
        <v>22.5</v>
      </c>
      <c r="D46">
        <v>21.7</v>
      </c>
      <c r="E46">
        <v>22.1</v>
      </c>
      <c r="I46" s="29"/>
    </row>
    <row r="47" spans="1:9" x14ac:dyDescent="0.25">
      <c r="A47" t="s">
        <v>16</v>
      </c>
      <c r="C47">
        <v>0.31091263510296152</v>
      </c>
      <c r="D47">
        <v>0.71414284285428498</v>
      </c>
      <c r="E47">
        <v>0.46457866215887833</v>
      </c>
      <c r="I47" s="29"/>
    </row>
    <row r="48" spans="1:9" x14ac:dyDescent="0.25">
      <c r="A48" t="s">
        <v>6</v>
      </c>
      <c r="C48">
        <v>22.65</v>
      </c>
      <c r="D48">
        <v>22.650000000000002</v>
      </c>
      <c r="E48">
        <v>22.424999999999997</v>
      </c>
      <c r="G48">
        <v>0.12990381056766764</v>
      </c>
      <c r="H48">
        <v>22.574999999999999</v>
      </c>
      <c r="I48" s="29"/>
    </row>
    <row r="49" spans="1:10" x14ac:dyDescent="0.25">
      <c r="A49" t="s">
        <v>17</v>
      </c>
      <c r="C49">
        <v>1.3726827156863644</v>
      </c>
      <c r="D49">
        <v>3.1529485335730016</v>
      </c>
      <c r="E49">
        <v>2.0716997197720333</v>
      </c>
      <c r="F49">
        <v>2.1991103230104661</v>
      </c>
      <c r="I49" s="29"/>
    </row>
    <row r="51" spans="1:10" x14ac:dyDescent="0.25">
      <c r="A51" t="s">
        <v>131</v>
      </c>
      <c r="B51" s="29">
        <v>1</v>
      </c>
      <c r="C51">
        <v>10.8</v>
      </c>
      <c r="D51">
        <v>9.9600000000000009</v>
      </c>
      <c r="E51">
        <v>10.199999999999999</v>
      </c>
      <c r="I51" s="29">
        <v>4.3805590733655055</v>
      </c>
    </row>
    <row r="52" spans="1:10" x14ac:dyDescent="0.25">
      <c r="A52" t="s">
        <v>131</v>
      </c>
      <c r="B52" s="29"/>
      <c r="C52">
        <v>10.8</v>
      </c>
      <c r="D52">
        <v>9.8800000000000008</v>
      </c>
      <c r="E52">
        <v>9.92</v>
      </c>
      <c r="I52" s="29"/>
    </row>
    <row r="53" spans="1:10" x14ac:dyDescent="0.25">
      <c r="A53" t="s">
        <v>131</v>
      </c>
      <c r="B53" s="29"/>
      <c r="C53">
        <v>10.4</v>
      </c>
      <c r="D53">
        <v>9.68</v>
      </c>
      <c r="E53">
        <v>9.84</v>
      </c>
      <c r="I53" s="29"/>
    </row>
    <row r="54" spans="1:10" x14ac:dyDescent="0.25">
      <c r="A54" t="s">
        <v>131</v>
      </c>
      <c r="B54" s="29"/>
      <c r="C54">
        <v>10.6</v>
      </c>
      <c r="D54">
        <v>9.76</v>
      </c>
      <c r="E54">
        <v>9.8800000000000008</v>
      </c>
      <c r="I54" s="29"/>
    </row>
    <row r="55" spans="1:10" x14ac:dyDescent="0.25">
      <c r="A55" t="s">
        <v>16</v>
      </c>
      <c r="C55">
        <v>0.19148542155126785</v>
      </c>
      <c r="D55">
        <v>0.12436505404118479</v>
      </c>
      <c r="E55">
        <v>0.16329931618554477</v>
      </c>
      <c r="I55" s="29"/>
    </row>
    <row r="56" spans="1:10" x14ac:dyDescent="0.25">
      <c r="A56" t="s">
        <v>6</v>
      </c>
      <c r="C56">
        <v>10.65</v>
      </c>
      <c r="D56">
        <v>9.82</v>
      </c>
      <c r="E56">
        <v>9.9599999999999991</v>
      </c>
      <c r="G56">
        <v>0.44433470867504105</v>
      </c>
      <c r="H56">
        <v>10.143333333333333</v>
      </c>
      <c r="I56" s="29"/>
    </row>
    <row r="57" spans="1:10" x14ac:dyDescent="0.25">
      <c r="A57" t="s">
        <v>17</v>
      </c>
      <c r="C57">
        <v>1.797985178885144</v>
      </c>
      <c r="D57">
        <v>1.2664465788308024</v>
      </c>
      <c r="E57">
        <v>1.6395513673247468</v>
      </c>
      <c r="F57">
        <v>1.5679943750135645</v>
      </c>
      <c r="I57" s="29"/>
    </row>
    <row r="59" spans="1:10" x14ac:dyDescent="0.25">
      <c r="A59" s="5" t="s">
        <v>133</v>
      </c>
      <c r="B59" s="36">
        <v>1</v>
      </c>
      <c r="C59" s="5">
        <v>0.59299999999999997</v>
      </c>
      <c r="D59" s="5">
        <v>0.496</v>
      </c>
      <c r="E59" s="5">
        <v>0.58199999999999996</v>
      </c>
      <c r="F59" s="5"/>
      <c r="G59" s="5"/>
      <c r="H59" s="5"/>
      <c r="I59" s="36">
        <v>11.408487137670241</v>
      </c>
      <c r="J59" s="36">
        <f>AVERAGE(I75,I67,I59)</f>
        <v>6.0136603082319864</v>
      </c>
    </row>
    <row r="60" spans="1:10" x14ac:dyDescent="0.25">
      <c r="A60" s="5" t="s">
        <v>133</v>
      </c>
      <c r="B60" s="36"/>
      <c r="C60" s="5">
        <v>0.60099999999999998</v>
      </c>
      <c r="D60" s="5">
        <v>0.46100000000000002</v>
      </c>
      <c r="E60" s="5">
        <v>0.56000000000000005</v>
      </c>
      <c r="F60" s="5"/>
      <c r="G60" s="5"/>
      <c r="H60" s="5"/>
      <c r="I60" s="36"/>
      <c r="J60" s="36"/>
    </row>
    <row r="61" spans="1:10" x14ac:dyDescent="0.25">
      <c r="A61" s="5" t="s">
        <v>133</v>
      </c>
      <c r="B61" s="36"/>
      <c r="C61" s="5">
        <v>0.54600000000000004</v>
      </c>
      <c r="D61" s="5">
        <v>0.44600000000000001</v>
      </c>
      <c r="E61" s="5">
        <v>0.56299999999999994</v>
      </c>
      <c r="F61" s="5"/>
      <c r="G61" s="5"/>
      <c r="H61" s="5"/>
      <c r="I61" s="36"/>
      <c r="J61" s="36"/>
    </row>
    <row r="62" spans="1:10" x14ac:dyDescent="0.25">
      <c r="A62" s="5" t="s">
        <v>133</v>
      </c>
      <c r="B62" s="36"/>
      <c r="C62" s="5">
        <v>0.51100000000000001</v>
      </c>
      <c r="D62" s="5">
        <v>0.434</v>
      </c>
      <c r="E62" s="5">
        <v>0.55400000000000005</v>
      </c>
      <c r="F62" s="5"/>
      <c r="G62" s="5"/>
      <c r="H62" s="5"/>
      <c r="I62" s="36"/>
      <c r="J62" s="36"/>
    </row>
    <row r="63" spans="1:10" x14ac:dyDescent="0.25">
      <c r="A63" s="5" t="s">
        <v>16</v>
      </c>
      <c r="B63" s="5"/>
      <c r="C63" s="5">
        <v>4.2177205534111251E-2</v>
      </c>
      <c r="D63" s="5">
        <v>2.6874709300753374E-2</v>
      </c>
      <c r="E63" s="5">
        <v>1.2093386622447787E-2</v>
      </c>
      <c r="F63" s="5"/>
      <c r="G63" s="5"/>
      <c r="H63" s="5"/>
      <c r="I63" s="36"/>
      <c r="J63" s="36"/>
    </row>
    <row r="64" spans="1:10" x14ac:dyDescent="0.25">
      <c r="A64" s="5" t="s">
        <v>6</v>
      </c>
      <c r="B64" s="5"/>
      <c r="C64" s="5">
        <v>0.56274999999999997</v>
      </c>
      <c r="D64" s="5">
        <v>0.45924999999999999</v>
      </c>
      <c r="E64" s="5">
        <v>0.56474999999999997</v>
      </c>
      <c r="F64" s="5"/>
      <c r="G64" s="5">
        <v>6.0341389885660839E-2</v>
      </c>
      <c r="H64" s="5">
        <v>0.52891666666666659</v>
      </c>
      <c r="I64" s="36"/>
      <c r="J64" s="36"/>
    </row>
    <row r="65" spans="1:10" x14ac:dyDescent="0.25">
      <c r="A65" s="5" t="s">
        <v>17</v>
      </c>
      <c r="B65" s="5"/>
      <c r="C65" s="5">
        <v>7.4948388332494451</v>
      </c>
      <c r="D65" s="5">
        <v>5.8518691999462984</v>
      </c>
      <c r="E65" s="5">
        <v>2.1413699198668064</v>
      </c>
      <c r="F65" s="5">
        <v>5.1626926510208495</v>
      </c>
      <c r="G65" s="5"/>
      <c r="H65" s="5"/>
      <c r="I65" s="36"/>
      <c r="J65" s="36"/>
    </row>
    <row r="66" spans="1:10" x14ac:dyDescent="0.25">
      <c r="A66" s="5"/>
      <c r="B66" s="5"/>
      <c r="C66" s="5"/>
      <c r="D66" s="5"/>
      <c r="E66" s="5"/>
      <c r="F66" s="5"/>
      <c r="G66" s="5"/>
      <c r="H66" s="5"/>
      <c r="I66" s="5"/>
      <c r="J66" s="36"/>
    </row>
    <row r="67" spans="1:10" x14ac:dyDescent="0.25">
      <c r="A67" s="5" t="s">
        <v>133</v>
      </c>
      <c r="B67" s="36">
        <v>2</v>
      </c>
      <c r="C67" s="5">
        <v>0.624</v>
      </c>
      <c r="D67" s="5">
        <v>0.59599999999999997</v>
      </c>
      <c r="E67" s="5">
        <v>0.58899999999999997</v>
      </c>
      <c r="F67" s="5"/>
      <c r="G67" s="5"/>
      <c r="H67" s="5"/>
      <c r="I67" s="36">
        <v>3.1986103447251377</v>
      </c>
      <c r="J67" s="36"/>
    </row>
    <row r="68" spans="1:10" x14ac:dyDescent="0.25">
      <c r="A68" s="5" t="s">
        <v>133</v>
      </c>
      <c r="B68" s="36"/>
      <c r="C68" s="5">
        <v>0.60299999999999998</v>
      </c>
      <c r="D68" s="5">
        <v>0.57399999999999995</v>
      </c>
      <c r="E68" s="5">
        <v>0.56799999999999995</v>
      </c>
      <c r="F68" s="5"/>
      <c r="G68" s="5"/>
      <c r="H68" s="5"/>
      <c r="I68" s="36"/>
      <c r="J68" s="36"/>
    </row>
    <row r="69" spans="1:10" x14ac:dyDescent="0.25">
      <c r="A69" s="5" t="s">
        <v>133</v>
      </c>
      <c r="B69" s="36"/>
      <c r="C69" s="5">
        <v>0.58199999999999996</v>
      </c>
      <c r="D69" s="5">
        <v>0.55200000000000005</v>
      </c>
      <c r="E69" s="5">
        <v>0.55300000000000005</v>
      </c>
      <c r="F69" s="5"/>
      <c r="G69" s="5"/>
      <c r="H69" s="5"/>
      <c r="I69" s="36"/>
      <c r="J69" s="36"/>
    </row>
    <row r="70" spans="1:10" x14ac:dyDescent="0.25">
      <c r="A70" s="5" t="s">
        <v>133</v>
      </c>
      <c r="B70" s="36"/>
      <c r="C70" s="5">
        <v>0.56000000000000005</v>
      </c>
      <c r="D70" s="5">
        <v>0.52300000000000002</v>
      </c>
      <c r="E70" s="5">
        <v>0.53</v>
      </c>
      <c r="F70" s="5"/>
      <c r="G70" s="5"/>
      <c r="H70" s="5"/>
      <c r="I70" s="36"/>
      <c r="J70" s="36"/>
    </row>
    <row r="71" spans="1:10" x14ac:dyDescent="0.25">
      <c r="A71" s="5" t="s">
        <v>16</v>
      </c>
      <c r="B71" s="5"/>
      <c r="C71" s="5">
        <v>2.7499999999999983E-2</v>
      </c>
      <c r="D71" s="5">
        <v>3.1191612120354806E-2</v>
      </c>
      <c r="E71" s="5">
        <v>2.4859605789312074E-2</v>
      </c>
      <c r="F71" s="5"/>
      <c r="G71" s="5"/>
      <c r="H71" s="5"/>
      <c r="I71" s="36"/>
      <c r="J71" s="36"/>
    </row>
    <row r="72" spans="1:10" x14ac:dyDescent="0.25">
      <c r="A72" s="5" t="s">
        <v>6</v>
      </c>
      <c r="B72" s="5"/>
      <c r="C72" s="5">
        <v>0.59224999999999994</v>
      </c>
      <c r="D72" s="5">
        <v>0.56125000000000003</v>
      </c>
      <c r="E72" s="5">
        <v>0.56000000000000005</v>
      </c>
      <c r="F72" s="5"/>
      <c r="G72" s="5">
        <v>1.8269396085621746E-2</v>
      </c>
      <c r="H72" s="5">
        <v>0.57116666666666671</v>
      </c>
      <c r="I72" s="36"/>
      <c r="J72" s="36"/>
    </row>
    <row r="73" spans="1:10" x14ac:dyDescent="0.25">
      <c r="A73" s="5" t="s">
        <v>17</v>
      </c>
      <c r="B73" s="5"/>
      <c r="C73" s="5">
        <v>4.6433094132545349</v>
      </c>
      <c r="D73" s="5">
        <v>5.5575255448293639</v>
      </c>
      <c r="E73" s="5">
        <v>4.439215319520013</v>
      </c>
      <c r="F73" s="5">
        <v>4.880016759201304</v>
      </c>
      <c r="G73" s="5"/>
      <c r="H73" s="5"/>
      <c r="I73" s="36"/>
      <c r="J73" s="36"/>
    </row>
    <row r="74" spans="1:10" x14ac:dyDescent="0.25">
      <c r="A74" s="5"/>
      <c r="B74" s="5"/>
      <c r="C74" s="5"/>
      <c r="D74" s="5"/>
      <c r="E74" s="5"/>
      <c r="F74" s="5"/>
      <c r="G74" s="5"/>
      <c r="H74" s="5"/>
      <c r="I74" s="5"/>
      <c r="J74" s="36"/>
    </row>
    <row r="75" spans="1:10" x14ac:dyDescent="0.25">
      <c r="A75" s="5" t="s">
        <v>133</v>
      </c>
      <c r="B75" s="36">
        <v>3</v>
      </c>
      <c r="C75" s="5">
        <v>0.61</v>
      </c>
      <c r="D75" s="5">
        <v>0.65100000000000002</v>
      </c>
      <c r="E75" s="5">
        <v>0.58899999999999997</v>
      </c>
      <c r="F75" s="5"/>
      <c r="G75" s="5"/>
      <c r="H75" s="5"/>
      <c r="I75" s="36">
        <v>3.4338834423005808</v>
      </c>
      <c r="J75" s="36"/>
    </row>
    <row r="76" spans="1:10" x14ac:dyDescent="0.25">
      <c r="A76" s="5" t="s">
        <v>133</v>
      </c>
      <c r="B76" s="36"/>
      <c r="C76" s="5">
        <v>0.58599999999999997</v>
      </c>
      <c r="D76" s="5">
        <v>0.63300000000000001</v>
      </c>
      <c r="E76" s="5">
        <v>0.58799999999999997</v>
      </c>
      <c r="F76" s="5"/>
      <c r="G76" s="5"/>
      <c r="H76" s="5"/>
      <c r="I76" s="36"/>
      <c r="J76" s="36"/>
    </row>
    <row r="77" spans="1:10" x14ac:dyDescent="0.25">
      <c r="A77" s="5" t="s">
        <v>133</v>
      </c>
      <c r="B77" s="36"/>
      <c r="C77" s="5">
        <v>0.57399999999999995</v>
      </c>
      <c r="D77" s="5">
        <v>0.61099999999999999</v>
      </c>
      <c r="E77" s="5">
        <v>0.60199999999999998</v>
      </c>
      <c r="F77" s="5"/>
      <c r="G77" s="5"/>
      <c r="H77" s="5"/>
      <c r="I77" s="36"/>
      <c r="J77" s="36"/>
    </row>
    <row r="78" spans="1:10" x14ac:dyDescent="0.25">
      <c r="A78" s="5" t="s">
        <v>133</v>
      </c>
      <c r="B78" s="36"/>
      <c r="C78" s="5">
        <v>0.56899999999999995</v>
      </c>
      <c r="D78" s="5">
        <v>0.59</v>
      </c>
      <c r="E78" s="5">
        <v>0.56799999999999995</v>
      </c>
      <c r="F78" s="5"/>
      <c r="G78" s="5"/>
      <c r="H78" s="5"/>
      <c r="I78" s="36"/>
      <c r="J78" s="36"/>
    </row>
    <row r="79" spans="1:10" x14ac:dyDescent="0.25">
      <c r="A79" s="5" t="s">
        <v>16</v>
      </c>
      <c r="B79" s="5"/>
      <c r="C79" s="5">
        <v>1.828250529878224E-2</v>
      </c>
      <c r="D79" s="5">
        <v>2.6487418396916949E-2</v>
      </c>
      <c r="E79" s="5">
        <v>1.4032699906527859E-2</v>
      </c>
      <c r="F79" s="5"/>
      <c r="G79" s="5"/>
      <c r="H79" s="5"/>
      <c r="I79" s="36"/>
      <c r="J79" s="36"/>
    </row>
    <row r="80" spans="1:10" x14ac:dyDescent="0.25">
      <c r="A80" s="5" t="s">
        <v>6</v>
      </c>
      <c r="B80" s="5"/>
      <c r="C80" s="5">
        <v>0.58474999999999999</v>
      </c>
      <c r="D80" s="5">
        <v>0.62124999999999997</v>
      </c>
      <c r="E80" s="5">
        <v>0.58674999999999999</v>
      </c>
      <c r="F80" s="5"/>
      <c r="G80" s="5">
        <v>2.0520315137281218E-2</v>
      </c>
      <c r="H80" s="5">
        <v>0.59758333333333324</v>
      </c>
      <c r="I80" s="36"/>
      <c r="J80" s="36"/>
    </row>
    <row r="81" spans="1:10" x14ac:dyDescent="0.25">
      <c r="A81" s="5" t="s">
        <v>17</v>
      </c>
      <c r="B81" s="5"/>
      <c r="C81" s="5">
        <v>3.1265507137720805</v>
      </c>
      <c r="D81" s="5">
        <v>4.2635683536284832</v>
      </c>
      <c r="E81" s="5">
        <v>2.3915977684751359</v>
      </c>
      <c r="F81" s="5">
        <v>3.2605722786252329</v>
      </c>
      <c r="G81" s="5"/>
      <c r="H81" s="5"/>
      <c r="I81" s="36"/>
      <c r="J81" s="36"/>
    </row>
    <row r="82" spans="1:10" x14ac:dyDescent="0.25">
      <c r="A82" s="5"/>
      <c r="B82" s="5"/>
      <c r="C82" s="5"/>
      <c r="D82" s="5"/>
      <c r="E82" s="5"/>
      <c r="F82" s="5">
        <v>4.4344272296157952</v>
      </c>
      <c r="G82" s="5"/>
      <c r="H82" s="5">
        <v>0.56588888888888889</v>
      </c>
      <c r="I82" s="5"/>
      <c r="J82" s="5"/>
    </row>
  </sheetData>
  <mergeCells count="22">
    <mergeCell ref="I75:I81"/>
    <mergeCell ref="J2:J24"/>
    <mergeCell ref="J59:J81"/>
    <mergeCell ref="I27:I33"/>
    <mergeCell ref="I35:I41"/>
    <mergeCell ref="I43:I49"/>
    <mergeCell ref="I51:I57"/>
    <mergeCell ref="I59:I65"/>
    <mergeCell ref="I67:I73"/>
    <mergeCell ref="I2:I8"/>
    <mergeCell ref="I10:I16"/>
    <mergeCell ref="I18:I24"/>
    <mergeCell ref="B51:B54"/>
    <mergeCell ref="B59:B62"/>
    <mergeCell ref="B67:B70"/>
    <mergeCell ref="B75:B78"/>
    <mergeCell ref="B2:B5"/>
    <mergeCell ref="B10:B13"/>
    <mergeCell ref="B18:B21"/>
    <mergeCell ref="B27:B30"/>
    <mergeCell ref="B35:B38"/>
    <mergeCell ref="B43:B46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9ADC85-BC71-4DA2-A580-560BCF739D9F}">
  <dimension ref="A1:J33"/>
  <sheetViews>
    <sheetView workbookViewId="0">
      <selection activeCell="H33" sqref="H33"/>
    </sheetView>
  </sheetViews>
  <sheetFormatPr defaultRowHeight="15" x14ac:dyDescent="0.25"/>
  <cols>
    <col min="1" max="1" width="16" style="3" bestFit="1" customWidth="1"/>
    <col min="2" max="2" width="9.28515625" style="3" bestFit="1" customWidth="1"/>
    <col min="3" max="5" width="17.7109375" style="3" bestFit="1" customWidth="1"/>
    <col min="6" max="6" width="42.5703125" style="3" bestFit="1" customWidth="1"/>
    <col min="7" max="7" width="21.7109375" style="3" bestFit="1" customWidth="1"/>
    <col min="8" max="8" width="25.7109375" style="3" bestFit="1" customWidth="1"/>
    <col min="9" max="9" width="34.7109375" style="3" bestFit="1" customWidth="1"/>
    <col min="10" max="10" width="40.85546875" style="3" bestFit="1" customWidth="1"/>
    <col min="11" max="16384" width="9.140625" style="3"/>
  </cols>
  <sheetData>
    <row r="1" spans="1:10" x14ac:dyDescent="0.25">
      <c r="A1" s="3" t="s">
        <v>127</v>
      </c>
      <c r="B1" s="3" t="s">
        <v>10</v>
      </c>
      <c r="C1" s="3" t="s">
        <v>19</v>
      </c>
      <c r="D1" s="3" t="s">
        <v>12</v>
      </c>
      <c r="E1" s="3" t="s">
        <v>13</v>
      </c>
      <c r="F1" s="3" t="s">
        <v>20</v>
      </c>
      <c r="G1" s="3" t="s">
        <v>23</v>
      </c>
      <c r="H1" s="3" t="s">
        <v>14</v>
      </c>
      <c r="I1" s="3" t="s">
        <v>11</v>
      </c>
      <c r="J1" s="3" t="s">
        <v>22</v>
      </c>
    </row>
    <row r="2" spans="1:10" x14ac:dyDescent="0.25">
      <c r="A2" s="3" t="s">
        <v>134</v>
      </c>
      <c r="B2" s="33">
        <v>1</v>
      </c>
      <c r="C2" s="3">
        <v>19.899999999999999</v>
      </c>
      <c r="D2" s="3">
        <v>20.5</v>
      </c>
      <c r="E2" s="3">
        <v>20.6</v>
      </c>
      <c r="I2" s="33">
        <v>2.0679238600573613</v>
      </c>
    </row>
    <row r="3" spans="1:10" x14ac:dyDescent="0.25">
      <c r="A3" s="3" t="s">
        <v>134</v>
      </c>
      <c r="B3" s="33"/>
      <c r="C3" s="3">
        <v>19.8</v>
      </c>
      <c r="D3" s="3">
        <v>20.5</v>
      </c>
      <c r="E3" s="3">
        <v>20.2</v>
      </c>
      <c r="I3" s="33"/>
    </row>
    <row r="4" spans="1:10" x14ac:dyDescent="0.25">
      <c r="A4" s="3" t="s">
        <v>134</v>
      </c>
      <c r="B4" s="33"/>
      <c r="C4" s="3">
        <v>19.600000000000001</v>
      </c>
      <c r="D4" s="3">
        <v>20.100000000000001</v>
      </c>
      <c r="E4" s="3">
        <v>20.3</v>
      </c>
      <c r="I4" s="33"/>
    </row>
    <row r="5" spans="1:10" x14ac:dyDescent="0.25">
      <c r="A5" s="3" t="s">
        <v>134</v>
      </c>
      <c r="B5" s="33"/>
      <c r="C5" s="3">
        <v>18.7</v>
      </c>
      <c r="D5" s="3">
        <v>19.600000000000001</v>
      </c>
      <c r="E5" s="3">
        <v>19.899999999999999</v>
      </c>
      <c r="I5" s="33"/>
    </row>
    <row r="6" spans="1:10" x14ac:dyDescent="0.25">
      <c r="A6" s="3" t="s">
        <v>16</v>
      </c>
      <c r="C6" s="3">
        <v>0.5477225575051663</v>
      </c>
      <c r="D6" s="3">
        <v>0.42720018726587583</v>
      </c>
      <c r="E6" s="3">
        <v>0.28867513459481409</v>
      </c>
      <c r="I6" s="33"/>
    </row>
    <row r="7" spans="1:10" x14ac:dyDescent="0.25">
      <c r="A7" s="3" t="s">
        <v>6</v>
      </c>
      <c r="C7" s="3">
        <v>19.5</v>
      </c>
      <c r="D7" s="3">
        <v>20.175000000000001</v>
      </c>
      <c r="E7" s="3">
        <v>20.25</v>
      </c>
      <c r="G7" s="3">
        <v>0.4130677910464578</v>
      </c>
      <c r="H7" s="3">
        <v>19.974999999999998</v>
      </c>
      <c r="I7" s="33"/>
    </row>
    <row r="8" spans="1:10" x14ac:dyDescent="0.25">
      <c r="A8" s="3" t="s">
        <v>17</v>
      </c>
      <c r="C8" s="3">
        <v>2.8088336282316222</v>
      </c>
      <c r="D8" s="3">
        <v>2.117473047166671</v>
      </c>
      <c r="E8" s="3">
        <v>1.4255562202213041</v>
      </c>
      <c r="F8" s="3">
        <v>2.1172876318731988</v>
      </c>
      <c r="I8" s="33"/>
    </row>
    <row r="10" spans="1:10" x14ac:dyDescent="0.25">
      <c r="A10" s="3" t="s">
        <v>135</v>
      </c>
      <c r="B10" s="33">
        <v>1</v>
      </c>
      <c r="C10" s="3">
        <v>33</v>
      </c>
      <c r="D10" s="3">
        <v>34.6</v>
      </c>
      <c r="E10" s="3">
        <v>35.6</v>
      </c>
      <c r="I10" s="33">
        <v>4.7966229169311188</v>
      </c>
      <c r="J10" s="33">
        <f>AVERAGE(I10,I18,I26)</f>
        <v>9.4952502992601406</v>
      </c>
    </row>
    <row r="11" spans="1:10" x14ac:dyDescent="0.25">
      <c r="A11" s="3" t="s">
        <v>135</v>
      </c>
      <c r="B11" s="33"/>
      <c r="C11" s="3">
        <v>33</v>
      </c>
      <c r="D11" s="3">
        <v>35.799999999999997</v>
      </c>
      <c r="E11" s="3">
        <v>35.6</v>
      </c>
      <c r="I11" s="33"/>
      <c r="J11" s="33"/>
    </row>
    <row r="12" spans="1:10" x14ac:dyDescent="0.25">
      <c r="A12" s="3" t="s">
        <v>135</v>
      </c>
      <c r="B12" s="33"/>
      <c r="C12" s="3">
        <v>32.6</v>
      </c>
      <c r="D12" s="3">
        <v>35.4</v>
      </c>
      <c r="E12" s="3">
        <v>36</v>
      </c>
      <c r="I12" s="33"/>
      <c r="J12" s="33"/>
    </row>
    <row r="13" spans="1:10" x14ac:dyDescent="0.25">
      <c r="A13" s="3" t="s">
        <v>135</v>
      </c>
      <c r="B13" s="33"/>
      <c r="C13" s="3">
        <v>31.8</v>
      </c>
      <c r="D13" s="3">
        <v>34.799999999999997</v>
      </c>
      <c r="E13" s="3">
        <v>35.6</v>
      </c>
      <c r="I13" s="33"/>
      <c r="J13" s="33"/>
    </row>
    <row r="14" spans="1:10" x14ac:dyDescent="0.25">
      <c r="A14" s="3" t="s">
        <v>16</v>
      </c>
      <c r="C14" s="3">
        <v>0.56568542494923768</v>
      </c>
      <c r="D14" s="3">
        <v>0.55075705472860903</v>
      </c>
      <c r="E14" s="3">
        <v>0.19999999999999929</v>
      </c>
      <c r="I14" s="33"/>
      <c r="J14" s="33"/>
    </row>
    <row r="15" spans="1:10" x14ac:dyDescent="0.25">
      <c r="A15" s="3" t="s">
        <v>6</v>
      </c>
      <c r="C15" s="3">
        <v>32.6</v>
      </c>
      <c r="D15" s="3">
        <v>35.150000000000006</v>
      </c>
      <c r="E15" s="3">
        <v>35.700000000000003</v>
      </c>
      <c r="G15" s="3">
        <v>1.6540354691884143</v>
      </c>
      <c r="H15" s="3">
        <v>34.483333333333334</v>
      </c>
      <c r="I15" s="33"/>
      <c r="J15" s="33"/>
    </row>
    <row r="16" spans="1:10" x14ac:dyDescent="0.25">
      <c r="A16" s="3" t="s">
        <v>17</v>
      </c>
      <c r="C16" s="3">
        <v>1.7352313648749622</v>
      </c>
      <c r="D16" s="3">
        <v>1.5668764003658859</v>
      </c>
      <c r="E16" s="3">
        <v>0.56022408963585224</v>
      </c>
      <c r="F16" s="3">
        <v>1.2874439516255667</v>
      </c>
      <c r="I16" s="33"/>
      <c r="J16" s="33"/>
    </row>
    <row r="17" spans="1:10" x14ac:dyDescent="0.25">
      <c r="J17" s="33"/>
    </row>
    <row r="18" spans="1:10" x14ac:dyDescent="0.25">
      <c r="A18" s="3" t="s">
        <v>135</v>
      </c>
      <c r="B18" s="33">
        <v>2</v>
      </c>
      <c r="C18" s="3">
        <v>37.4</v>
      </c>
      <c r="D18" s="3">
        <v>32.6</v>
      </c>
      <c r="E18" s="3">
        <v>36.4</v>
      </c>
      <c r="I18" s="33">
        <v>6.2203500386767905</v>
      </c>
      <c r="J18" s="33"/>
    </row>
    <row r="19" spans="1:10" x14ac:dyDescent="0.25">
      <c r="A19" s="3" t="s">
        <v>135</v>
      </c>
      <c r="B19" s="33"/>
      <c r="C19" s="3">
        <v>36.799999999999997</v>
      </c>
      <c r="D19" s="3">
        <v>33</v>
      </c>
      <c r="E19" s="3">
        <v>36.4</v>
      </c>
      <c r="I19" s="33"/>
      <c r="J19" s="33"/>
    </row>
    <row r="20" spans="1:10" x14ac:dyDescent="0.25">
      <c r="A20" s="3" t="s">
        <v>135</v>
      </c>
      <c r="B20" s="33"/>
      <c r="C20" s="3">
        <v>37.4</v>
      </c>
      <c r="D20" s="3">
        <v>33.4</v>
      </c>
      <c r="E20" s="3">
        <v>36.799999999999997</v>
      </c>
      <c r="I20" s="33"/>
      <c r="J20" s="33"/>
    </row>
    <row r="21" spans="1:10" x14ac:dyDescent="0.25">
      <c r="A21" s="3" t="s">
        <v>135</v>
      </c>
      <c r="B21" s="33"/>
      <c r="C21" s="3">
        <v>37.4</v>
      </c>
      <c r="D21" s="3">
        <v>33.200000000000003</v>
      </c>
      <c r="E21" s="3">
        <v>35.799999999999997</v>
      </c>
      <c r="I21" s="33"/>
      <c r="J21" s="33"/>
    </row>
    <row r="22" spans="1:10" x14ac:dyDescent="0.25">
      <c r="A22" s="3" t="s">
        <v>16</v>
      </c>
      <c r="C22" s="3">
        <v>0.30000000000000071</v>
      </c>
      <c r="D22" s="3">
        <v>0.34156502553198592</v>
      </c>
      <c r="E22" s="3">
        <v>0.41231056256176618</v>
      </c>
      <c r="I22" s="33"/>
      <c r="J22" s="33"/>
    </row>
    <row r="23" spans="1:10" x14ac:dyDescent="0.25">
      <c r="A23" s="3" t="s">
        <v>6</v>
      </c>
      <c r="C23" s="3">
        <v>37.25</v>
      </c>
      <c r="D23" s="3">
        <v>33.049999999999997</v>
      </c>
      <c r="E23" s="3">
        <v>36.349999999999994</v>
      </c>
      <c r="G23" s="3">
        <v>2.2113344387495988</v>
      </c>
      <c r="H23" s="3">
        <v>35.549999999999997</v>
      </c>
      <c r="I23" s="33"/>
      <c r="J23" s="33"/>
    </row>
    <row r="24" spans="1:10" x14ac:dyDescent="0.25">
      <c r="A24" s="3" t="s">
        <v>17</v>
      </c>
      <c r="C24" s="3">
        <v>0.80536912751678036</v>
      </c>
      <c r="D24" s="3">
        <v>1.0334796536519999</v>
      </c>
      <c r="E24" s="3">
        <v>1.1342794018205398</v>
      </c>
      <c r="F24" s="3">
        <v>0.99104272766310675</v>
      </c>
      <c r="I24" s="33"/>
      <c r="J24" s="33"/>
    </row>
    <row r="25" spans="1:10" x14ac:dyDescent="0.25">
      <c r="J25" s="33"/>
    </row>
    <row r="26" spans="1:10" x14ac:dyDescent="0.25">
      <c r="A26" s="3" t="s">
        <v>135</v>
      </c>
      <c r="B26" s="33">
        <v>3</v>
      </c>
      <c r="C26" s="3">
        <v>35.4</v>
      </c>
      <c r="D26" s="3">
        <v>27.2</v>
      </c>
      <c r="E26" s="3">
        <v>38</v>
      </c>
      <c r="I26" s="33">
        <v>17.468777942172512</v>
      </c>
      <c r="J26" s="33"/>
    </row>
    <row r="27" spans="1:10" x14ac:dyDescent="0.25">
      <c r="A27" s="3" t="s">
        <v>135</v>
      </c>
      <c r="B27" s="33"/>
      <c r="C27" s="3">
        <v>35</v>
      </c>
      <c r="D27" s="3">
        <v>27.2</v>
      </c>
      <c r="E27" s="3">
        <v>37.6</v>
      </c>
      <c r="I27" s="33"/>
      <c r="J27" s="33"/>
    </row>
    <row r="28" spans="1:10" x14ac:dyDescent="0.25">
      <c r="A28" s="3" t="s">
        <v>135</v>
      </c>
      <c r="B28" s="33"/>
      <c r="C28" s="3">
        <v>35.4</v>
      </c>
      <c r="D28" s="3">
        <v>26.6</v>
      </c>
      <c r="E28" s="3">
        <v>38.200000000000003</v>
      </c>
      <c r="I28" s="33"/>
      <c r="J28" s="33"/>
    </row>
    <row r="29" spans="1:10" x14ac:dyDescent="0.25">
      <c r="A29" s="3" t="s">
        <v>135</v>
      </c>
      <c r="B29" s="33"/>
      <c r="C29" s="3">
        <v>35</v>
      </c>
      <c r="D29" s="3">
        <v>25.8</v>
      </c>
      <c r="E29" s="3">
        <v>37.4</v>
      </c>
      <c r="I29" s="33"/>
      <c r="J29" s="33"/>
    </row>
    <row r="30" spans="1:10" x14ac:dyDescent="0.25">
      <c r="A30" s="3" t="s">
        <v>16</v>
      </c>
      <c r="C30" s="3">
        <v>0.23094010767584949</v>
      </c>
      <c r="D30" s="3">
        <v>0.66332495807107927</v>
      </c>
      <c r="E30" s="3">
        <v>0.36514837167011205</v>
      </c>
      <c r="I30" s="33"/>
      <c r="J30" s="33"/>
    </row>
    <row r="31" spans="1:10" x14ac:dyDescent="0.25">
      <c r="A31" s="3" t="s">
        <v>6</v>
      </c>
      <c r="C31" s="3">
        <v>35.200000000000003</v>
      </c>
      <c r="D31" s="3">
        <v>26.7</v>
      </c>
      <c r="E31" s="3">
        <v>37.799999999999997</v>
      </c>
      <c r="G31" s="3">
        <v>5.8054572027819979</v>
      </c>
      <c r="H31" s="3">
        <v>33.233333333333334</v>
      </c>
      <c r="I31" s="33"/>
      <c r="J31" s="33"/>
    </row>
    <row r="32" spans="1:10" x14ac:dyDescent="0.25">
      <c r="A32" s="3" t="s">
        <v>17</v>
      </c>
      <c r="C32" s="3">
        <v>0.6560798513518451</v>
      </c>
      <c r="D32" s="3">
        <v>2.4843631388429936</v>
      </c>
      <c r="E32" s="3">
        <v>0.96600098325426487</v>
      </c>
      <c r="F32" s="3">
        <v>1.3688146578163678</v>
      </c>
      <c r="I32" s="33"/>
      <c r="J32" s="33"/>
    </row>
    <row r="33" spans="6:8" x14ac:dyDescent="0.25">
      <c r="F33" s="3">
        <v>1.2157671123683471</v>
      </c>
      <c r="H33" s="3">
        <v>34.422222222222224</v>
      </c>
    </row>
  </sheetData>
  <mergeCells count="9">
    <mergeCell ref="J10:J32"/>
    <mergeCell ref="B2:B5"/>
    <mergeCell ref="B10:B13"/>
    <mergeCell ref="B18:B21"/>
    <mergeCell ref="B26:B29"/>
    <mergeCell ref="I2:I8"/>
    <mergeCell ref="I10:I16"/>
    <mergeCell ref="I18:I24"/>
    <mergeCell ref="I26:I3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D1CBE1-D9AA-4E86-8033-22BD967A349E}">
  <dimension ref="A1:D23"/>
  <sheetViews>
    <sheetView workbookViewId="0">
      <selection activeCell="J15" sqref="J15"/>
    </sheetView>
  </sheetViews>
  <sheetFormatPr defaultRowHeight="15" x14ac:dyDescent="0.25"/>
  <cols>
    <col min="1" max="1" width="16" style="3" bestFit="1" customWidth="1"/>
    <col min="2" max="2" width="18.85546875" style="3" bestFit="1" customWidth="1"/>
    <col min="3" max="3" width="13.5703125" style="3" bestFit="1" customWidth="1"/>
    <col min="4" max="4" width="7.42578125" style="3" bestFit="1" customWidth="1"/>
    <col min="5" max="16384" width="9.140625" style="3"/>
  </cols>
  <sheetData>
    <row r="1" spans="1:4" x14ac:dyDescent="0.25">
      <c r="A1" s="3" t="s">
        <v>32</v>
      </c>
      <c r="B1" s="3" t="s">
        <v>136</v>
      </c>
      <c r="C1" s="3" t="s">
        <v>137</v>
      </c>
      <c r="D1" s="3" t="s">
        <v>138</v>
      </c>
    </row>
    <row r="2" spans="1:4" x14ac:dyDescent="0.25">
      <c r="A2" s="3" t="s">
        <v>139</v>
      </c>
      <c r="B2" s="3" t="s">
        <v>140</v>
      </c>
      <c r="C2" s="3" t="s">
        <v>141</v>
      </c>
    </row>
    <row r="3" spans="1:4" x14ac:dyDescent="0.25">
      <c r="A3" s="3" t="s">
        <v>142</v>
      </c>
      <c r="B3" s="3" t="s">
        <v>143</v>
      </c>
      <c r="C3" s="3" t="s">
        <v>144</v>
      </c>
    </row>
    <row r="4" spans="1:4" x14ac:dyDescent="0.25">
      <c r="A4" s="3" t="s">
        <v>145</v>
      </c>
      <c r="B4" s="3" t="s">
        <v>146</v>
      </c>
      <c r="C4" s="3" t="s">
        <v>147</v>
      </c>
    </row>
    <row r="5" spans="1:4" x14ac:dyDescent="0.25">
      <c r="A5" s="3" t="s">
        <v>148</v>
      </c>
      <c r="B5" s="3" t="s">
        <v>149</v>
      </c>
      <c r="C5" s="3" t="s">
        <v>150</v>
      </c>
    </row>
    <row r="6" spans="1:4" x14ac:dyDescent="0.25">
      <c r="A6" s="3" t="s">
        <v>151</v>
      </c>
      <c r="B6" s="3" t="s">
        <v>152</v>
      </c>
      <c r="C6" s="3" t="s">
        <v>153</v>
      </c>
    </row>
    <row r="7" spans="1:4" x14ac:dyDescent="0.25">
      <c r="A7" s="3" t="s">
        <v>154</v>
      </c>
      <c r="B7" s="3" t="s">
        <v>155</v>
      </c>
      <c r="C7" s="3" t="s">
        <v>156</v>
      </c>
    </row>
    <row r="8" spans="1:4" x14ac:dyDescent="0.25">
      <c r="A8" s="3" t="s">
        <v>157</v>
      </c>
      <c r="B8" s="3" t="s">
        <v>158</v>
      </c>
      <c r="C8" s="3" t="s">
        <v>159</v>
      </c>
    </row>
    <row r="9" spans="1:4" x14ac:dyDescent="0.25">
      <c r="A9" s="3" t="s">
        <v>160</v>
      </c>
      <c r="B9" s="3" t="s">
        <v>161</v>
      </c>
      <c r="C9" s="3" t="s">
        <v>162</v>
      </c>
    </row>
    <row r="10" spans="1:4" x14ac:dyDescent="0.25">
      <c r="A10" s="3" t="s">
        <v>163</v>
      </c>
      <c r="B10" s="3" t="s">
        <v>164</v>
      </c>
      <c r="C10" s="3" t="s">
        <v>165</v>
      </c>
    </row>
    <row r="11" spans="1:4" x14ac:dyDescent="0.25">
      <c r="A11" s="3" t="s">
        <v>166</v>
      </c>
      <c r="B11" s="3" t="s">
        <v>167</v>
      </c>
      <c r="C11" s="3" t="s">
        <v>168</v>
      </c>
    </row>
    <row r="12" spans="1:4" x14ac:dyDescent="0.25">
      <c r="A12" s="3" t="s">
        <v>169</v>
      </c>
      <c r="B12" s="3" t="s">
        <v>170</v>
      </c>
      <c r="C12" s="3" t="s">
        <v>168</v>
      </c>
    </row>
    <row r="13" spans="1:4" x14ac:dyDescent="0.25">
      <c r="A13" s="3" t="s">
        <v>171</v>
      </c>
      <c r="B13" s="3" t="s">
        <v>172</v>
      </c>
      <c r="C13" s="3" t="s">
        <v>173</v>
      </c>
    </row>
    <row r="15" spans="1:4" x14ac:dyDescent="0.25">
      <c r="A15" s="3" t="s">
        <v>174</v>
      </c>
      <c r="B15" s="3" t="s">
        <v>175</v>
      </c>
      <c r="C15" s="3" t="s">
        <v>176</v>
      </c>
      <c r="D15" s="3" t="s">
        <v>177</v>
      </c>
    </row>
    <row r="16" spans="1:4" x14ac:dyDescent="0.25">
      <c r="A16" s="3" t="s">
        <v>128</v>
      </c>
      <c r="B16" s="3" t="s">
        <v>178</v>
      </c>
      <c r="C16" s="3">
        <v>56</v>
      </c>
      <c r="D16" s="3" t="s">
        <v>179</v>
      </c>
    </row>
    <row r="17" spans="1:4" x14ac:dyDescent="0.25">
      <c r="A17" s="3" t="s">
        <v>129</v>
      </c>
      <c r="B17" s="3" t="s">
        <v>180</v>
      </c>
      <c r="C17" s="3" t="s">
        <v>181</v>
      </c>
      <c r="D17" s="3" t="s">
        <v>182</v>
      </c>
    </row>
    <row r="18" spans="1:4" x14ac:dyDescent="0.25">
      <c r="A18" s="3" t="s">
        <v>130</v>
      </c>
      <c r="B18" s="3" t="s">
        <v>183</v>
      </c>
      <c r="C18" s="3" t="s">
        <v>184</v>
      </c>
      <c r="D18" s="3" t="s">
        <v>185</v>
      </c>
    </row>
    <row r="19" spans="1:4" x14ac:dyDescent="0.25">
      <c r="A19" s="3" t="s">
        <v>131</v>
      </c>
      <c r="B19" s="3" t="s">
        <v>186</v>
      </c>
      <c r="C19" s="3" t="s">
        <v>187</v>
      </c>
      <c r="D19" s="3" t="s">
        <v>188</v>
      </c>
    </row>
    <row r="20" spans="1:4" x14ac:dyDescent="0.25">
      <c r="A20" s="3" t="s">
        <v>133</v>
      </c>
      <c r="B20" s="3" t="s">
        <v>189</v>
      </c>
      <c r="C20" s="3" t="s">
        <v>190</v>
      </c>
      <c r="D20" s="3" t="s">
        <v>191</v>
      </c>
    </row>
    <row r="22" spans="1:4" x14ac:dyDescent="0.25">
      <c r="A22" s="3" t="s">
        <v>134</v>
      </c>
      <c r="B22" s="3" t="s">
        <v>192</v>
      </c>
      <c r="C22" s="3" t="s">
        <v>193</v>
      </c>
    </row>
    <row r="23" spans="1:4" x14ac:dyDescent="0.25">
      <c r="A23" s="3" t="s">
        <v>135</v>
      </c>
      <c r="B23" s="3" t="s">
        <v>194</v>
      </c>
      <c r="C23" s="3" t="s">
        <v>195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A95C89-2A5D-45E3-9D57-935E0FF92538}">
  <dimension ref="A1:G19"/>
  <sheetViews>
    <sheetView tabSelected="1" workbookViewId="0">
      <selection activeCell="L13" sqref="L13"/>
    </sheetView>
  </sheetViews>
  <sheetFormatPr defaultRowHeight="15" x14ac:dyDescent="0.25"/>
  <cols>
    <col min="1" max="1" width="10" bestFit="1" customWidth="1"/>
    <col min="2" max="2" width="11.5703125" bestFit="1" customWidth="1"/>
    <col min="3" max="3" width="15.7109375" bestFit="1" customWidth="1"/>
    <col min="4" max="4" width="15.85546875" bestFit="1" customWidth="1"/>
    <col min="5" max="7" width="12" bestFit="1" customWidth="1"/>
  </cols>
  <sheetData>
    <row r="1" spans="1:7" x14ac:dyDescent="0.25">
      <c r="A1" t="s">
        <v>196</v>
      </c>
      <c r="C1" t="s">
        <v>197</v>
      </c>
      <c r="D1" t="s">
        <v>198</v>
      </c>
      <c r="E1" t="s">
        <v>199</v>
      </c>
      <c r="F1" t="s">
        <v>200</v>
      </c>
      <c r="G1" t="s">
        <v>201</v>
      </c>
    </row>
    <row r="2" spans="1:7" x14ac:dyDescent="0.25">
      <c r="A2" t="s">
        <v>202</v>
      </c>
      <c r="B2" s="33" t="s">
        <v>221</v>
      </c>
      <c r="C2" s="33"/>
      <c r="D2" s="33"/>
      <c r="E2" s="33"/>
      <c r="F2" s="33"/>
      <c r="G2" s="33"/>
    </row>
    <row r="3" spans="1:7" x14ac:dyDescent="0.25">
      <c r="A3" t="s">
        <v>203</v>
      </c>
      <c r="B3" s="33"/>
      <c r="C3" s="33"/>
      <c r="D3" s="33"/>
      <c r="E3" s="33"/>
      <c r="F3" s="33"/>
      <c r="G3" s="33"/>
    </row>
    <row r="4" spans="1:7" x14ac:dyDescent="0.25">
      <c r="A4" t="s">
        <v>204</v>
      </c>
      <c r="B4" s="33"/>
      <c r="C4" s="33"/>
      <c r="D4" s="33"/>
      <c r="E4" s="33"/>
      <c r="F4" s="33"/>
      <c r="G4" s="33"/>
    </row>
    <row r="5" spans="1:7" x14ac:dyDescent="0.25">
      <c r="A5" t="s">
        <v>205</v>
      </c>
      <c r="B5" s="33"/>
      <c r="C5" s="33"/>
      <c r="D5" s="33"/>
      <c r="E5" s="33"/>
      <c r="F5" s="33"/>
      <c r="G5" s="33"/>
    </row>
    <row r="6" spans="1:7" x14ac:dyDescent="0.25">
      <c r="A6" t="s">
        <v>206</v>
      </c>
      <c r="B6" s="33"/>
      <c r="C6" s="33"/>
      <c r="D6" s="33"/>
      <c r="E6" s="33"/>
      <c r="F6" s="33"/>
      <c r="G6" s="33"/>
    </row>
    <row r="7" spans="1:7" x14ac:dyDescent="0.25">
      <c r="A7" t="s">
        <v>207</v>
      </c>
      <c r="B7" s="33"/>
      <c r="C7" s="33"/>
      <c r="D7" s="33"/>
      <c r="E7" s="33"/>
      <c r="F7" s="33"/>
      <c r="G7" s="33"/>
    </row>
    <row r="8" spans="1:7" x14ac:dyDescent="0.25">
      <c r="A8" t="s">
        <v>208</v>
      </c>
      <c r="B8" s="33"/>
      <c r="C8" s="33"/>
      <c r="D8" s="33"/>
      <c r="E8" s="33"/>
      <c r="F8" s="33"/>
      <c r="G8" s="33"/>
    </row>
    <row r="9" spans="1:7" x14ac:dyDescent="0.25">
      <c r="A9" t="s">
        <v>209</v>
      </c>
      <c r="B9" s="33"/>
      <c r="C9" s="33"/>
      <c r="D9" s="33"/>
      <c r="E9" s="33"/>
      <c r="F9" s="33"/>
      <c r="G9" s="33"/>
    </row>
    <row r="10" spans="1:7" x14ac:dyDescent="0.25">
      <c r="A10" t="s">
        <v>210</v>
      </c>
      <c r="B10" s="33"/>
      <c r="C10" s="33"/>
      <c r="D10" s="33"/>
      <c r="E10" s="33"/>
      <c r="F10" s="33"/>
      <c r="G10" s="33"/>
    </row>
    <row r="11" spans="1:7" x14ac:dyDescent="0.25">
      <c r="A11" t="s">
        <v>211</v>
      </c>
      <c r="B11" s="33"/>
      <c r="C11" s="33"/>
      <c r="D11" s="33"/>
      <c r="E11" s="33"/>
      <c r="F11" s="33"/>
      <c r="G11" s="33"/>
    </row>
    <row r="12" spans="1:7" x14ac:dyDescent="0.25">
      <c r="A12" t="s">
        <v>212</v>
      </c>
      <c r="B12" s="33"/>
      <c r="C12" s="33"/>
      <c r="D12" s="33"/>
      <c r="E12" s="33"/>
      <c r="F12" s="33"/>
      <c r="G12" s="33"/>
    </row>
    <row r="13" spans="1:7" x14ac:dyDescent="0.25">
      <c r="A13" t="s">
        <v>213</v>
      </c>
      <c r="B13" s="33"/>
      <c r="C13" s="33"/>
      <c r="D13" s="33"/>
      <c r="E13" s="33"/>
      <c r="F13" s="33"/>
      <c r="G13" s="33"/>
    </row>
    <row r="14" spans="1:7" x14ac:dyDescent="0.25">
      <c r="A14" t="s">
        <v>214</v>
      </c>
      <c r="B14" t="s">
        <v>133</v>
      </c>
      <c r="C14">
        <v>6.7705012857913971E-2</v>
      </c>
      <c r="D14">
        <v>5.1529325544834137E-2</v>
      </c>
      <c r="E14">
        <v>0.11332622170448303</v>
      </c>
      <c r="F14">
        <v>0.76108580827713013</v>
      </c>
      <c r="G14">
        <v>27.765705108642578</v>
      </c>
    </row>
    <row r="15" spans="1:7" x14ac:dyDescent="0.25">
      <c r="A15" t="s">
        <v>215</v>
      </c>
      <c r="B15" t="s">
        <v>131</v>
      </c>
      <c r="C15">
        <v>6.8965682983398438</v>
      </c>
      <c r="D15">
        <v>4.2520871162414551</v>
      </c>
      <c r="E15">
        <v>5.4768190383911133</v>
      </c>
      <c r="F15">
        <v>0.61655116081237793</v>
      </c>
      <c r="G15">
        <v>29.000782012939453</v>
      </c>
    </row>
    <row r="16" spans="1:7" x14ac:dyDescent="0.25">
      <c r="A16" t="s">
        <v>216</v>
      </c>
      <c r="B16" t="s">
        <v>130</v>
      </c>
      <c r="C16">
        <v>51.085029602050781</v>
      </c>
      <c r="D16">
        <v>34.439311981201172</v>
      </c>
      <c r="E16">
        <v>41.233440399169922</v>
      </c>
      <c r="F16">
        <v>0.67415666580200195</v>
      </c>
      <c r="G16">
        <v>29.470329284667969</v>
      </c>
    </row>
    <row r="17" spans="1:7" x14ac:dyDescent="0.25">
      <c r="A17" t="s">
        <v>217</v>
      </c>
      <c r="B17" t="s">
        <v>129</v>
      </c>
      <c r="C17">
        <v>0.11138200014829636</v>
      </c>
      <c r="D17">
        <v>0.11203505843877792</v>
      </c>
      <c r="E17">
        <v>0.20873376727104187</v>
      </c>
      <c r="F17">
        <v>1.0058631896972656</v>
      </c>
      <c r="G17">
        <v>27.839900970458984</v>
      </c>
    </row>
    <row r="18" spans="1:7" x14ac:dyDescent="0.25">
      <c r="A18" t="s">
        <v>218</v>
      </c>
      <c r="B18" t="s">
        <v>219</v>
      </c>
      <c r="C18">
        <v>1.2258204515092075E-4</v>
      </c>
      <c r="D18">
        <v>4.5753765106201172</v>
      </c>
      <c r="E18">
        <v>5.3578387945890427E-2</v>
      </c>
      <c r="F18">
        <v>37325.01171875</v>
      </c>
      <c r="G18">
        <v>28.136299133300781</v>
      </c>
    </row>
    <row r="19" spans="1:7" x14ac:dyDescent="0.25">
      <c r="A19" t="s">
        <v>220</v>
      </c>
      <c r="B19" t="s">
        <v>174</v>
      </c>
      <c r="C19">
        <v>16.049806594848633</v>
      </c>
      <c r="D19">
        <v>11.870173454284668</v>
      </c>
      <c r="E19">
        <v>3.781868377700448E-3</v>
      </c>
      <c r="F19">
        <v>0.73958361148834229</v>
      </c>
      <c r="G19">
        <v>29.533525466918945</v>
      </c>
    </row>
  </sheetData>
  <mergeCells count="1">
    <mergeCell ref="B2:G1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Opt - Inc period experiments</vt:lpstr>
      <vt:lpstr>Opt - Inc + temp equil period</vt:lpstr>
      <vt:lpstr>Opt - Dilution medium</vt:lpstr>
      <vt:lpstr>Val - Lambda</vt:lpstr>
      <vt:lpstr>Val - Extracted DNA</vt:lpstr>
      <vt:lpstr>Val - NGS libs</vt:lpstr>
      <vt:lpstr>Method comparison</vt:lpstr>
      <vt:lpstr>qPCR 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Adele Naidoo</dc:creator>
  <cp:lastModifiedBy>Adele Naidoo</cp:lastModifiedBy>
  <dcterms:created xsi:type="dcterms:W3CDTF">2024-02-12T13:48:50Z</dcterms:created>
  <dcterms:modified xsi:type="dcterms:W3CDTF">2024-03-20T14:41:03Z</dcterms:modified>
</cp:coreProperties>
</file>