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craxverstappen/Desktop/UCT/CIV4044S/Elsevier/MSc Appendix Spreadsheets/"/>
    </mc:Choice>
  </mc:AlternateContent>
  <xr:revisionPtr revIDLastSave="0" documentId="13_ncr:1_{419B90A6-4F8D-F44C-A6FB-D1BAAB28AE49}" xr6:coauthVersionLast="47" xr6:coauthVersionMax="47" xr10:uidLastSave="{00000000-0000-0000-0000-000000000000}"/>
  <bookViews>
    <workbookView xWindow="2820" yWindow="500" windowWidth="18660" windowHeight="17460" xr2:uid="{B2119BD0-3A05-42F0-97F3-F677A192BC5F}"/>
  </bookViews>
  <sheets>
    <sheet name="Aim&amp;Method" sheetId="4" r:id="rId1"/>
    <sheet name="Oxides &amp; Si-Al ratio (Table 6)" sheetId="5" r:id="rId2"/>
    <sheet name="HeavyMetalEncapsulation (Fig33)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7" l="1"/>
  <c r="I23" i="7"/>
  <c r="I24" i="7"/>
  <c r="I25" i="7"/>
  <c r="I26" i="7"/>
  <c r="I27" i="7"/>
  <c r="I28" i="7"/>
  <c r="I29" i="7"/>
  <c r="I30" i="7"/>
  <c r="I22" i="7"/>
  <c r="H14" i="7" l="1"/>
  <c r="H13" i="7"/>
  <c r="H12" i="7"/>
  <c r="H11" i="7"/>
  <c r="H10" i="7"/>
  <c r="H9" i="7"/>
  <c r="H8" i="7"/>
  <c r="H7" i="7"/>
  <c r="H30" i="7"/>
  <c r="H29" i="7"/>
  <c r="H28" i="7"/>
  <c r="H27" i="7"/>
  <c r="H26" i="7"/>
  <c r="H25" i="7"/>
  <c r="H23" i="7"/>
  <c r="H22" i="7"/>
  <c r="G14" i="5"/>
  <c r="G24" i="5" s="1"/>
  <c r="G13" i="5"/>
  <c r="G23" i="5" s="1"/>
  <c r="G18" i="5"/>
  <c r="G19" i="5"/>
  <c r="G21" i="5" s="1"/>
  <c r="G20" i="5"/>
  <c r="G25" i="5" l="1"/>
  <c r="G22" i="5"/>
  <c r="G26" i="5" s="1"/>
  <c r="G27" i="5" s="1"/>
</calcChain>
</file>

<file path=xl/sharedStrings.xml><?xml version="1.0" encoding="utf-8"?>
<sst xmlns="http://schemas.openxmlformats.org/spreadsheetml/2006/main" count="165" uniqueCount="104">
  <si>
    <t>As</t>
  </si>
  <si>
    <t>Sb</t>
  </si>
  <si>
    <t>Se</t>
  </si>
  <si>
    <t>Co</t>
  </si>
  <si>
    <t>Mo</t>
  </si>
  <si>
    <t>Zn</t>
  </si>
  <si>
    <t>Cd</t>
  </si>
  <si>
    <t>Hg</t>
  </si>
  <si>
    <t>Pb</t>
  </si>
  <si>
    <t>Cu</t>
  </si>
  <si>
    <t>Ni</t>
  </si>
  <si>
    <t>Mn</t>
  </si>
  <si>
    <t>Cr</t>
  </si>
  <si>
    <t>V</t>
  </si>
  <si>
    <t>Cl</t>
  </si>
  <si>
    <t>Sc</t>
  </si>
  <si>
    <t>Ba</t>
  </si>
  <si>
    <t>Zr</t>
  </si>
  <si>
    <t>Sr</t>
  </si>
  <si>
    <t>Rb</t>
  </si>
  <si>
    <t>Th</t>
  </si>
  <si>
    <t xml:space="preserve">  </t>
  </si>
  <si>
    <t>XRF</t>
  </si>
  <si>
    <t>ICP-MS</t>
  </si>
  <si>
    <t>Method:</t>
  </si>
  <si>
    <t>Aim:</t>
  </si>
  <si>
    <t>wt.%</t>
  </si>
  <si>
    <t>Sum</t>
  </si>
  <si>
    <t>MnO</t>
  </si>
  <si>
    <t>NiO</t>
  </si>
  <si>
    <t>MgO</t>
  </si>
  <si>
    <t>CaO</t>
  </si>
  <si>
    <t>LOI</t>
  </si>
  <si>
    <t>Al2O3</t>
  </si>
  <si>
    <t>g</t>
  </si>
  <si>
    <t>g/mol</t>
  </si>
  <si>
    <t>%</t>
  </si>
  <si>
    <t>Reference</t>
  </si>
  <si>
    <t>Unit</t>
  </si>
  <si>
    <t>Value</t>
  </si>
  <si>
    <t>Description</t>
  </si>
  <si>
    <t>Si/Al ratio of raw tailings</t>
  </si>
  <si>
    <t>Periodic table</t>
  </si>
  <si>
    <t>(Si mass ÷ Al mass) In 100 g of raw tailings</t>
  </si>
  <si>
    <r>
      <t>(Al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atomic mass ÷ 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atomic mass) × 13.7 g</t>
    </r>
  </si>
  <si>
    <t>Al mass in 100 g of raw tailings</t>
  </si>
  <si>
    <r>
      <t>(Si atomic mass ÷ SiO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atomic mass) × 67.8 g</t>
    </r>
  </si>
  <si>
    <t>Si mass in 100 g of raw tailings</t>
  </si>
  <si>
    <r>
      <t>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mass in 100 g of raw tailings</t>
    </r>
  </si>
  <si>
    <r>
      <t>SiO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mass in 100 g of raw tailings</t>
    </r>
  </si>
  <si>
    <r>
      <t>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+ 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atomic masses</t>
    </r>
  </si>
  <si>
    <r>
      <t>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molecular mass</t>
    </r>
  </si>
  <si>
    <r>
      <t>Si + 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atomic masses</t>
    </r>
  </si>
  <si>
    <r>
      <t>SiO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molecular mass</t>
    </r>
  </si>
  <si>
    <r>
      <t>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atomic mass</t>
    </r>
  </si>
  <si>
    <r>
      <t>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atomic mass</t>
    </r>
  </si>
  <si>
    <r>
      <t>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atomic mass</t>
    </r>
  </si>
  <si>
    <t>Oxygen atomic mass</t>
  </si>
  <si>
    <t>Aluminium atomic mass</t>
  </si>
  <si>
    <t>Silicon atomic mass</t>
  </si>
  <si>
    <r>
      <t>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in raw tailings by weight percentage</t>
    </r>
  </si>
  <si>
    <r>
      <t>SiO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in raw tailings by weight percentage</t>
    </r>
  </si>
  <si>
    <t>Calculation of Si/Al ratio of raw tailings</t>
  </si>
  <si>
    <t>Oxides in raw Cu tailings (Table 6)</t>
  </si>
  <si>
    <r>
      <t>SiO</t>
    </r>
    <r>
      <rPr>
        <b/>
        <vertAlign val="subscript"/>
        <sz val="12"/>
        <color theme="1"/>
        <rFont val="Aptos Narrow (Body)"/>
      </rPr>
      <t>2</t>
    </r>
  </si>
  <si>
    <r>
      <t>TiO</t>
    </r>
    <r>
      <rPr>
        <b/>
        <vertAlign val="subscript"/>
        <sz val="12"/>
        <color theme="1"/>
        <rFont val="Aptos Narrow (Body)"/>
      </rPr>
      <t>2</t>
    </r>
  </si>
  <si>
    <r>
      <t>Fe</t>
    </r>
    <r>
      <rPr>
        <b/>
        <vertAlign val="subscript"/>
        <sz val="12"/>
        <color theme="1"/>
        <rFont val="Aptos Narrow (Body)"/>
      </rPr>
      <t>2</t>
    </r>
    <r>
      <rPr>
        <b/>
        <sz val="12"/>
        <color theme="1"/>
        <rFont val="Aptos Narrow"/>
        <family val="2"/>
        <scheme val="minor"/>
      </rPr>
      <t>O</t>
    </r>
    <r>
      <rPr>
        <b/>
        <vertAlign val="subscript"/>
        <sz val="12"/>
        <color theme="1"/>
        <rFont val="Aptos Narrow (Body)"/>
      </rPr>
      <t>3</t>
    </r>
  </si>
  <si>
    <r>
      <t>Na</t>
    </r>
    <r>
      <rPr>
        <b/>
        <vertAlign val="subscript"/>
        <sz val="12"/>
        <color theme="1"/>
        <rFont val="Aptos Narrow (Body)"/>
      </rPr>
      <t>2</t>
    </r>
    <r>
      <rPr>
        <b/>
        <sz val="12"/>
        <color theme="1"/>
        <rFont val="Aptos Narrow"/>
        <family val="2"/>
        <scheme val="minor"/>
      </rPr>
      <t>O</t>
    </r>
  </si>
  <si>
    <r>
      <t>K</t>
    </r>
    <r>
      <rPr>
        <b/>
        <vertAlign val="subscript"/>
        <sz val="12"/>
        <color theme="1"/>
        <rFont val="Aptos Narrow (Body)"/>
      </rPr>
      <t>2</t>
    </r>
    <r>
      <rPr>
        <b/>
        <sz val="12"/>
        <color theme="1"/>
        <rFont val="Aptos Narrow"/>
        <family val="2"/>
        <scheme val="minor"/>
      </rPr>
      <t>O</t>
    </r>
  </si>
  <si>
    <r>
      <t>P</t>
    </r>
    <r>
      <rPr>
        <b/>
        <vertAlign val="subscript"/>
        <sz val="12"/>
        <color theme="1"/>
        <rFont val="Aptos Narrow (Body)"/>
      </rPr>
      <t>2</t>
    </r>
    <r>
      <rPr>
        <b/>
        <sz val="12"/>
        <color theme="1"/>
        <rFont val="Aptos Narrow"/>
        <family val="2"/>
        <scheme val="minor"/>
      </rPr>
      <t>O</t>
    </r>
    <r>
      <rPr>
        <b/>
        <vertAlign val="subscript"/>
        <sz val="12"/>
        <color theme="1"/>
        <rFont val="Aptos Narrow (Body)"/>
      </rPr>
      <t>5</t>
    </r>
  </si>
  <si>
    <r>
      <t>SO</t>
    </r>
    <r>
      <rPr>
        <b/>
        <vertAlign val="subscript"/>
        <sz val="12"/>
        <color theme="1"/>
        <rFont val="Aptos Narrow (Body)"/>
      </rPr>
      <t>3</t>
    </r>
  </si>
  <si>
    <r>
      <t>Cr</t>
    </r>
    <r>
      <rPr>
        <b/>
        <vertAlign val="subscript"/>
        <sz val="12"/>
        <color theme="1"/>
        <rFont val="Aptos Narrow (Body)"/>
      </rPr>
      <t>2</t>
    </r>
    <r>
      <rPr>
        <b/>
        <sz val="12"/>
        <color theme="1"/>
        <rFont val="Aptos Narrow"/>
        <family val="2"/>
        <scheme val="minor"/>
      </rPr>
      <t>O</t>
    </r>
    <r>
      <rPr>
        <b/>
        <vertAlign val="subscript"/>
        <sz val="12"/>
        <color theme="1"/>
        <rFont val="Aptos Narrow (Body)"/>
      </rPr>
      <t>3</t>
    </r>
  </si>
  <si>
    <r>
      <t>H</t>
    </r>
    <r>
      <rPr>
        <b/>
        <vertAlign val="subscript"/>
        <sz val="12"/>
        <color theme="1"/>
        <rFont val="Aptos Narrow (Body)"/>
      </rPr>
      <t>2</t>
    </r>
    <r>
      <rPr>
        <b/>
        <sz val="12"/>
        <color theme="1"/>
        <rFont val="Aptos Narrow"/>
        <family val="2"/>
        <scheme val="minor"/>
      </rPr>
      <t>O-</t>
    </r>
  </si>
  <si>
    <t>Table 6</t>
  </si>
  <si>
    <t>Heavy metal encapsulation efficiency</t>
  </si>
  <si>
    <t>[ppm]</t>
  </si>
  <si>
    <t>σ [ppm]</t>
  </si>
  <si>
    <t>Table headers</t>
  </si>
  <si>
    <t>Heavy metals dectected in raw Cu tailings</t>
  </si>
  <si>
    <t>Heavy metals detected in geo-tiles</t>
  </si>
  <si>
    <t>Figure 33 input values</t>
  </si>
  <si>
    <t>Element</t>
  </si>
  <si>
    <t>Encapsulation efficiency</t>
  </si>
  <si>
    <t>Analysis equipment</t>
  </si>
  <si>
    <t>Equipment used to detect a particular element, XRF was used for major elements (&gt;100 ppm) and to calibrate the ICP-MS equipment used for trace detection (&lt;100 ppm)</t>
  </si>
  <si>
    <t>The heavy metal being considered</t>
  </si>
  <si>
    <t>Quantity of heavy metal detected to have leached after acid digestion of raw Cu tailings</t>
  </si>
  <si>
    <t>Quantity of heavy metal detected to have leached after acid digestion of geo-tile</t>
  </si>
  <si>
    <t>Quantity of heavy metal immobilized by geo-tile.</t>
  </si>
  <si>
    <t>This was found by subtracting the quantity of heavy metals leached after digestion of the geo-tile, from the quantity leached after digestion of raw Cu tailings and is expressed as a percentage</t>
  </si>
  <si>
    <t>[%]</t>
  </si>
  <si>
    <t>σ [%]</t>
  </si>
  <si>
    <t>Analysis
equipment</t>
  </si>
  <si>
    <t>Results from XRF and ICP-MS analyses</t>
  </si>
  <si>
    <t>Heavy metals leached
from raw Cu tailings</t>
  </si>
  <si>
    <t>Heavy metals leached
from geo-tiles</t>
  </si>
  <si>
    <t>Heavy metal
encapsulation efficiency</t>
  </si>
  <si>
    <t>Below accurate detection
limit for XRF (&lt;100 ppm) 
so not considered</t>
  </si>
  <si>
    <t>Heavy metal encapsulation efficiencies achieved by the geo-tiles (Figure 33)</t>
  </si>
  <si>
    <r>
      <t>Al atomic mass × 2 Al atoms in 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</si>
  <si>
    <r>
      <t>O atomic mass × 2 O atoms in SiO</t>
    </r>
    <r>
      <rPr>
        <vertAlign val="subscript"/>
        <sz val="12"/>
        <color rgb="FF000000"/>
        <rFont val="Calibri (Body)"/>
      </rPr>
      <t>2</t>
    </r>
  </si>
  <si>
    <r>
      <t>O atomic mass × 3 O atoms in 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</si>
  <si>
    <r>
      <t>SiO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 xml:space="preserve"> weight percentage × 100 g</t>
    </r>
  </si>
  <si>
    <r>
      <t>Al</t>
    </r>
    <r>
      <rPr>
        <vertAlign val="subscript"/>
        <sz val="12"/>
        <color rgb="FF000000"/>
        <rFont val="Calibri (Body)"/>
      </rPr>
      <t>2</t>
    </r>
    <r>
      <rPr>
        <sz val="12"/>
        <color rgb="FF000000"/>
        <rFont val="Aptos Narrow"/>
        <family val="2"/>
        <scheme val="minor"/>
      </rPr>
      <t>O</t>
    </r>
    <r>
      <rPr>
        <vertAlign val="subscript"/>
        <sz val="12"/>
        <color rgb="FF000000"/>
        <rFont val="Calibri (Body)"/>
      </rPr>
      <t>3</t>
    </r>
    <r>
      <rPr>
        <sz val="12"/>
        <color rgb="FF000000"/>
        <rFont val="Aptos Narrow"/>
        <family val="2"/>
        <scheme val="minor"/>
      </rPr>
      <t xml:space="preserve"> weight percentage × 100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</si>
</sst>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u/>
      <sz val="12"/>
      <color rgb="FF000000"/>
      <name val="Aptos Narrow"/>
      <family val="2"/>
      <scheme val="minor"/>
    </font>
    <font>
      <vertAlign val="subscript"/>
      <sz val="12"/>
      <color rgb="FF000000"/>
      <name val="Calibri (Body)"/>
    </font>
    <font>
      <sz val="12"/>
      <color theme="0"/>
      <name val="Aptos Narrow"/>
      <family val="2"/>
      <scheme val="minor"/>
    </font>
    <font>
      <b/>
      <vertAlign val="subscript"/>
      <sz val="12"/>
      <color theme="1"/>
      <name val="Aptos Narrow (Body)"/>
    </font>
    <font>
      <b/>
      <sz val="12"/>
      <color theme="1"/>
      <name val="Aptos Narrow"/>
      <scheme val="minor"/>
    </font>
    <font>
      <b/>
      <sz val="12"/>
      <color theme="1"/>
      <name val="Aptos"/>
    </font>
    <font>
      <b/>
      <sz val="11"/>
      <color theme="1"/>
      <name val="Aptos"/>
    </font>
    <font>
      <sz val="11"/>
      <color theme="1"/>
      <name val="Aptos"/>
    </font>
    <font>
      <b/>
      <sz val="11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64A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" fontId="0" fillId="0" borderId="0" xfId="0" applyNumberFormat="1" applyAlignment="1">
      <alignment horizontal="center"/>
    </xf>
    <xf numFmtId="1" fontId="0" fillId="0" borderId="1" xfId="0" applyNumberFormat="1" applyBorder="1"/>
    <xf numFmtId="165" fontId="0" fillId="0" borderId="1" xfId="0" applyNumberFormat="1" applyBorder="1"/>
    <xf numFmtId="0" fontId="2" fillId="0" borderId="0" xfId="1"/>
    <xf numFmtId="0" fontId="4" fillId="0" borderId="0" xfId="1" applyFont="1"/>
    <xf numFmtId="0" fontId="2" fillId="0" borderId="0" xfId="1" applyAlignment="1">
      <alignment horizontal="center"/>
    </xf>
    <xf numFmtId="2" fontId="2" fillId="0" borderId="0" xfId="1" applyNumberFormat="1"/>
    <xf numFmtId="2" fontId="2" fillId="0" borderId="0" xfId="1" applyNumberFormat="1" applyAlignment="1">
      <alignment horizontal="center"/>
    </xf>
    <xf numFmtId="0" fontId="3" fillId="0" borderId="0" xfId="1" applyFont="1"/>
    <xf numFmtId="1" fontId="2" fillId="0" borderId="0" xfId="1" applyNumberFormat="1" applyAlignment="1">
      <alignment horizontal="center"/>
    </xf>
    <xf numFmtId="0" fontId="5" fillId="0" borderId="0" xfId="1" applyFont="1"/>
    <xf numFmtId="165" fontId="2" fillId="0" borderId="0" xfId="1" applyNumberFormat="1"/>
    <xf numFmtId="164" fontId="2" fillId="0" borderId="0" xfId="1" applyNumberFormat="1"/>
    <xf numFmtId="2" fontId="3" fillId="0" borderId="0" xfId="1" applyNumberFormat="1" applyFont="1"/>
    <xf numFmtId="166" fontId="3" fillId="0" borderId="0" xfId="1" applyNumberFormat="1" applyFont="1"/>
    <xf numFmtId="0" fontId="2" fillId="0" borderId="8" xfId="1" applyBorder="1"/>
    <xf numFmtId="0" fontId="10" fillId="0" borderId="1" xfId="1" applyFont="1" applyBorder="1" applyAlignment="1">
      <alignment horizontal="center"/>
    </xf>
    <xf numFmtId="165" fontId="8" fillId="2" borderId="8" xfId="1" applyNumberFormat="1" applyFont="1" applyFill="1" applyBorder="1"/>
    <xf numFmtId="0" fontId="4" fillId="0" borderId="6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10" fillId="0" borderId="10" xfId="1" applyFont="1" applyBorder="1" applyAlignment="1">
      <alignment horizontal="center"/>
    </xf>
    <xf numFmtId="0" fontId="10" fillId="0" borderId="11" xfId="1" applyFont="1" applyBorder="1" applyAlignment="1">
      <alignment horizontal="center"/>
    </xf>
    <xf numFmtId="2" fontId="2" fillId="0" borderId="7" xfId="1" applyNumberFormat="1" applyBorder="1" applyAlignment="1">
      <alignment horizontal="center"/>
    </xf>
    <xf numFmtId="2" fontId="2" fillId="0" borderId="8" xfId="1" applyNumberFormat="1" applyBorder="1" applyAlignment="1">
      <alignment horizontal="center"/>
    </xf>
    <xf numFmtId="2" fontId="2" fillId="0" borderId="9" xfId="1" applyNumberFormat="1" applyBorder="1" applyAlignment="1">
      <alignment horizontal="center"/>
    </xf>
    <xf numFmtId="0" fontId="11" fillId="0" borderId="12" xfId="0" applyFont="1" applyBorder="1"/>
    <xf numFmtId="0" fontId="12" fillId="0" borderId="13" xfId="0" applyFont="1" applyBorder="1"/>
    <xf numFmtId="0" fontId="13" fillId="0" borderId="13" xfId="0" applyFont="1" applyBorder="1"/>
    <xf numFmtId="0" fontId="13" fillId="0" borderId="14" xfId="0" applyFont="1" applyBorder="1"/>
    <xf numFmtId="0" fontId="13" fillId="0" borderId="15" xfId="0" applyFont="1" applyBorder="1"/>
    <xf numFmtId="0" fontId="13" fillId="0" borderId="0" xfId="0" applyFont="1"/>
    <xf numFmtId="0" fontId="13" fillId="0" borderId="16" xfId="0" applyFont="1" applyBorder="1"/>
    <xf numFmtId="0" fontId="13" fillId="0" borderId="19" xfId="0" applyFont="1" applyBorder="1"/>
    <xf numFmtId="165" fontId="0" fillId="0" borderId="0" xfId="0" applyNumberFormat="1"/>
    <xf numFmtId="165" fontId="0" fillId="0" borderId="19" xfId="0" applyNumberFormat="1" applyBorder="1"/>
    <xf numFmtId="165" fontId="1" fillId="0" borderId="19" xfId="0" applyNumberFormat="1" applyFont="1" applyBorder="1"/>
    <xf numFmtId="165" fontId="1" fillId="0" borderId="0" xfId="0" applyNumberFormat="1" applyFont="1"/>
    <xf numFmtId="1" fontId="0" fillId="0" borderId="19" xfId="0" applyNumberFormat="1" applyBorder="1"/>
    <xf numFmtId="1" fontId="0" fillId="0" borderId="0" xfId="0" applyNumberFormat="1"/>
    <xf numFmtId="0" fontId="0" fillId="0" borderId="6" xfId="0" applyBorder="1"/>
    <xf numFmtId="0" fontId="0" fillId="0" borderId="5" xfId="0" applyBorder="1"/>
    <xf numFmtId="1" fontId="0" fillId="0" borderId="26" xfId="0" applyNumberFormat="1" applyBorder="1"/>
    <xf numFmtId="1" fontId="0" fillId="0" borderId="2" xfId="0" applyNumberFormat="1" applyBorder="1"/>
    <xf numFmtId="1" fontId="0" fillId="0" borderId="11" xfId="0" applyNumberFormat="1" applyBorder="1"/>
    <xf numFmtId="1" fontId="0" fillId="0" borderId="8" xfId="0" applyNumberFormat="1" applyBorder="1"/>
    <xf numFmtId="1" fontId="0" fillId="0" borderId="9" xfId="0" applyNumberFormat="1" applyBorder="1"/>
    <xf numFmtId="0" fontId="0" fillId="0" borderId="1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5" xfId="0" applyFont="1" applyBorder="1" applyAlignment="1">
      <alignment horizontal="center"/>
    </xf>
    <xf numFmtId="165" fontId="0" fillId="0" borderId="21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2" fontId="1" fillId="0" borderId="21" xfId="0" applyNumberFormat="1" applyFont="1" applyBorder="1"/>
    <xf numFmtId="2" fontId="1" fillId="0" borderId="16" xfId="0" applyNumberFormat="1" applyFont="1" applyBorder="1"/>
    <xf numFmtId="0" fontId="0" fillId="0" borderId="26" xfId="0" applyBorder="1"/>
    <xf numFmtId="0" fontId="0" fillId="0" borderId="2" xfId="0" applyBorder="1"/>
    <xf numFmtId="0" fontId="0" fillId="0" borderId="11" xfId="0" applyBorder="1"/>
    <xf numFmtId="2" fontId="0" fillId="0" borderId="26" xfId="0" applyNumberFormat="1" applyBorder="1"/>
    <xf numFmtId="2" fontId="0" fillId="0" borderId="2" xfId="0" applyNumberFormat="1" applyBorder="1"/>
    <xf numFmtId="0" fontId="1" fillId="0" borderId="33" xfId="0" applyFont="1" applyBorder="1" applyAlignment="1">
      <alignment horizontal="center"/>
    </xf>
    <xf numFmtId="165" fontId="1" fillId="0" borderId="8" xfId="0" applyNumberFormat="1" applyFont="1" applyBorder="1"/>
    <xf numFmtId="2" fontId="1" fillId="0" borderId="30" xfId="0" applyNumberFormat="1" applyFont="1" applyBorder="1"/>
    <xf numFmtId="2" fontId="0" fillId="0" borderId="9" xfId="0" applyNumberFormat="1" applyBorder="1"/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3" fillId="0" borderId="15" xfId="0" applyFont="1" applyBorder="1" applyAlignment="1">
      <alignment horizontal="left" vertical="center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5" fillId="0" borderId="2" xfId="1" applyFont="1" applyBorder="1" applyAlignment="1">
      <alignment horizontal="left"/>
    </xf>
    <xf numFmtId="0" fontId="6" fillId="0" borderId="6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0" fontId="5" fillId="0" borderId="3" xfId="1" applyFont="1" applyBorder="1" applyAlignment="1">
      <alignment horizontal="left"/>
    </xf>
    <xf numFmtId="0" fontId="5" fillId="0" borderId="0" xfId="1" applyFont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 applyAlignment="1">
      <alignment horizontal="left"/>
    </xf>
    <xf numFmtId="0" fontId="14" fillId="0" borderId="34" xfId="0" applyFont="1" applyBorder="1" applyAlignment="1">
      <alignment horizontal="left"/>
    </xf>
    <xf numFmtId="0" fontId="14" fillId="0" borderId="39" xfId="0" applyFont="1" applyBorder="1" applyAlignment="1">
      <alignment horizontal="left"/>
    </xf>
    <xf numFmtId="0" fontId="14" fillId="0" borderId="35" xfId="0" applyFont="1" applyBorder="1" applyAlignment="1">
      <alignment horizontal="left"/>
    </xf>
    <xf numFmtId="165" fontId="0" fillId="0" borderId="20" xfId="0" applyNumberFormat="1" applyBorder="1" applyAlignment="1">
      <alignment horizontal="center" vertical="center" wrapText="1"/>
    </xf>
    <xf numFmtId="165" fontId="0" fillId="0" borderId="26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4" fillId="0" borderId="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1" fontId="0" fillId="0" borderId="25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37" xfId="0" applyFont="1" applyBorder="1" applyAlignment="1">
      <alignment horizontal="center" wrapText="1"/>
    </xf>
    <xf numFmtId="0" fontId="14" fillId="0" borderId="38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14" fillId="0" borderId="5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</cellXfs>
  <cellStyles count="2">
    <cellStyle name="Normal" xfId="0" builtinId="0"/>
    <cellStyle name="Normal 2" xfId="1" xr:uid="{CCE2EA44-6CB2-1F42-8BD3-DBF3AB3F6F9F}"/>
  </cellStyles>
  <dxfs count="0"/>
  <tableStyles count="0" defaultTableStyle="TableStyleMedium2" defaultPivotStyle="PivotStyleLight16"/>
  <colors>
    <mruColors>
      <color rgb="FF8064A2"/>
      <color rgb="FF5A51A2"/>
      <color rgb="FFB6D7A2"/>
      <color rgb="FF454545"/>
      <color rgb="FF5A50A2"/>
      <color rgb="FF969696"/>
      <color rgb="FFCFBAF2"/>
      <color rgb="FFFFCF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'HeavyMetalEncapsulation (Fig33)'!$N$5</c:f>
              <c:strCache>
                <c:ptCount val="1"/>
                <c:pt idx="0">
                  <c:v>XRF</c:v>
                </c:pt>
              </c:strCache>
            </c:strRef>
          </c:tx>
          <c:spPr>
            <a:solidFill>
              <a:srgbClr val="5A51A2"/>
            </a:solidFill>
            <a:ln>
              <a:solidFill>
                <a:srgbClr val="454545"/>
              </a:solidFill>
            </a:ln>
            <a:effectLst/>
          </c:spPr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F2F-2149-AC7B-2DC80856CA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F2F-2149-AC7B-2DC80856CA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F2F-2149-AC7B-2DC80856CA6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F2F-2149-AC7B-2DC80856CA68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F2F-2149-AC7B-2DC80856CA6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F2F-2149-AC7B-2DC80856CA6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F2F-2149-AC7B-2DC80856CA68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F2F-2149-AC7B-2DC80856CA68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F2F-2149-AC7B-2DC80856CA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5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'HeavyMetalEncapsulation (Fig33)'!$M$7:$M$23</c:f>
              <c:strCache>
                <c:ptCount val="17"/>
                <c:pt idx="0">
                  <c:v>Ni</c:v>
                </c:pt>
                <c:pt idx="1">
                  <c:v>Cr</c:v>
                </c:pt>
                <c:pt idx="2">
                  <c:v>Cl</c:v>
                </c:pt>
                <c:pt idx="3">
                  <c:v>Sr</c:v>
                </c:pt>
                <c:pt idx="4">
                  <c:v>Cu</c:v>
                </c:pt>
                <c:pt idx="5">
                  <c:v>Mn</c:v>
                </c:pt>
                <c:pt idx="6">
                  <c:v>V</c:v>
                </c:pt>
                <c:pt idx="7">
                  <c:v>Ba</c:v>
                </c:pt>
                <c:pt idx="8">
                  <c:v>Mo</c:v>
                </c:pt>
                <c:pt idx="9">
                  <c:v>Co</c:v>
                </c:pt>
                <c:pt idx="10">
                  <c:v>Zn</c:v>
                </c:pt>
                <c:pt idx="11">
                  <c:v>As</c:v>
                </c:pt>
                <c:pt idx="12">
                  <c:v>Sb</c:v>
                </c:pt>
                <c:pt idx="13">
                  <c:v>Se</c:v>
                </c:pt>
                <c:pt idx="14">
                  <c:v>Cd</c:v>
                </c:pt>
                <c:pt idx="15">
                  <c:v>Pb</c:v>
                </c:pt>
                <c:pt idx="16">
                  <c:v>Hg</c:v>
                </c:pt>
              </c:strCache>
            </c:strRef>
          </c:cat>
          <c:val>
            <c:numRef>
              <c:f>'HeavyMetalEncapsulation (Fig33)'!$N$7:$N$23</c:f>
              <c:numCache>
                <c:formatCode>0</c:formatCode>
                <c:ptCount val="17"/>
                <c:pt idx="0">
                  <c:v>30.79542597443103</c:v>
                </c:pt>
                <c:pt idx="1">
                  <c:v>30.224509464357102</c:v>
                </c:pt>
                <c:pt idx="2">
                  <c:v>17.24559686888454</c:v>
                </c:pt>
                <c:pt idx="3">
                  <c:v>16.898608349900595</c:v>
                </c:pt>
                <c:pt idx="4">
                  <c:v>14.90731103339073</c:v>
                </c:pt>
                <c:pt idx="5">
                  <c:v>11.930199143422138</c:v>
                </c:pt>
                <c:pt idx="6">
                  <c:v>10.950948410358249</c:v>
                </c:pt>
                <c:pt idx="7">
                  <c:v>10.364752618273741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F2F-2149-AC7B-2DC80856CA68}"/>
            </c:ext>
          </c:extLst>
        </c:ser>
        <c:ser>
          <c:idx val="1"/>
          <c:order val="1"/>
          <c:tx>
            <c:strRef>
              <c:f>'HeavyMetalEncapsulation (Fig33)'!$O$5</c:f>
              <c:strCache>
                <c:ptCount val="1"/>
                <c:pt idx="0">
                  <c:v>ICP-MS</c:v>
                </c:pt>
              </c:strCache>
            </c:strRef>
          </c:tx>
          <c:spPr>
            <a:solidFill>
              <a:srgbClr val="B6D7A2"/>
            </a:solidFill>
            <a:ln>
              <a:solidFill>
                <a:srgbClr val="454545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F2F-2149-AC7B-2DC80856CA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F2F-2149-AC7B-2DC80856CA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F2F-2149-AC7B-2DC80856CA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F2F-2149-AC7B-2DC80856CA6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F2F-2149-AC7B-2DC80856CA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F2F-2149-AC7B-2DC80856CA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F2F-2149-AC7B-2DC80856CA6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F2F-2149-AC7B-2DC80856CA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5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'HeavyMetalEncapsulation (Fig33)'!$M$7:$M$23</c:f>
              <c:strCache>
                <c:ptCount val="17"/>
                <c:pt idx="0">
                  <c:v>Ni</c:v>
                </c:pt>
                <c:pt idx="1">
                  <c:v>Cr</c:v>
                </c:pt>
                <c:pt idx="2">
                  <c:v>Cl</c:v>
                </c:pt>
                <c:pt idx="3">
                  <c:v>Sr</c:v>
                </c:pt>
                <c:pt idx="4">
                  <c:v>Cu</c:v>
                </c:pt>
                <c:pt idx="5">
                  <c:v>Mn</c:v>
                </c:pt>
                <c:pt idx="6">
                  <c:v>V</c:v>
                </c:pt>
                <c:pt idx="7">
                  <c:v>Ba</c:v>
                </c:pt>
                <c:pt idx="8">
                  <c:v>Mo</c:v>
                </c:pt>
                <c:pt idx="9">
                  <c:v>Co</c:v>
                </c:pt>
                <c:pt idx="10">
                  <c:v>Zn</c:v>
                </c:pt>
                <c:pt idx="11">
                  <c:v>As</c:v>
                </c:pt>
                <c:pt idx="12">
                  <c:v>Sb</c:v>
                </c:pt>
                <c:pt idx="13">
                  <c:v>Se</c:v>
                </c:pt>
                <c:pt idx="14">
                  <c:v>Cd</c:v>
                </c:pt>
                <c:pt idx="15">
                  <c:v>Pb</c:v>
                </c:pt>
                <c:pt idx="16">
                  <c:v>Hg</c:v>
                </c:pt>
              </c:strCache>
            </c:strRef>
          </c:cat>
          <c:val>
            <c:numRef>
              <c:f>'HeavyMetalEncapsulation (Fig33)'!$O$7:$O$23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37.402566785035447</c:v>
                </c:pt>
                <c:pt idx="9">
                  <c:v>32.217607297011156</c:v>
                </c:pt>
                <c:pt idx="10">
                  <c:v>29.318311760129724</c:v>
                </c:pt>
                <c:pt idx="11">
                  <c:v>26.436385562925324</c:v>
                </c:pt>
                <c:pt idx="12">
                  <c:v>21.977329974811081</c:v>
                </c:pt>
                <c:pt idx="13">
                  <c:v>20.669992872416255</c:v>
                </c:pt>
                <c:pt idx="14">
                  <c:v>16.643782361991118</c:v>
                </c:pt>
                <c:pt idx="15">
                  <c:v>16.414223796430079</c:v>
                </c:pt>
                <c:pt idx="16">
                  <c:v>-30.972468916518665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F2F-2149-AC7B-2DC80856CA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815196192"/>
        <c:axId val="1815197904"/>
      </c:barChart>
      <c:catAx>
        <c:axId val="181519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197904"/>
        <c:crosses val="autoZero"/>
        <c:auto val="1"/>
        <c:lblAlgn val="ctr"/>
        <c:lblOffset val="100"/>
        <c:noMultiLvlLbl val="0"/>
      </c:catAx>
      <c:valAx>
        <c:axId val="1815197904"/>
        <c:scaling>
          <c:orientation val="minMax"/>
          <c:max val="100"/>
          <c:min val="-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600" b="1" i="0" u="none" strike="noStrike" kern="1200" baseline="0">
                    <a:solidFill>
                      <a:schemeClr val="tx1"/>
                    </a:solidFill>
                  </a:rPr>
                  <a:t>Encapsulation efficiency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196192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802247329396326"/>
          <c:y val="0.10568195602072464"/>
          <c:w val="0.23955044538677933"/>
          <c:h val="9.68891588935562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2</xdr:row>
      <xdr:rowOff>12700</xdr:rowOff>
    </xdr:from>
    <xdr:to>
      <xdr:col>5</xdr:col>
      <xdr:colOff>596900</xdr:colOff>
      <xdr:row>5</xdr:row>
      <xdr:rowOff>162560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7290327-9E21-A44F-8375-6A97D649C80E}"/>
            </a:ext>
          </a:extLst>
        </xdr:cNvPr>
        <xdr:cNvSpPr txBox="1"/>
      </xdr:nvSpPr>
      <xdr:spPr>
        <a:xfrm>
          <a:off x="835660" y="419100"/>
          <a:ext cx="5786120" cy="759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To characterize</a:t>
          </a:r>
          <a:r>
            <a:rPr lang="en-GB" sz="1100" baseline="0"/>
            <a:t> the oxides in raw Cu tailings to facilitate calculation of their Si/Al ratio.</a:t>
          </a:r>
          <a:endParaRPr lang="en-GB" sz="1100"/>
        </a:p>
        <a:p>
          <a:r>
            <a:rPr lang="en-GB" sz="1100"/>
            <a:t>To determine</a:t>
          </a:r>
          <a:r>
            <a:rPr lang="en-GB" sz="1100" baseline="0"/>
            <a:t> the heavy metal encapsulation efficiency of geopolymerized tiles (geo-tiles) by comparing the leachability of heavy metals from raw Cu tailings with that of geo-tiles.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12700</xdr:colOff>
      <xdr:row>8</xdr:row>
      <xdr:rowOff>12700</xdr:rowOff>
    </xdr:from>
    <xdr:to>
      <xdr:col>5</xdr:col>
      <xdr:colOff>571500</xdr:colOff>
      <xdr:row>53</xdr:row>
      <xdr:rowOff>40640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5F1D1D0-67F6-704D-B7A1-7EFF6354734E}"/>
            </a:ext>
          </a:extLst>
        </xdr:cNvPr>
        <xdr:cNvSpPr txBox="1"/>
      </xdr:nvSpPr>
      <xdr:spPr>
        <a:xfrm>
          <a:off x="835660" y="1638300"/>
          <a:ext cx="5760720" cy="9171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 initial measurement of major and trace elements along with the oxide content was carried out using wavelength dispersive X-ray Fluorescence (XRF) (Axios, Malvern Panalytical, Malvern, UK). This first step was necessary to facilitate calibration of the Quadrupole Inductively Coupled Plasma Mass Spectrometry (ICP-MS) (X-Series II, Thermo-Fischer, Massachusetts, USA) equipment, which was used for precision scanning of trace elements (&lt;100 ppm) as the XRF was unable to measure trace elements accurately. For all the aforementioned tests, the samples, which included a quantity of raw tailings and a fragment of a geo-tile, were ground into a fine powder prior to analysis.</a:t>
          </a:r>
          <a:r>
            <a:rPr lang="en-GB">
              <a:effectLst/>
            </a:rPr>
            <a:t> </a:t>
          </a:r>
        </a:p>
        <a:p>
          <a:endParaRPr lang="en-GB" sz="1100">
            <a:effectLst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the XRF major element scan, crucibles were cleaned using acetone and subsequently dried in an oven for approximately 30 minutes. Post-drying, the crucibles were cooled in a desiccator and then weighed. Roughly 2 g of sample powder was added to each crucible and the combined weight of the crucible and sample was measured. The samples were then oven-dried for a minimum of 4 hours at 110°C, followed by cooling in a desiccator for 30 minutes. After cooling, the sample plus crucible was weighed again. The samples were then placed in a furnace at 850°C – 1000°C, before being cooled again in a desiccator for 30 minutes prior to being weighed. The processed samples were stored in glass vials sealed with Mylar® film (Tekra, Wisconsin, USA) and lids to prevent contamination. All vials were then placed in a plastic bag and stored in a desiccator. The flux   used for the XRF was prepared by drying overnight in a furnace set to 450°C, followed by cooling in a desiccator for 30 minutes. The dried flux was stored in a closed plastic bottle sealed with a lid and Mylar® film inside the desiccator. For each sample, 6 g of flux and 0.7 g of sample were weighed and transferred into vials. These vials were sealed with Mylar® film and lids, then stored in a plastic bag inside the desiccator until needed for XRF major element scanning.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next set of samples needed to be pressed into pellets for XRF trace element analysis. To prepare these pellets, a mass of 10 g of sample power was weighed before being mixed with 2.5 g of wax to facilitate binding during the pressing process. The combination was mixed in a container for 15 to 20 minutes to ensure uniform distribution of wax throughout the sample. Once thoroughly mixed, the homogenised sample was transferred into a steel mechanism designed for pellet formation. This assembly was then placed in a hydraulic press, where it was subjected to a force of 15 tons to compact the mixture into a dense pellet. The pressure was released, and the steel mechanism was opened to retrieve the compressed pellet for analysis.</a:t>
          </a:r>
        </a:p>
        <a:p>
          <a:endParaRPr lang="en-GB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final step was the ICP-MS trace analysis. This began with the digestion of 50 mg powder samples, which was achieved by dissolution in a 4:1 mixture of hydrofluoric acid and nitric acid. The samples were dissolved in sealed Savillex</a:t>
          </a:r>
          <a:r>
            <a:rPr lang="en-GB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TM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beakers (Minnesota, USA) which were placed on a hotplate for 48 hours to allow thorough acid reaction. Following this, the solution was evaporated to dry out the mixture, before it was treated twice with 2 mL of concentrated nitric acid. The dried product was then mixed with a 5% nitric acid solution containing 10 parts per billion (ppb) each of Re, Rh, In and Bi; which served as internal standards. Calibration curves were established using artificial multi-element standards, which were then used to prepare solutions that matched the expected range of metal concentrations in the samples. Measurements were done in peak-hopping mode and the carrier gas used was Ar.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"Oxides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&amp; Si-Al ratio" sheet contains the Cu tailings oxide characterization results from the XRF analysis, followed by a calculation of the Si/Al ratio of the raw Cu tailings. The "Heavy metal encapsulation" sheet contains leaching results from heavy metal analysis carried out by both XRF and ICP-MS. The heavy metal elements that were found to leach from the geo-tiles are subtracted from those that leached from the raw Cu tailings to give the heavy metal encapsulsation efficiency of the geo-tiles. The table with the encapsulation efficiencies that was used as the input for Figure 33 is presented, followed by Figure 33, the graphical representation of the geo-tile heavy metal encapsulation efficiency. Explanations of the table headers used in the "Heavy metal encapsulation" sheet are given below. The measurements for geo-tile leaching were carried out on a sample of the tile with Specimen ID 54F since this was from the batch of tiles with the highest modulus of rupture.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83084</xdr:colOff>
      <xdr:row>27</xdr:row>
      <xdr:rowOff>88899</xdr:rowOff>
    </xdr:from>
    <xdr:to>
      <xdr:col>24</xdr:col>
      <xdr:colOff>638912</xdr:colOff>
      <xdr:row>52</xdr:row>
      <xdr:rowOff>129729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65F2B-9317-CE42-B16F-67DC611292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ED257-513A-3C4F-BD57-B0E699E64C3C}">
  <dimension ref="B2:Q71"/>
  <sheetViews>
    <sheetView tabSelected="1" topLeftCell="A34" zoomScale="125" workbookViewId="0">
      <selection activeCell="G49" sqref="G49"/>
    </sheetView>
  </sheetViews>
  <sheetFormatPr baseColWidth="10" defaultRowHeight="16" x14ac:dyDescent="0.2"/>
  <cols>
    <col min="1" max="1" width="10.83203125" style="4"/>
    <col min="2" max="2" width="35.83203125" style="4" bestFit="1" customWidth="1"/>
    <col min="3" max="16384" width="10.83203125" style="4"/>
  </cols>
  <sheetData>
    <row r="2" spans="2:2" x14ac:dyDescent="0.2">
      <c r="B2" s="5" t="s">
        <v>25</v>
      </c>
    </row>
    <row r="8" spans="2:2" x14ac:dyDescent="0.2">
      <c r="B8" s="5" t="s">
        <v>24</v>
      </c>
    </row>
    <row r="55" spans="2:17" x14ac:dyDescent="0.2">
      <c r="B55" s="27" t="s">
        <v>77</v>
      </c>
      <c r="C55" s="28" t="s">
        <v>40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30"/>
    </row>
    <row r="56" spans="2:17" x14ac:dyDescent="0.2">
      <c r="B56" s="31" t="s">
        <v>83</v>
      </c>
      <c r="C56" s="32" t="s">
        <v>84</v>
      </c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3"/>
    </row>
    <row r="57" spans="2:17" x14ac:dyDescent="0.2">
      <c r="B57" s="31" t="s">
        <v>81</v>
      </c>
      <c r="C57" s="32" t="s">
        <v>85</v>
      </c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3"/>
    </row>
    <row r="58" spans="2:17" x14ac:dyDescent="0.2">
      <c r="B58" s="31" t="s">
        <v>78</v>
      </c>
      <c r="C58" s="32" t="s">
        <v>86</v>
      </c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3"/>
    </row>
    <row r="59" spans="2:17" x14ac:dyDescent="0.2">
      <c r="B59" s="31" t="s">
        <v>79</v>
      </c>
      <c r="C59" s="32" t="s">
        <v>87</v>
      </c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3"/>
    </row>
    <row r="60" spans="2:17" x14ac:dyDescent="0.2">
      <c r="B60" s="76" t="s">
        <v>74</v>
      </c>
      <c r="C60" s="32" t="s">
        <v>88</v>
      </c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3"/>
    </row>
    <row r="61" spans="2:17" x14ac:dyDescent="0.2">
      <c r="B61" s="76"/>
      <c r="C61" s="32" t="s">
        <v>89</v>
      </c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3"/>
    </row>
    <row r="62" spans="2:17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</row>
    <row r="67" spans="2:3" x14ac:dyDescent="0.2">
      <c r="B67"/>
      <c r="C67"/>
    </row>
    <row r="68" spans="2:3" x14ac:dyDescent="0.2">
      <c r="B68"/>
    </row>
    <row r="69" spans="2:3" x14ac:dyDescent="0.2">
      <c r="B69"/>
    </row>
    <row r="70" spans="2:3" x14ac:dyDescent="0.2">
      <c r="B70"/>
    </row>
    <row r="71" spans="2:3" x14ac:dyDescent="0.2">
      <c r="B71"/>
    </row>
  </sheetData>
  <mergeCells count="1">
    <mergeCell ref="B60:B6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7CBF7-E38F-6F42-B1E6-88735C68CF79}">
  <dimension ref="A2:AQ27"/>
  <sheetViews>
    <sheetView zoomScale="110" zoomScaleNormal="125" zoomScalePageLayoutView="125" workbookViewId="0">
      <selection activeCell="R19" sqref="R19"/>
    </sheetView>
  </sheetViews>
  <sheetFormatPr baseColWidth="10" defaultRowHeight="16" x14ac:dyDescent="0.2"/>
  <cols>
    <col min="1" max="1" width="10.5" style="4" customWidth="1"/>
    <col min="2" max="17" width="7.83203125" style="4" customWidth="1"/>
    <col min="18" max="18" width="9" style="4" customWidth="1"/>
    <col min="19" max="19" width="34.6640625" style="4" bestFit="1" customWidth="1"/>
    <col min="20" max="20" width="8.5" style="4" bestFit="1" customWidth="1"/>
    <col min="21" max="21" width="5.6640625" style="4" bestFit="1" customWidth="1"/>
    <col min="22" max="22" width="39.33203125" style="4" bestFit="1" customWidth="1"/>
    <col min="23" max="29" width="7.6640625" style="4" customWidth="1"/>
    <col min="30" max="30" width="8.33203125" style="4" customWidth="1"/>
    <col min="31" max="31" width="7.6640625" style="4" customWidth="1"/>
    <col min="32" max="32" width="10" style="4" customWidth="1"/>
    <col min="33" max="37" width="7.6640625" style="4" customWidth="1"/>
    <col min="38" max="16384" width="10.83203125" style="4"/>
  </cols>
  <sheetData>
    <row r="2" spans="1:43" ht="17" thickBot="1" x14ac:dyDescent="0.25"/>
    <row r="3" spans="1:43" ht="17" thickBot="1" x14ac:dyDescent="0.25">
      <c r="B3" s="86" t="s">
        <v>63</v>
      </c>
      <c r="C3" s="87"/>
      <c r="D3" s="87"/>
      <c r="E3" s="88"/>
      <c r="F3"/>
      <c r="G3"/>
      <c r="H3"/>
      <c r="I3"/>
      <c r="J3"/>
      <c r="K3"/>
      <c r="L3"/>
      <c r="M3"/>
      <c r="N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</row>
    <row r="4" spans="1:43" ht="18" x14ac:dyDescent="0.25">
      <c r="B4" s="19" t="s">
        <v>64</v>
      </c>
      <c r="C4" s="20" t="s">
        <v>65</v>
      </c>
      <c r="D4" s="20" t="s">
        <v>33</v>
      </c>
      <c r="E4" s="20" t="s">
        <v>66</v>
      </c>
      <c r="F4" s="20" t="s">
        <v>28</v>
      </c>
      <c r="G4" s="20" t="s">
        <v>30</v>
      </c>
      <c r="H4" s="20" t="s">
        <v>31</v>
      </c>
      <c r="I4" s="20" t="s">
        <v>67</v>
      </c>
      <c r="J4" s="20" t="s">
        <v>68</v>
      </c>
      <c r="K4" s="20" t="s">
        <v>69</v>
      </c>
      <c r="L4" s="20" t="s">
        <v>70</v>
      </c>
      <c r="M4" s="20" t="s">
        <v>71</v>
      </c>
      <c r="N4" s="20" t="s">
        <v>29</v>
      </c>
      <c r="O4" s="20" t="s">
        <v>72</v>
      </c>
      <c r="P4" s="20" t="s">
        <v>32</v>
      </c>
      <c r="Q4" s="21" t="s">
        <v>27</v>
      </c>
      <c r="R4" s="6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</row>
    <row r="5" spans="1:43" x14ac:dyDescent="0.2">
      <c r="B5" s="22" t="s">
        <v>26</v>
      </c>
      <c r="C5" s="17" t="s">
        <v>26</v>
      </c>
      <c r="D5" s="17" t="s">
        <v>26</v>
      </c>
      <c r="E5" s="17" t="s">
        <v>26</v>
      </c>
      <c r="F5" s="17" t="s">
        <v>26</v>
      </c>
      <c r="G5" s="17" t="s">
        <v>26</v>
      </c>
      <c r="H5" s="17" t="s">
        <v>26</v>
      </c>
      <c r="I5" s="17" t="s">
        <v>26</v>
      </c>
      <c r="J5" s="17" t="s">
        <v>26</v>
      </c>
      <c r="K5" s="17" t="s">
        <v>26</v>
      </c>
      <c r="L5" s="17" t="s">
        <v>26</v>
      </c>
      <c r="M5" s="17" t="s">
        <v>26</v>
      </c>
      <c r="N5" s="17" t="s">
        <v>26</v>
      </c>
      <c r="O5" s="17" t="s">
        <v>26</v>
      </c>
      <c r="P5" s="17" t="s">
        <v>26</v>
      </c>
      <c r="Q5" s="23" t="s">
        <v>26</v>
      </c>
      <c r="R5" s="6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</row>
    <row r="6" spans="1:43" ht="17" thickBot="1" x14ac:dyDescent="0.25">
      <c r="B6" s="24">
        <v>66.497348699334495</v>
      </c>
      <c r="C6" s="25">
        <v>0.55311665658398823</v>
      </c>
      <c r="D6" s="25">
        <v>13.01243645896349</v>
      </c>
      <c r="E6" s="25">
        <v>6.4465012099213501</v>
      </c>
      <c r="F6" s="25">
        <v>5.1885279290179429E-2</v>
      </c>
      <c r="G6" s="25">
        <v>1.9569561000201641</v>
      </c>
      <c r="H6" s="25">
        <v>2.5511893930227849</v>
      </c>
      <c r="I6" s="25">
        <v>1.521315547489412</v>
      </c>
      <c r="J6" s="25">
        <v>3.6848337971365166</v>
      </c>
      <c r="K6" s="25">
        <v>0.25453155878201233</v>
      </c>
      <c r="L6" s="25">
        <v>0.35144934462593236</v>
      </c>
      <c r="M6" s="25">
        <v>0.15369790280298437</v>
      </c>
      <c r="N6" s="25">
        <v>5.873805202661822E-2</v>
      </c>
      <c r="O6" s="25">
        <v>6.0999999999999943E-2</v>
      </c>
      <c r="P6" s="25">
        <v>2.0250000000000767</v>
      </c>
      <c r="Q6" s="26">
        <v>99.179999999999993</v>
      </c>
      <c r="R6" s="10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</row>
    <row r="7" spans="1:43" x14ac:dyDescent="0.2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10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</row>
    <row r="8" spans="1:43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</row>
    <row r="9" spans="1:43" x14ac:dyDescent="0.2">
      <c r="A9" s="9"/>
      <c r="N9" s="7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</row>
    <row r="10" spans="1:43" ht="17" thickBot="1" x14ac:dyDescent="0.25">
      <c r="A10" s="9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</row>
    <row r="11" spans="1:43" x14ac:dyDescent="0.2">
      <c r="A11" s="9"/>
      <c r="B11" s="81" t="s">
        <v>62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3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</row>
    <row r="12" spans="1:43" x14ac:dyDescent="0.2">
      <c r="A12" s="9"/>
      <c r="B12" s="84" t="s">
        <v>40</v>
      </c>
      <c r="C12" s="85"/>
      <c r="D12" s="85"/>
      <c r="E12" s="85"/>
      <c r="F12" s="85"/>
      <c r="G12" s="11" t="s">
        <v>39</v>
      </c>
      <c r="H12" s="11" t="s">
        <v>38</v>
      </c>
      <c r="I12" s="80" t="s">
        <v>37</v>
      </c>
      <c r="J12" s="80"/>
      <c r="K12" s="80"/>
      <c r="L12" s="80"/>
      <c r="M12" s="80"/>
      <c r="N12" s="80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</row>
    <row r="13" spans="1:43" ht="18" x14ac:dyDescent="0.25">
      <c r="A13" s="9"/>
      <c r="B13" s="78" t="s">
        <v>61</v>
      </c>
      <c r="C13" s="79"/>
      <c r="D13" s="79"/>
      <c r="E13" s="79"/>
      <c r="F13" s="79"/>
      <c r="G13" s="14">
        <f>B6</f>
        <v>66.497348699334495</v>
      </c>
      <c r="H13" s="9" t="s">
        <v>36</v>
      </c>
      <c r="I13" s="77" t="s">
        <v>73</v>
      </c>
      <c r="J13" s="77"/>
      <c r="K13" s="77"/>
      <c r="L13" s="77"/>
      <c r="M13" s="77"/>
      <c r="N13" s="77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</row>
    <row r="14" spans="1:43" ht="18" x14ac:dyDescent="0.25">
      <c r="A14" s="9"/>
      <c r="B14" s="78" t="s">
        <v>60</v>
      </c>
      <c r="C14" s="79"/>
      <c r="D14" s="79"/>
      <c r="E14" s="79"/>
      <c r="F14" s="79"/>
      <c r="G14" s="14">
        <f>D6</f>
        <v>13.01243645896349</v>
      </c>
      <c r="H14" s="9" t="s">
        <v>36</v>
      </c>
      <c r="I14" s="77" t="s">
        <v>73</v>
      </c>
      <c r="J14" s="77"/>
      <c r="K14" s="77"/>
      <c r="L14" s="77"/>
      <c r="M14" s="77"/>
      <c r="N14" s="77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</row>
    <row r="15" spans="1:43" x14ac:dyDescent="0.2">
      <c r="A15" s="9"/>
      <c r="B15" s="78" t="s">
        <v>59</v>
      </c>
      <c r="C15" s="79"/>
      <c r="D15" s="79"/>
      <c r="E15" s="79"/>
      <c r="F15" s="79"/>
      <c r="G15" s="9">
        <v>28.0855</v>
      </c>
      <c r="H15" s="9" t="s">
        <v>35</v>
      </c>
      <c r="I15" s="77" t="s">
        <v>42</v>
      </c>
      <c r="J15" s="77"/>
      <c r="K15" s="77"/>
      <c r="L15" s="77"/>
      <c r="M15" s="77"/>
      <c r="N15" s="77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</row>
    <row r="16" spans="1:43" x14ac:dyDescent="0.2">
      <c r="A16" s="9"/>
      <c r="B16" s="78" t="s">
        <v>58</v>
      </c>
      <c r="C16" s="79"/>
      <c r="D16" s="79"/>
      <c r="E16" s="79"/>
      <c r="F16" s="79"/>
      <c r="G16" s="15">
        <v>26.981529999999999</v>
      </c>
      <c r="H16" s="9" t="s">
        <v>35</v>
      </c>
      <c r="I16" s="77" t="s">
        <v>42</v>
      </c>
      <c r="J16" s="77"/>
      <c r="K16" s="77"/>
      <c r="L16" s="77"/>
      <c r="M16" s="77"/>
      <c r="N16" s="77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</row>
    <row r="17" spans="1:43" x14ac:dyDescent="0.2">
      <c r="A17" s="9"/>
      <c r="B17" s="78" t="s">
        <v>57</v>
      </c>
      <c r="C17" s="79"/>
      <c r="D17" s="79"/>
      <c r="E17" s="79"/>
      <c r="F17" s="79"/>
      <c r="G17" s="9">
        <v>15.994</v>
      </c>
      <c r="H17" s="9" t="s">
        <v>35</v>
      </c>
      <c r="I17" s="77" t="s">
        <v>42</v>
      </c>
      <c r="J17" s="77"/>
      <c r="K17" s="77"/>
      <c r="L17" s="77"/>
      <c r="M17" s="77"/>
      <c r="N17" s="7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</row>
    <row r="18" spans="1:43" ht="18" x14ac:dyDescent="0.25">
      <c r="A18" s="9" t="s">
        <v>21</v>
      </c>
      <c r="B18" s="78" t="s">
        <v>56</v>
      </c>
      <c r="C18" s="79"/>
      <c r="D18" s="79"/>
      <c r="E18" s="79"/>
      <c r="F18" s="79"/>
      <c r="G18" s="15">
        <f>G16*2</f>
        <v>53.963059999999999</v>
      </c>
      <c r="H18" s="9" t="s">
        <v>35</v>
      </c>
      <c r="I18" s="77" t="s">
        <v>99</v>
      </c>
      <c r="J18" s="77"/>
      <c r="K18" s="77"/>
      <c r="L18" s="77"/>
      <c r="M18" s="77"/>
      <c r="N18" s="77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</row>
    <row r="19" spans="1:43" ht="18" x14ac:dyDescent="0.25">
      <c r="B19" s="78" t="s">
        <v>55</v>
      </c>
      <c r="C19" s="79"/>
      <c r="D19" s="79"/>
      <c r="E19" s="79"/>
      <c r="F19" s="79"/>
      <c r="G19" s="9">
        <f>G17*2</f>
        <v>31.988</v>
      </c>
      <c r="H19" s="9" t="s">
        <v>35</v>
      </c>
      <c r="I19" s="77" t="s">
        <v>100</v>
      </c>
      <c r="J19" s="77"/>
      <c r="K19" s="77"/>
      <c r="L19" s="77"/>
      <c r="M19" s="77"/>
      <c r="N19" s="77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</row>
    <row r="20" spans="1:43" ht="18" x14ac:dyDescent="0.25">
      <c r="B20" s="78" t="s">
        <v>54</v>
      </c>
      <c r="C20" s="79"/>
      <c r="D20" s="79"/>
      <c r="E20" s="79"/>
      <c r="F20" s="79"/>
      <c r="G20" s="9">
        <f>G17*3</f>
        <v>47.981999999999999</v>
      </c>
      <c r="H20" s="9" t="s">
        <v>35</v>
      </c>
      <c r="I20" s="77" t="s">
        <v>101</v>
      </c>
      <c r="J20" s="77"/>
      <c r="K20" s="77"/>
      <c r="L20" s="77"/>
      <c r="M20" s="77"/>
      <c r="N20" s="77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8" x14ac:dyDescent="0.25">
      <c r="B21" s="78" t="s">
        <v>53</v>
      </c>
      <c r="C21" s="79"/>
      <c r="D21" s="79"/>
      <c r="E21" s="79"/>
      <c r="F21" s="79"/>
      <c r="G21" s="14">
        <f>G15+G19</f>
        <v>60.073499999999996</v>
      </c>
      <c r="H21" s="9" t="s">
        <v>35</v>
      </c>
      <c r="I21" s="77" t="s">
        <v>52</v>
      </c>
      <c r="J21" s="77"/>
      <c r="K21" s="77"/>
      <c r="L21" s="77"/>
      <c r="M21" s="77"/>
      <c r="N21" s="77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</row>
    <row r="22" spans="1:43" ht="18" x14ac:dyDescent="0.25">
      <c r="B22" s="78" t="s">
        <v>51</v>
      </c>
      <c r="C22" s="79"/>
      <c r="D22" s="79"/>
      <c r="E22" s="79"/>
      <c r="F22" s="79"/>
      <c r="G22" s="12">
        <f>G18+G20</f>
        <v>101.94506</v>
      </c>
      <c r="H22" s="9" t="s">
        <v>35</v>
      </c>
      <c r="I22" s="77" t="s">
        <v>50</v>
      </c>
      <c r="J22" s="77"/>
      <c r="K22" s="77"/>
      <c r="L22" s="77"/>
      <c r="M22" s="77"/>
      <c r="N22" s="77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</row>
    <row r="23" spans="1:43" ht="18" x14ac:dyDescent="0.25">
      <c r="B23" s="78" t="s">
        <v>49</v>
      </c>
      <c r="C23" s="79"/>
      <c r="D23" s="79"/>
      <c r="E23" s="79"/>
      <c r="F23" s="79"/>
      <c r="G23" s="7">
        <f>G13</f>
        <v>66.497348699334495</v>
      </c>
      <c r="H23" s="9" t="s">
        <v>34</v>
      </c>
      <c r="I23" s="77" t="s">
        <v>102</v>
      </c>
      <c r="J23" s="77"/>
      <c r="K23" s="77"/>
      <c r="L23" s="77"/>
      <c r="M23" s="77"/>
      <c r="N23" s="77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ht="18" x14ac:dyDescent="0.25">
      <c r="B24" s="78" t="s">
        <v>48</v>
      </c>
      <c r="C24" s="79"/>
      <c r="D24" s="79"/>
      <c r="E24" s="79"/>
      <c r="F24" s="79"/>
      <c r="G24" s="7">
        <f>G14</f>
        <v>13.01243645896349</v>
      </c>
      <c r="H24" s="9" t="s">
        <v>34</v>
      </c>
      <c r="I24" s="77" t="s">
        <v>103</v>
      </c>
      <c r="J24" s="77"/>
      <c r="K24" s="77"/>
      <c r="L24" s="77"/>
      <c r="M24" s="77"/>
      <c r="N24" s="77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 ht="18" x14ac:dyDescent="0.25">
      <c r="B25" s="78" t="s">
        <v>47</v>
      </c>
      <c r="C25" s="79"/>
      <c r="D25" s="79"/>
      <c r="E25" s="79"/>
      <c r="F25" s="79"/>
      <c r="G25" s="7">
        <f>(G15/G21)*G23</f>
        <v>31.08877103706558</v>
      </c>
      <c r="H25" s="9" t="s">
        <v>34</v>
      </c>
      <c r="I25" s="77" t="s">
        <v>46</v>
      </c>
      <c r="J25" s="77"/>
      <c r="K25" s="77"/>
      <c r="L25" s="77"/>
      <c r="M25" s="77"/>
      <c r="N25" s="77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</row>
    <row r="26" spans="1:43" ht="18" x14ac:dyDescent="0.25">
      <c r="B26" s="78" t="s">
        <v>45</v>
      </c>
      <c r="C26" s="79"/>
      <c r="D26" s="79"/>
      <c r="E26" s="79"/>
      <c r="F26" s="79"/>
      <c r="G26" s="13">
        <f>(G18/G22)*G24</f>
        <v>6.8879344362663026</v>
      </c>
      <c r="H26" s="9" t="s">
        <v>34</v>
      </c>
      <c r="I26" s="77" t="s">
        <v>44</v>
      </c>
      <c r="J26" s="77"/>
      <c r="K26" s="77"/>
      <c r="L26" s="77"/>
      <c r="M26" s="77"/>
      <c r="N26" s="77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</row>
    <row r="27" spans="1:43" ht="17" thickBot="1" x14ac:dyDescent="0.25">
      <c r="B27" s="91" t="s">
        <v>41</v>
      </c>
      <c r="C27" s="92"/>
      <c r="D27" s="92"/>
      <c r="E27" s="92"/>
      <c r="F27" s="92"/>
      <c r="G27" s="18">
        <f>G25/G26</f>
        <v>4.5135114633753197</v>
      </c>
      <c r="H27" s="16"/>
      <c r="I27" s="89" t="s">
        <v>43</v>
      </c>
      <c r="J27" s="89"/>
      <c r="K27" s="89"/>
      <c r="L27" s="89"/>
      <c r="M27" s="89"/>
      <c r="N27" s="90"/>
    </row>
  </sheetData>
  <mergeCells count="34">
    <mergeCell ref="B3:E3"/>
    <mergeCell ref="I27:N27"/>
    <mergeCell ref="I26:N26"/>
    <mergeCell ref="I25:N25"/>
    <mergeCell ref="I24:N24"/>
    <mergeCell ref="I23:N23"/>
    <mergeCell ref="B27:F27"/>
    <mergeCell ref="B26:F26"/>
    <mergeCell ref="B25:F25"/>
    <mergeCell ref="B15:F15"/>
    <mergeCell ref="B14:F14"/>
    <mergeCell ref="B13:F13"/>
    <mergeCell ref="B24:F24"/>
    <mergeCell ref="B23:F23"/>
    <mergeCell ref="B22:F22"/>
    <mergeCell ref="B21:F21"/>
    <mergeCell ref="B20:F20"/>
    <mergeCell ref="B19:F19"/>
    <mergeCell ref="I13:N13"/>
    <mergeCell ref="I12:N12"/>
    <mergeCell ref="B11:N11"/>
    <mergeCell ref="B12:F12"/>
    <mergeCell ref="I17:N17"/>
    <mergeCell ref="I16:N16"/>
    <mergeCell ref="I15:N15"/>
    <mergeCell ref="I14:N14"/>
    <mergeCell ref="B18:F18"/>
    <mergeCell ref="B17:F17"/>
    <mergeCell ref="B16:F16"/>
    <mergeCell ref="I22:N22"/>
    <mergeCell ref="I21:N21"/>
    <mergeCell ref="I20:N20"/>
    <mergeCell ref="I19:N19"/>
    <mergeCell ref="I18:N18"/>
  </mergeCells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3A893-A4C3-AD40-816B-F3C2492B3A27}">
  <dimension ref="A2:Y53"/>
  <sheetViews>
    <sheetView zoomScale="107" zoomScaleNormal="107" workbookViewId="0">
      <selection activeCell="K23" sqref="K23"/>
    </sheetView>
  </sheetViews>
  <sheetFormatPr baseColWidth="10" defaultRowHeight="15" x14ac:dyDescent="0.2"/>
  <cols>
    <col min="11" max="11" width="10.83203125" customWidth="1"/>
  </cols>
  <sheetData>
    <row r="2" spans="1:15" ht="16" thickBot="1" x14ac:dyDescent="0.25"/>
    <row r="3" spans="1:15" ht="16" thickBot="1" x14ac:dyDescent="0.25">
      <c r="B3" s="93" t="s">
        <v>93</v>
      </c>
      <c r="C3" s="94"/>
      <c r="D3" s="95"/>
      <c r="L3" s="93" t="s">
        <v>80</v>
      </c>
      <c r="M3" s="95"/>
    </row>
    <row r="4" spans="1:15" x14ac:dyDescent="0.2">
      <c r="B4" s="102" t="s">
        <v>92</v>
      </c>
      <c r="C4" s="105" t="s">
        <v>81</v>
      </c>
      <c r="D4" s="118" t="s">
        <v>94</v>
      </c>
      <c r="E4" s="119"/>
      <c r="F4" s="121" t="s">
        <v>95</v>
      </c>
      <c r="G4" s="122"/>
      <c r="H4" s="125" t="s">
        <v>96</v>
      </c>
      <c r="I4" s="113"/>
      <c r="L4" s="102" t="s">
        <v>92</v>
      </c>
      <c r="M4" s="105" t="s">
        <v>81</v>
      </c>
      <c r="N4" s="112" t="s">
        <v>82</v>
      </c>
      <c r="O4" s="113"/>
    </row>
    <row r="5" spans="1:15" ht="15" customHeight="1" x14ac:dyDescent="0.2">
      <c r="B5" s="103"/>
      <c r="C5" s="106"/>
      <c r="D5" s="120"/>
      <c r="E5" s="120"/>
      <c r="F5" s="123"/>
      <c r="G5" s="124"/>
      <c r="H5" s="126"/>
      <c r="I5" s="127"/>
      <c r="L5" s="103"/>
      <c r="M5" s="106"/>
      <c r="N5" s="67" t="s">
        <v>22</v>
      </c>
      <c r="O5" s="68" t="s">
        <v>23</v>
      </c>
    </row>
    <row r="6" spans="1:15" x14ac:dyDescent="0.2">
      <c r="B6" s="104"/>
      <c r="C6" s="107"/>
      <c r="D6" s="67" t="s">
        <v>75</v>
      </c>
      <c r="E6" s="67" t="s">
        <v>76</v>
      </c>
      <c r="F6" s="69" t="s">
        <v>75</v>
      </c>
      <c r="G6" s="70" t="s">
        <v>76</v>
      </c>
      <c r="H6" s="67" t="s">
        <v>90</v>
      </c>
      <c r="I6" s="68" t="s">
        <v>91</v>
      </c>
      <c r="L6" s="104"/>
      <c r="M6" s="107"/>
      <c r="N6" s="67" t="s">
        <v>90</v>
      </c>
      <c r="O6" s="68" t="s">
        <v>90</v>
      </c>
    </row>
    <row r="7" spans="1:15" x14ac:dyDescent="0.2">
      <c r="A7" s="1"/>
      <c r="B7" s="114" t="s">
        <v>22</v>
      </c>
      <c r="C7" s="49" t="s">
        <v>12</v>
      </c>
      <c r="D7" s="36">
        <v>1141.8895</v>
      </c>
      <c r="E7" s="53"/>
      <c r="F7" s="36">
        <v>796.75900000000001</v>
      </c>
      <c r="G7" s="53"/>
      <c r="H7" s="36">
        <f t="shared" ref="H7:H14" si="0">((D7-F7)/D7)*100</f>
        <v>30.224509464357102</v>
      </c>
      <c r="I7" s="58"/>
      <c r="L7" s="108" t="s">
        <v>22</v>
      </c>
      <c r="M7" s="48" t="s">
        <v>10</v>
      </c>
      <c r="N7" s="39">
        <v>30.79542597443103</v>
      </c>
      <c r="O7" s="43">
        <v>0</v>
      </c>
    </row>
    <row r="8" spans="1:15" x14ac:dyDescent="0.2">
      <c r="A8" s="1"/>
      <c r="B8" s="115"/>
      <c r="C8" s="48" t="s">
        <v>16</v>
      </c>
      <c r="D8" s="35">
        <v>553.79999999999995</v>
      </c>
      <c r="E8" s="54"/>
      <c r="F8" s="35">
        <v>496.4</v>
      </c>
      <c r="G8" s="54"/>
      <c r="H8" s="35">
        <f t="shared" si="0"/>
        <v>10.364752618273741</v>
      </c>
      <c r="I8" s="59"/>
      <c r="L8" s="109"/>
      <c r="M8" s="48" t="s">
        <v>12</v>
      </c>
      <c r="N8" s="40">
        <v>30.224509464357102</v>
      </c>
      <c r="O8" s="44">
        <v>0</v>
      </c>
    </row>
    <row r="9" spans="1:15" x14ac:dyDescent="0.2">
      <c r="A9" s="1"/>
      <c r="B9" s="115"/>
      <c r="C9" s="48" t="s">
        <v>11</v>
      </c>
      <c r="D9" s="35">
        <v>434.63649999999996</v>
      </c>
      <c r="E9" s="54"/>
      <c r="F9" s="35">
        <v>382.7835</v>
      </c>
      <c r="G9" s="54"/>
      <c r="H9" s="35">
        <f t="shared" si="0"/>
        <v>11.930199143422138</v>
      </c>
      <c r="I9" s="59"/>
      <c r="L9" s="109"/>
      <c r="M9" s="48" t="s">
        <v>14</v>
      </c>
      <c r="N9" s="40">
        <v>17.24559686888454</v>
      </c>
      <c r="O9" s="44">
        <v>0</v>
      </c>
    </row>
    <row r="10" spans="1:15" x14ac:dyDescent="0.2">
      <c r="A10" s="1"/>
      <c r="B10" s="115"/>
      <c r="C10" s="48" t="s">
        <v>14</v>
      </c>
      <c r="D10" s="35">
        <v>408.8</v>
      </c>
      <c r="E10" s="54"/>
      <c r="F10" s="35">
        <v>338.3</v>
      </c>
      <c r="G10" s="54"/>
      <c r="H10" s="35">
        <f t="shared" si="0"/>
        <v>17.24559686888454</v>
      </c>
      <c r="I10" s="59"/>
      <c r="L10" s="109"/>
      <c r="M10" s="48" t="s">
        <v>18</v>
      </c>
      <c r="N10" s="40">
        <v>16.898608349900595</v>
      </c>
      <c r="O10" s="44">
        <v>0</v>
      </c>
    </row>
    <row r="11" spans="1:15" x14ac:dyDescent="0.2">
      <c r="A11" s="1"/>
      <c r="B11" s="115"/>
      <c r="C11" s="48" t="s">
        <v>9</v>
      </c>
      <c r="D11" s="35">
        <v>405.44200000000001</v>
      </c>
      <c r="E11" s="54"/>
      <c r="F11" s="35">
        <v>345.00149999999996</v>
      </c>
      <c r="G11" s="54"/>
      <c r="H11" s="35">
        <f t="shared" si="0"/>
        <v>14.90731103339073</v>
      </c>
      <c r="I11" s="59"/>
      <c r="L11" s="109"/>
      <c r="M11" s="48" t="s">
        <v>9</v>
      </c>
      <c r="N11" s="40">
        <v>14.90731103339073</v>
      </c>
      <c r="O11" s="44">
        <v>0</v>
      </c>
    </row>
    <row r="12" spans="1:15" x14ac:dyDescent="0.2">
      <c r="A12" s="1"/>
      <c r="B12" s="115"/>
      <c r="C12" s="48" t="s">
        <v>10</v>
      </c>
      <c r="D12" s="35">
        <v>314.209</v>
      </c>
      <c r="E12" s="54"/>
      <c r="F12" s="35">
        <v>217.447</v>
      </c>
      <c r="G12" s="54"/>
      <c r="H12" s="35">
        <f t="shared" si="0"/>
        <v>30.79542597443103</v>
      </c>
      <c r="I12" s="59"/>
      <c r="L12" s="109"/>
      <c r="M12" s="48" t="s">
        <v>11</v>
      </c>
      <c r="N12" s="40">
        <v>11.930199143422138</v>
      </c>
      <c r="O12" s="44">
        <v>0</v>
      </c>
    </row>
    <row r="13" spans="1:15" x14ac:dyDescent="0.2">
      <c r="A13" s="1"/>
      <c r="B13" s="115"/>
      <c r="C13" s="48" t="s">
        <v>18</v>
      </c>
      <c r="D13" s="35">
        <v>188.625</v>
      </c>
      <c r="E13" s="54"/>
      <c r="F13" s="35">
        <v>156.75</v>
      </c>
      <c r="G13" s="54"/>
      <c r="H13" s="35">
        <f t="shared" si="0"/>
        <v>16.898608349900595</v>
      </c>
      <c r="I13" s="59"/>
      <c r="L13" s="109"/>
      <c r="M13" s="48" t="s">
        <v>13</v>
      </c>
      <c r="N13" s="40">
        <v>10.950948410358249</v>
      </c>
      <c r="O13" s="44">
        <v>0</v>
      </c>
    </row>
    <row r="14" spans="1:15" x14ac:dyDescent="0.2">
      <c r="A14" s="1"/>
      <c r="B14" s="115"/>
      <c r="C14" s="48" t="s">
        <v>13</v>
      </c>
      <c r="D14" s="3">
        <v>133.96100000000001</v>
      </c>
      <c r="E14" s="55"/>
      <c r="F14" s="3">
        <v>119.291</v>
      </c>
      <c r="G14" s="55"/>
      <c r="H14" s="3">
        <f t="shared" si="0"/>
        <v>10.950948410358249</v>
      </c>
      <c r="I14" s="60"/>
      <c r="L14" s="110"/>
      <c r="M14" s="48" t="s">
        <v>16</v>
      </c>
      <c r="N14" s="2">
        <v>10.364752618273741</v>
      </c>
      <c r="O14" s="45">
        <v>0</v>
      </c>
    </row>
    <row r="15" spans="1:15" x14ac:dyDescent="0.2">
      <c r="A15" s="1"/>
      <c r="B15" s="115"/>
      <c r="C15" s="49" t="s">
        <v>5</v>
      </c>
      <c r="D15" s="36">
        <v>88.406999999999996</v>
      </c>
      <c r="E15" s="53"/>
      <c r="F15" s="36">
        <v>71.225999999999999</v>
      </c>
      <c r="G15" s="53"/>
      <c r="H15" s="96" t="s">
        <v>97</v>
      </c>
      <c r="I15" s="97"/>
      <c r="L15" s="108" t="s">
        <v>23</v>
      </c>
      <c r="M15" s="49" t="s">
        <v>4</v>
      </c>
      <c r="N15" s="39">
        <v>0</v>
      </c>
      <c r="O15" s="43">
        <v>37.402566785035447</v>
      </c>
    </row>
    <row r="16" spans="1:15" x14ac:dyDescent="0.2">
      <c r="A16" s="1"/>
      <c r="B16" s="115"/>
      <c r="C16" s="48" t="s">
        <v>19</v>
      </c>
      <c r="D16" s="35">
        <v>81.384999999999991</v>
      </c>
      <c r="E16" s="54"/>
      <c r="F16" s="35">
        <v>70</v>
      </c>
      <c r="G16" s="54"/>
      <c r="H16" s="98"/>
      <c r="I16" s="99"/>
      <c r="L16" s="109"/>
      <c r="M16" s="48" t="s">
        <v>3</v>
      </c>
      <c r="N16" s="40">
        <v>0</v>
      </c>
      <c r="O16" s="44">
        <v>32.217607297011156</v>
      </c>
    </row>
    <row r="17" spans="1:25" x14ac:dyDescent="0.2">
      <c r="A17" s="1"/>
      <c r="B17" s="115"/>
      <c r="C17" s="48" t="s">
        <v>4</v>
      </c>
      <c r="D17" s="35">
        <v>64.424999999999997</v>
      </c>
      <c r="E17" s="54"/>
      <c r="F17" s="35">
        <v>38.81</v>
      </c>
      <c r="G17" s="54"/>
      <c r="H17" s="98"/>
      <c r="I17" s="99"/>
      <c r="L17" s="109"/>
      <c r="M17" s="48" t="s">
        <v>5</v>
      </c>
      <c r="N17" s="40">
        <v>0</v>
      </c>
      <c r="O17" s="44">
        <v>29.318311760129724</v>
      </c>
    </row>
    <row r="18" spans="1:25" x14ac:dyDescent="0.2">
      <c r="A18" s="1"/>
      <c r="B18" s="115"/>
      <c r="C18" s="48" t="s">
        <v>17</v>
      </c>
      <c r="D18" s="35">
        <v>62.495000000000005</v>
      </c>
      <c r="E18" s="54"/>
      <c r="F18" s="35">
        <v>49.495000000000005</v>
      </c>
      <c r="G18" s="54"/>
      <c r="H18" s="98"/>
      <c r="I18" s="99"/>
      <c r="L18" s="109"/>
      <c r="M18" s="48" t="s">
        <v>0</v>
      </c>
      <c r="N18" s="40">
        <v>0</v>
      </c>
      <c r="O18" s="44">
        <v>26.436385562925324</v>
      </c>
    </row>
    <row r="19" spans="1:25" x14ac:dyDescent="0.2">
      <c r="A19" s="1"/>
      <c r="B19" s="115"/>
      <c r="C19" s="48" t="s">
        <v>8</v>
      </c>
      <c r="D19" s="35">
        <v>46.99</v>
      </c>
      <c r="E19" s="54"/>
      <c r="F19" s="35">
        <v>46.064999999999998</v>
      </c>
      <c r="G19" s="54"/>
      <c r="H19" s="98"/>
      <c r="I19" s="99"/>
      <c r="L19" s="109"/>
      <c r="M19" s="48" t="s">
        <v>1</v>
      </c>
      <c r="N19" s="40">
        <v>0</v>
      </c>
      <c r="O19" s="44">
        <v>21.977329974811081</v>
      </c>
    </row>
    <row r="20" spans="1:25" x14ac:dyDescent="0.2">
      <c r="A20" s="1"/>
      <c r="B20" s="115"/>
      <c r="C20" s="48" t="s">
        <v>20</v>
      </c>
      <c r="D20" s="35">
        <v>11.855</v>
      </c>
      <c r="E20" s="54"/>
      <c r="F20" s="35">
        <v>10.92</v>
      </c>
      <c r="G20" s="54"/>
      <c r="H20" s="98"/>
      <c r="I20" s="99"/>
      <c r="L20" s="109"/>
      <c r="M20" s="48" t="s">
        <v>2</v>
      </c>
      <c r="N20" s="40">
        <v>0</v>
      </c>
      <c r="O20" s="44">
        <v>20.669992872416255</v>
      </c>
    </row>
    <row r="21" spans="1:25" x14ac:dyDescent="0.2">
      <c r="A21" s="1"/>
      <c r="B21" s="116"/>
      <c r="C21" s="51" t="s">
        <v>15</v>
      </c>
      <c r="D21" s="3">
        <v>11.95</v>
      </c>
      <c r="E21" s="55"/>
      <c r="F21" s="3">
        <v>11.25</v>
      </c>
      <c r="G21" s="55"/>
      <c r="H21" s="100"/>
      <c r="I21" s="101"/>
      <c r="L21" s="109"/>
      <c r="M21" s="48" t="s">
        <v>6</v>
      </c>
      <c r="N21" s="40">
        <v>0</v>
      </c>
      <c r="O21" s="44">
        <v>16.643782361991118</v>
      </c>
    </row>
    <row r="22" spans="1:25" x14ac:dyDescent="0.2">
      <c r="A22" s="1"/>
      <c r="B22" s="114" t="s">
        <v>23</v>
      </c>
      <c r="C22" s="49" t="s">
        <v>5</v>
      </c>
      <c r="D22" s="37">
        <v>106.691</v>
      </c>
      <c r="E22" s="56">
        <v>0.9</v>
      </c>
      <c r="F22" s="37">
        <v>75.411000000000001</v>
      </c>
      <c r="G22" s="56">
        <v>0.2</v>
      </c>
      <c r="H22" s="37">
        <f t="shared" ref="H22:H30" si="1">((D22-F22)/D22)*100</f>
        <v>29.318311760129724</v>
      </c>
      <c r="I22" s="61">
        <f>SQRT((E22^2)+(G22^2))</f>
        <v>0.92195444572928875</v>
      </c>
      <c r="L22" s="109"/>
      <c r="M22" s="48" t="s">
        <v>8</v>
      </c>
      <c r="N22" s="40">
        <v>0</v>
      </c>
      <c r="O22" s="44">
        <v>16.414223796430079</v>
      </c>
    </row>
    <row r="23" spans="1:25" ht="16" thickBot="1" x14ac:dyDescent="0.25">
      <c r="A23" s="1"/>
      <c r="B23" s="115"/>
      <c r="C23" s="48" t="s">
        <v>4</v>
      </c>
      <c r="D23" s="38">
        <v>67.867000000000004</v>
      </c>
      <c r="E23" s="57">
        <v>0.8</v>
      </c>
      <c r="F23" s="38">
        <v>42.482999999999997</v>
      </c>
      <c r="G23" s="57">
        <v>0.4</v>
      </c>
      <c r="H23" s="38">
        <f t="shared" si="1"/>
        <v>37.402566785035447</v>
      </c>
      <c r="I23" s="62">
        <f t="shared" ref="I23:I30" si="2">SQRT((E23^2)+(G23^2))</f>
        <v>0.89442719099991597</v>
      </c>
      <c r="L23" s="111"/>
      <c r="M23" s="50" t="s">
        <v>7</v>
      </c>
      <c r="N23" s="46">
        <v>0</v>
      </c>
      <c r="O23" s="47">
        <v>-30.972468916518665</v>
      </c>
    </row>
    <row r="24" spans="1:25" x14ac:dyDescent="0.2">
      <c r="A24" s="1"/>
      <c r="B24" s="115"/>
      <c r="C24" s="48" t="s">
        <v>8</v>
      </c>
      <c r="D24" s="38">
        <v>21.457000000000001</v>
      </c>
      <c r="E24" s="57">
        <v>0.6</v>
      </c>
      <c r="F24" s="38">
        <v>17.934999999999999</v>
      </c>
      <c r="G24" s="57">
        <v>0.4</v>
      </c>
      <c r="H24" s="38">
        <f t="shared" si="1"/>
        <v>16.414223796430079</v>
      </c>
      <c r="I24" s="62">
        <f t="shared" si="2"/>
        <v>0.72111025509279791</v>
      </c>
    </row>
    <row r="25" spans="1:25" x14ac:dyDescent="0.2">
      <c r="A25" s="1"/>
      <c r="B25" s="115"/>
      <c r="C25" s="52" t="s">
        <v>3</v>
      </c>
      <c r="D25" s="38">
        <v>12.279</v>
      </c>
      <c r="E25" s="57">
        <v>0.5</v>
      </c>
      <c r="F25" s="38">
        <v>8.3230000000000004</v>
      </c>
      <c r="G25" s="57">
        <v>0.3</v>
      </c>
      <c r="H25" s="38">
        <f t="shared" si="1"/>
        <v>32.217607297011156</v>
      </c>
      <c r="I25" s="62">
        <f t="shared" si="2"/>
        <v>0.58309518948452999</v>
      </c>
    </row>
    <row r="26" spans="1:25" ht="16" thickBot="1" x14ac:dyDescent="0.25">
      <c r="A26" s="1"/>
      <c r="B26" s="115"/>
      <c r="C26" s="52" t="s">
        <v>0</v>
      </c>
      <c r="D26" s="38">
        <v>11.609</v>
      </c>
      <c r="E26" s="57">
        <v>0.8</v>
      </c>
      <c r="F26" s="38">
        <v>8.5399999999999991</v>
      </c>
      <c r="G26" s="57">
        <v>1.3</v>
      </c>
      <c r="H26" s="38">
        <f t="shared" si="1"/>
        <v>26.436385562925324</v>
      </c>
      <c r="I26" s="62">
        <f t="shared" si="2"/>
        <v>1.5264337522473748</v>
      </c>
    </row>
    <row r="27" spans="1:25" ht="16" thickBot="1" x14ac:dyDescent="0.25">
      <c r="A27" s="1"/>
      <c r="B27" s="115"/>
      <c r="C27" s="48" t="s">
        <v>7</v>
      </c>
      <c r="D27" s="38">
        <v>9.0079999999999991</v>
      </c>
      <c r="E27" s="57">
        <v>1.3</v>
      </c>
      <c r="F27" s="38">
        <v>11.798</v>
      </c>
      <c r="G27" s="57">
        <v>0.2</v>
      </c>
      <c r="H27" s="38">
        <f t="shared" si="1"/>
        <v>-30.972468916518665</v>
      </c>
      <c r="I27" s="62">
        <f t="shared" si="2"/>
        <v>1.3152946437965907</v>
      </c>
      <c r="L27" s="93" t="s">
        <v>98</v>
      </c>
      <c r="M27" s="94"/>
      <c r="N27" s="94"/>
      <c r="O27" s="94"/>
      <c r="P27" s="94"/>
      <c r="Q27" s="95"/>
    </row>
    <row r="28" spans="1:25" x14ac:dyDescent="0.2">
      <c r="A28" s="1"/>
      <c r="B28" s="115"/>
      <c r="C28" s="52" t="s">
        <v>1</v>
      </c>
      <c r="D28" s="38">
        <v>1.5880000000000001</v>
      </c>
      <c r="E28" s="57">
        <v>0.9</v>
      </c>
      <c r="F28" s="38">
        <v>1.2390000000000001</v>
      </c>
      <c r="G28" s="57">
        <v>1.3</v>
      </c>
      <c r="H28" s="38">
        <f t="shared" si="1"/>
        <v>21.977329974811081</v>
      </c>
      <c r="I28" s="62">
        <f t="shared" si="2"/>
        <v>1.5811388300841898</v>
      </c>
      <c r="L28" s="41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71"/>
    </row>
    <row r="29" spans="1:25" x14ac:dyDescent="0.2">
      <c r="B29" s="115"/>
      <c r="C29" s="52" t="s">
        <v>2</v>
      </c>
      <c r="D29" s="38">
        <v>1.403</v>
      </c>
      <c r="E29" s="57">
        <v>0.1</v>
      </c>
      <c r="F29" s="38">
        <v>1.113</v>
      </c>
      <c r="G29" s="57">
        <v>0.8</v>
      </c>
      <c r="H29" s="38">
        <f t="shared" si="1"/>
        <v>20.669992872416255</v>
      </c>
      <c r="I29" s="62">
        <f t="shared" si="2"/>
        <v>0.80622577482985502</v>
      </c>
      <c r="L29" s="72"/>
      <c r="Y29" s="59"/>
    </row>
    <row r="30" spans="1:25" ht="16" thickBot="1" x14ac:dyDescent="0.25">
      <c r="B30" s="117"/>
      <c r="C30" s="63" t="s">
        <v>6</v>
      </c>
      <c r="D30" s="64">
        <v>0.54404100000000011</v>
      </c>
      <c r="E30" s="65">
        <v>1.9E-3</v>
      </c>
      <c r="F30" s="64">
        <v>0.45349200000000001</v>
      </c>
      <c r="G30" s="65">
        <v>1.6999999999999999E-3</v>
      </c>
      <c r="H30" s="64">
        <f t="shared" si="1"/>
        <v>16.643782361991118</v>
      </c>
      <c r="I30" s="66">
        <f t="shared" si="2"/>
        <v>2.5495097567963926E-3</v>
      </c>
      <c r="L30" s="72"/>
      <c r="Y30" s="59"/>
    </row>
    <row r="31" spans="1:25" x14ac:dyDescent="0.2">
      <c r="L31" s="72"/>
      <c r="Y31" s="59"/>
    </row>
    <row r="32" spans="1:25" x14ac:dyDescent="0.2">
      <c r="L32" s="72"/>
      <c r="Y32" s="59"/>
    </row>
    <row r="33" spans="12:25" x14ac:dyDescent="0.2">
      <c r="L33" s="72"/>
      <c r="Y33" s="59"/>
    </row>
    <row r="34" spans="12:25" x14ac:dyDescent="0.2">
      <c r="L34" s="72"/>
      <c r="Y34" s="59"/>
    </row>
    <row r="35" spans="12:25" x14ac:dyDescent="0.2">
      <c r="L35" s="72"/>
      <c r="Y35" s="59"/>
    </row>
    <row r="36" spans="12:25" x14ac:dyDescent="0.2">
      <c r="L36" s="72"/>
      <c r="Y36" s="59"/>
    </row>
    <row r="37" spans="12:25" x14ac:dyDescent="0.2">
      <c r="L37" s="72"/>
      <c r="Y37" s="59"/>
    </row>
    <row r="38" spans="12:25" x14ac:dyDescent="0.2">
      <c r="L38" s="72"/>
      <c r="Y38" s="59"/>
    </row>
    <row r="39" spans="12:25" x14ac:dyDescent="0.2">
      <c r="L39" s="72"/>
      <c r="Y39" s="59"/>
    </row>
    <row r="40" spans="12:25" x14ac:dyDescent="0.2">
      <c r="L40" s="72"/>
      <c r="Y40" s="59"/>
    </row>
    <row r="41" spans="12:25" x14ac:dyDescent="0.2">
      <c r="L41" s="72"/>
      <c r="Y41" s="59"/>
    </row>
    <row r="42" spans="12:25" x14ac:dyDescent="0.2">
      <c r="L42" s="72"/>
      <c r="Y42" s="59"/>
    </row>
    <row r="43" spans="12:25" x14ac:dyDescent="0.2">
      <c r="L43" s="72"/>
      <c r="Y43" s="59"/>
    </row>
    <row r="44" spans="12:25" x14ac:dyDescent="0.2">
      <c r="L44" s="72"/>
      <c r="Y44" s="59"/>
    </row>
    <row r="45" spans="12:25" x14ac:dyDescent="0.2">
      <c r="L45" s="72"/>
      <c r="Y45" s="59"/>
    </row>
    <row r="46" spans="12:25" x14ac:dyDescent="0.2">
      <c r="L46" s="72"/>
      <c r="Y46" s="59"/>
    </row>
    <row r="47" spans="12:25" x14ac:dyDescent="0.2">
      <c r="L47" s="72"/>
      <c r="Y47" s="59"/>
    </row>
    <row r="48" spans="12:25" x14ac:dyDescent="0.2">
      <c r="L48" s="72"/>
      <c r="Y48" s="59"/>
    </row>
    <row r="49" spans="12:25" x14ac:dyDescent="0.2">
      <c r="L49" s="72"/>
      <c r="Y49" s="59"/>
    </row>
    <row r="50" spans="12:25" x14ac:dyDescent="0.2">
      <c r="L50" s="72"/>
      <c r="Y50" s="59"/>
    </row>
    <row r="51" spans="12:25" x14ac:dyDescent="0.2">
      <c r="L51" s="72"/>
      <c r="Y51" s="59"/>
    </row>
    <row r="52" spans="12:25" x14ac:dyDescent="0.2">
      <c r="L52" s="72"/>
      <c r="Y52" s="59"/>
    </row>
    <row r="53" spans="12:25" ht="16" thickBot="1" x14ac:dyDescent="0.25">
      <c r="L53" s="73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5"/>
    </row>
  </sheetData>
  <mergeCells count="16">
    <mergeCell ref="B3:D3"/>
    <mergeCell ref="L3:M3"/>
    <mergeCell ref="H15:I21"/>
    <mergeCell ref="L27:Q27"/>
    <mergeCell ref="B4:B6"/>
    <mergeCell ref="C4:C6"/>
    <mergeCell ref="L4:L6"/>
    <mergeCell ref="M4:M6"/>
    <mergeCell ref="L7:L14"/>
    <mergeCell ref="L15:L23"/>
    <mergeCell ref="N4:O4"/>
    <mergeCell ref="B7:B21"/>
    <mergeCell ref="B22:B30"/>
    <mergeCell ref="D4:E5"/>
    <mergeCell ref="F4:G5"/>
    <mergeCell ref="H4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Aim&amp;Method</vt:lpstr>
      <vt:lpstr>Oxides &amp; Si-Al ratio (Table 6)</vt:lpstr>
      <vt:lpstr>HeavyMetalEncapsulation (Fig33)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 Tinguely</dc:creator>
  <cp:lastModifiedBy>Karabo Makole</cp:lastModifiedBy>
  <dcterms:created xsi:type="dcterms:W3CDTF">2024-07-02T10:27:28Z</dcterms:created>
  <dcterms:modified xsi:type="dcterms:W3CDTF">2024-12-11T23:07:35Z</dcterms:modified>
</cp:coreProperties>
</file>