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craxverstappen/Desktop/UCT/CIV4044S/Elsevier/MSc Appendix Spreadsheets/"/>
    </mc:Choice>
  </mc:AlternateContent>
  <xr:revisionPtr revIDLastSave="0" documentId="13_ncr:1_{936873BD-989B-7843-B98D-8B34B5A651D7}" xr6:coauthVersionLast="47" xr6:coauthVersionMax="47" xr10:uidLastSave="{00000000-0000-0000-0000-000000000000}"/>
  <bookViews>
    <workbookView xWindow="2340" yWindow="780" windowWidth="28240" windowHeight="17680" xr2:uid="{00000000-000D-0000-FFFF-FFFF00000000}"/>
  </bookViews>
  <sheets>
    <sheet name="Aim&amp;Method" sheetId="15" r:id="rId1"/>
    <sheet name="Data&amp;tables" sheetId="18" r:id="rId2"/>
    <sheet name="Summary" sheetId="1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5" roundtripDataSignature="AMtx7mgMfmR/taS9T6S/IYInWU46d8As2Q=="/>
    </ext>
  </extLst>
</workbook>
</file>

<file path=xl/calcChain.xml><?xml version="1.0" encoding="utf-8"?>
<calcChain xmlns="http://schemas.openxmlformats.org/spreadsheetml/2006/main">
  <c r="F53" i="18" l="1"/>
  <c r="AC25" i="18"/>
  <c r="AC26" i="18" s="1"/>
  <c r="AB25" i="18"/>
  <c r="AB26" i="18" s="1"/>
  <c r="AA25" i="18"/>
  <c r="AA26" i="18" s="1"/>
  <c r="X25" i="18"/>
  <c r="X26" i="18" s="1"/>
  <c r="W25" i="18"/>
  <c r="W26" i="18" s="1"/>
  <c r="V25" i="18"/>
  <c r="V26" i="18" s="1"/>
  <c r="S25" i="18"/>
  <c r="S26" i="18" s="1"/>
  <c r="R25" i="18"/>
  <c r="R26" i="18" s="1"/>
  <c r="Q25" i="18"/>
  <c r="Q26" i="18" s="1"/>
  <c r="N25" i="18"/>
  <c r="N26" i="18" s="1"/>
  <c r="M25" i="18"/>
  <c r="M26" i="18" s="1"/>
  <c r="L25" i="18"/>
  <c r="L26" i="18" s="1"/>
  <c r="I25" i="18"/>
  <c r="I26" i="18" s="1"/>
  <c r="H25" i="18"/>
  <c r="H26" i="18" s="1"/>
  <c r="G25" i="18"/>
  <c r="G26" i="18" s="1"/>
  <c r="AC23" i="18"/>
  <c r="AB23" i="18"/>
  <c r="AA23" i="18"/>
  <c r="X23" i="18"/>
  <c r="W23" i="18"/>
  <c r="V23" i="18"/>
  <c r="S23" i="18"/>
  <c r="R23" i="18"/>
  <c r="Q23" i="18"/>
  <c r="N23" i="18"/>
  <c r="M23" i="18"/>
  <c r="L23" i="18"/>
  <c r="I23" i="18"/>
  <c r="H23" i="18"/>
  <c r="G23" i="18"/>
  <c r="AC10" i="18"/>
  <c r="AC20" i="18" s="1"/>
  <c r="AB10" i="18"/>
  <c r="AB20" i="18" s="1"/>
  <c r="AA10" i="18"/>
  <c r="X10" i="18"/>
  <c r="X20" i="18" s="1"/>
  <c r="W10" i="18"/>
  <c r="W20" i="18" s="1"/>
  <c r="V10" i="18"/>
  <c r="V20" i="18" s="1"/>
  <c r="S10" i="18"/>
  <c r="S20" i="18" s="1"/>
  <c r="R10" i="18"/>
  <c r="R20" i="18" s="1"/>
  <c r="Q10" i="18"/>
  <c r="N10" i="18"/>
  <c r="N20" i="18" s="1"/>
  <c r="M10" i="18"/>
  <c r="M20" i="18" s="1"/>
  <c r="L10" i="18"/>
  <c r="L20" i="18" s="1"/>
  <c r="I10" i="18"/>
  <c r="H10" i="18"/>
  <c r="H20" i="18" s="1"/>
  <c r="G10" i="18"/>
  <c r="G20" i="18" s="1"/>
  <c r="Y10" i="18" l="1"/>
  <c r="O61" i="18" s="1"/>
  <c r="Z10" i="18"/>
  <c r="P61" i="18" s="1"/>
  <c r="AC28" i="18"/>
  <c r="AC32" i="18" s="1"/>
  <c r="AC37" i="18" s="1"/>
  <c r="AC38" i="18" s="1"/>
  <c r="L28" i="18"/>
  <c r="L32" i="18" s="1"/>
  <c r="L37" i="18" s="1"/>
  <c r="U10" i="18"/>
  <c r="U20" i="18" s="1"/>
  <c r="AE10" i="18"/>
  <c r="AE20" i="18" s="1"/>
  <c r="M28" i="18"/>
  <c r="M32" i="18" s="1"/>
  <c r="M37" i="18" s="1"/>
  <c r="M38" i="18" s="1"/>
  <c r="R28" i="18"/>
  <c r="R32" i="18" s="1"/>
  <c r="R37" i="18" s="1"/>
  <c r="R38" i="18" s="1"/>
  <c r="V28" i="18"/>
  <c r="V32" i="18" s="1"/>
  <c r="X28" i="18"/>
  <c r="X32" i="18" s="1"/>
  <c r="X37" i="18" s="1"/>
  <c r="X38" i="18" s="1"/>
  <c r="H28" i="18"/>
  <c r="H32" i="18" s="1"/>
  <c r="H37" i="18" s="1"/>
  <c r="H38" i="18" s="1"/>
  <c r="G28" i="18"/>
  <c r="G32" i="18" s="1"/>
  <c r="G37" i="18" s="1"/>
  <c r="AB28" i="18"/>
  <c r="AB32" i="18" s="1"/>
  <c r="AB37" i="18" s="1"/>
  <c r="AB38" i="18" s="1"/>
  <c r="K10" i="18"/>
  <c r="G61" i="18" s="1"/>
  <c r="S28" i="18"/>
  <c r="S32" i="18" s="1"/>
  <c r="S37" i="18" s="1"/>
  <c r="S38" i="18" s="1"/>
  <c r="P10" i="18"/>
  <c r="P20" i="18" s="1"/>
  <c r="N28" i="18"/>
  <c r="N32" i="18" s="1"/>
  <c r="N37" i="18" s="1"/>
  <c r="N38" i="18" s="1"/>
  <c r="W28" i="18"/>
  <c r="W32" i="18" s="1"/>
  <c r="W37" i="18" s="1"/>
  <c r="W38" i="18" s="1"/>
  <c r="J10" i="18"/>
  <c r="I20" i="18"/>
  <c r="I28" i="18" s="1"/>
  <c r="I32" i="18" s="1"/>
  <c r="Y20" i="18"/>
  <c r="Z20" i="18"/>
  <c r="T10" i="18"/>
  <c r="AA20" i="18"/>
  <c r="AA28" i="18" s="1"/>
  <c r="AA32" i="18" s="1"/>
  <c r="Q20" i="18"/>
  <c r="Q28" i="18" s="1"/>
  <c r="Q32" i="18" s="1"/>
  <c r="AD10" i="18"/>
  <c r="O10" i="18"/>
  <c r="S61" i="18" l="1"/>
  <c r="Q61" i="18"/>
  <c r="J61" i="18"/>
  <c r="M61" i="18"/>
  <c r="K20" i="18"/>
  <c r="Q37" i="18"/>
  <c r="T32" i="18"/>
  <c r="U32" i="18"/>
  <c r="I37" i="18"/>
  <c r="I38" i="18" s="1"/>
  <c r="J32" i="18"/>
  <c r="K32" i="18"/>
  <c r="F61" i="18"/>
  <c r="H61" i="18" s="1"/>
  <c r="J20" i="18"/>
  <c r="G38" i="18"/>
  <c r="O32" i="18"/>
  <c r="O20" i="18"/>
  <c r="I61" i="18"/>
  <c r="R61" i="18"/>
  <c r="T61" i="18" s="1"/>
  <c r="AD20" i="18"/>
  <c r="Z32" i="18"/>
  <c r="Y32" i="18"/>
  <c r="V37" i="18"/>
  <c r="AE32" i="18"/>
  <c r="AD32" i="18"/>
  <c r="AA37" i="18"/>
  <c r="P37" i="18"/>
  <c r="P38" i="18" s="1"/>
  <c r="O37" i="18"/>
  <c r="O38" i="18" s="1"/>
  <c r="L38" i="18"/>
  <c r="P32" i="18"/>
  <c r="T20" i="18"/>
  <c r="L61" i="18"/>
  <c r="N61" i="18" s="1"/>
  <c r="L62" i="18" l="1"/>
  <c r="L47" i="18"/>
  <c r="J62" i="18"/>
  <c r="J47" i="18"/>
  <c r="K47" i="18" s="1"/>
  <c r="G62" i="18"/>
  <c r="G47" i="18"/>
  <c r="H47" i="18" s="1"/>
  <c r="R62" i="18"/>
  <c r="R47" i="18"/>
  <c r="S62" i="18"/>
  <c r="S47" i="18"/>
  <c r="I63" i="18"/>
  <c r="I48" i="18"/>
  <c r="F62" i="18"/>
  <c r="F47" i="18"/>
  <c r="M62" i="18"/>
  <c r="N62" i="18" s="1"/>
  <c r="M47" i="18"/>
  <c r="N47" i="18" s="1"/>
  <c r="I62" i="18"/>
  <c r="I47" i="18"/>
  <c r="O62" i="18"/>
  <c r="O47" i="18"/>
  <c r="P62" i="18"/>
  <c r="Q62" i="18" s="1"/>
  <c r="P47" i="18"/>
  <c r="Q47" i="18" s="1"/>
  <c r="J63" i="18"/>
  <c r="K63" i="18" s="1"/>
  <c r="J48" i="18"/>
  <c r="K48" i="18" s="1"/>
  <c r="K61" i="18"/>
  <c r="K37" i="18"/>
  <c r="K38" i="18" s="1"/>
  <c r="J37" i="18"/>
  <c r="J38" i="18" s="1"/>
  <c r="AE37" i="18"/>
  <c r="AE38" i="18" s="1"/>
  <c r="AD37" i="18"/>
  <c r="AD38" i="18" s="1"/>
  <c r="AA38" i="18"/>
  <c r="T62" i="18"/>
  <c r="K62" i="18"/>
  <c r="Y37" i="18"/>
  <c r="Y38" i="18" s="1"/>
  <c r="V38" i="18"/>
  <c r="Z37" i="18"/>
  <c r="Z38" i="18" s="1"/>
  <c r="U37" i="18"/>
  <c r="U38" i="18" s="1"/>
  <c r="Q38" i="18"/>
  <c r="T37" i="18"/>
  <c r="T38" i="18" s="1"/>
  <c r="H62" i="18" l="1"/>
  <c r="R63" i="18"/>
  <c r="R48" i="18"/>
  <c r="I50" i="18"/>
  <c r="I51" i="18" s="1"/>
  <c r="L63" i="18"/>
  <c r="L48" i="18"/>
  <c r="G63" i="18"/>
  <c r="G48" i="18"/>
  <c r="T47" i="18"/>
  <c r="P63" i="18"/>
  <c r="P48" i="18"/>
  <c r="O63" i="18"/>
  <c r="O48" i="18"/>
  <c r="S63" i="18"/>
  <c r="T63" i="18" s="1"/>
  <c r="S48" i="18"/>
  <c r="T48" i="18" s="1"/>
  <c r="F63" i="18"/>
  <c r="F48" i="18"/>
  <c r="M63" i="18"/>
  <c r="M48" i="18"/>
  <c r="Q63" i="18"/>
  <c r="N63" i="18"/>
  <c r="H63" i="18" l="1"/>
  <c r="H48" i="18"/>
  <c r="O50" i="18"/>
  <c r="O51" i="18" s="1"/>
  <c r="F50" i="18"/>
  <c r="L50" i="18"/>
  <c r="L51" i="18" s="1"/>
  <c r="Q48" i="18"/>
  <c r="N48" i="18"/>
  <c r="R50" i="18"/>
  <c r="R51" i="18" s="1"/>
  <c r="F51" i="18" l="1"/>
  <c r="F54" i="18"/>
  <c r="L55" i="18" l="1"/>
  <c r="L56" i="18" s="1"/>
  <c r="L64" i="18" s="1"/>
  <c r="R55" i="18"/>
  <c r="R56" i="18" s="1"/>
  <c r="R64" i="18" s="1"/>
  <c r="I55" i="18"/>
  <c r="I56" i="18" s="1"/>
  <c r="I64" i="18" s="1"/>
  <c r="F55" i="18"/>
  <c r="F56" i="18" s="1"/>
  <c r="F64" i="18" s="1"/>
  <c r="O55" i="18"/>
  <c r="O56" i="18" s="1"/>
  <c r="O64" i="18" s="1"/>
</calcChain>
</file>

<file path=xl/sharedStrings.xml><?xml version="1.0" encoding="utf-8"?>
<sst xmlns="http://schemas.openxmlformats.org/spreadsheetml/2006/main" count="229" uniqueCount="146">
  <si>
    <t>Water temp:</t>
  </si>
  <si>
    <t>25°C</t>
  </si>
  <si>
    <t>All samples ground to pass through 600 µm sieve</t>
  </si>
  <si>
    <t>All samples ground to pass through 300 µm sieve</t>
  </si>
  <si>
    <t>All samples ground to pass through 150 µm sieve</t>
  </si>
  <si>
    <t>Sample 1</t>
  </si>
  <si>
    <t>Sample 2</t>
  </si>
  <si>
    <t>Sample 3</t>
  </si>
  <si>
    <t>average</t>
  </si>
  <si>
    <t>σ</t>
  </si>
  <si>
    <t>Mass of empty bottle &amp; lid</t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</si>
  <si>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1</t>
    </r>
    <r>
      <rPr>
        <b/>
        <sz val="12"/>
        <color theme="1"/>
        <rFont val="Calibri"/>
        <family val="2"/>
      </rPr>
      <t xml:space="preserve"> (g)</t>
    </r>
  </si>
  <si>
    <t>Mass of bottle, lid &amp; dry tailings</t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</si>
  <si>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2</t>
    </r>
    <r>
      <rPr>
        <b/>
        <sz val="12"/>
        <color theme="1"/>
        <rFont val="Calibri"/>
        <family val="2"/>
      </rPr>
      <t xml:space="preserve"> (g)</t>
    </r>
  </si>
  <si>
    <t>Mass of bottle, lid, water &amp; tailings</t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</si>
  <si>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3</t>
    </r>
    <r>
      <rPr>
        <b/>
        <sz val="12"/>
        <color theme="1"/>
        <rFont val="Calibri"/>
        <family val="2"/>
      </rPr>
      <t xml:space="preserve"> (g)</t>
    </r>
  </si>
  <si>
    <t>Mass of bottle, lid &amp; water</t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</si>
  <si>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4</t>
    </r>
    <r>
      <rPr>
        <b/>
        <sz val="12"/>
        <color theme="1"/>
        <rFont val="Calibri"/>
        <family val="2"/>
      </rPr>
      <t xml:space="preserve"> (g)</t>
    </r>
  </si>
  <si>
    <t>Specific Gravity</t>
  </si>
  <si>
    <r>
      <rPr>
        <b/>
        <sz val="12"/>
        <color theme="1"/>
        <rFont val="Calibri"/>
        <family val="2"/>
      </rPr>
      <t>G</t>
    </r>
    <r>
      <rPr>
        <b/>
        <vertAlign val="subscript"/>
        <sz val="12"/>
        <color theme="1"/>
        <rFont val="Calibri"/>
        <family val="2"/>
      </rPr>
      <t>s</t>
    </r>
  </si>
  <si>
    <t>Density of tailings</t>
  </si>
  <si>
    <r>
      <rPr>
        <b/>
        <sz val="12"/>
        <color theme="1"/>
        <rFont val="Calibri"/>
        <family val="2"/>
      </rPr>
      <t>ρ</t>
    </r>
    <r>
      <rPr>
        <b/>
        <vertAlign val="subscript"/>
        <sz val="12"/>
        <color theme="1"/>
        <rFont val="Calibri"/>
        <family val="2"/>
      </rPr>
      <t>tailings</t>
    </r>
    <r>
      <rPr>
        <b/>
        <sz val="12"/>
        <color theme="1"/>
        <rFont val="Calibri"/>
        <family val="2"/>
      </rPr>
      <t xml:space="preserve"> (kgm</t>
    </r>
    <r>
      <rPr>
        <b/>
        <vertAlign val="superscript"/>
        <sz val="12"/>
        <color theme="1"/>
        <rFont val="Calibri"/>
        <family val="2"/>
      </rPr>
      <t>-3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</si>
  <si>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>ρ</t>
    </r>
    <r>
      <rPr>
        <vertAlign val="subscript"/>
        <sz val="12"/>
        <color theme="1"/>
        <rFont val="Calibri"/>
        <family val="2"/>
      </rPr>
      <t>tailings</t>
    </r>
    <r>
      <rPr>
        <sz val="12"/>
        <color theme="1"/>
        <rFont val="Calibri"/>
        <family val="2"/>
      </rPr>
      <t xml:space="preserve"> = G</t>
    </r>
    <r>
      <rPr>
        <vertAlign val="subscript"/>
        <sz val="12"/>
        <color theme="1"/>
        <rFont val="Calibri"/>
        <family val="2"/>
      </rPr>
      <t>s</t>
    </r>
    <r>
      <rPr>
        <sz val="12"/>
        <color theme="1"/>
        <rFont val="Calibri"/>
        <family val="2"/>
      </rPr>
      <t xml:space="preserve"> × ρ</t>
    </r>
    <r>
      <rPr>
        <vertAlign val="subscript"/>
        <sz val="12"/>
        <color theme="1"/>
        <rFont val="Calibri"/>
        <family val="2"/>
      </rPr>
      <t>water</t>
    </r>
    <r>
      <rPr>
        <sz val="12"/>
        <color theme="1"/>
        <rFont val="Calibri"/>
        <family val="2"/>
      </rPr>
      <t xml:space="preserve"> = G</t>
    </r>
    <r>
      <rPr>
        <vertAlign val="subscript"/>
        <sz val="12"/>
        <color theme="1"/>
        <rFont val="Calibri"/>
        <family val="2"/>
      </rPr>
      <t>s</t>
    </r>
    <r>
      <rPr>
        <sz val="12"/>
        <color theme="1"/>
        <rFont val="Calibri"/>
        <family val="2"/>
      </rPr>
      <t xml:space="preserve"> × 1000 kgm</t>
    </r>
    <r>
      <rPr>
        <vertAlign val="superscript"/>
        <sz val="12"/>
        <color theme="1"/>
        <rFont val="Calibri"/>
        <family val="2"/>
      </rPr>
      <t>-3</t>
    </r>
  </si>
  <si>
    <t>Measured dry volume</t>
  </si>
  <si>
    <r>
      <rPr>
        <b/>
        <sz val="12"/>
        <color theme="1"/>
        <rFont val="Calibri"/>
        <family val="2"/>
      </rPr>
      <t>V</t>
    </r>
    <r>
      <rPr>
        <b/>
        <vertAlign val="subscript"/>
        <sz val="12"/>
        <color theme="1"/>
        <rFont val="Calibri"/>
        <family val="2"/>
      </rPr>
      <t xml:space="preserve">T </t>
    </r>
    <r>
      <rPr>
        <b/>
        <sz val="12"/>
        <color theme="1"/>
        <rFont val="Calibri"/>
        <family val="2"/>
      </rPr>
      <t>(ml)</t>
    </r>
  </si>
  <si>
    <t>Read off measuring cylinder</t>
  </si>
  <si>
    <r>
      <rPr>
        <b/>
        <sz val="12"/>
        <color theme="1"/>
        <rFont val="Calibri"/>
        <family val="2"/>
      </rPr>
      <t>V</t>
    </r>
    <r>
      <rPr>
        <b/>
        <vertAlign val="subscript"/>
        <sz val="12"/>
        <color theme="1"/>
        <rFont val="Calibri"/>
        <family val="2"/>
      </rPr>
      <t>T</t>
    </r>
    <r>
      <rPr>
        <b/>
        <sz val="12"/>
        <color theme="1"/>
        <rFont val="Calibri"/>
        <family val="2"/>
      </rPr>
      <t xml:space="preserve"> (m</t>
    </r>
    <r>
      <rPr>
        <b/>
        <vertAlign val="superscript"/>
        <sz val="12"/>
        <color theme="1"/>
        <rFont val="Calibri"/>
        <family val="2"/>
      </rPr>
      <t>3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</si>
  <si>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>V</t>
    </r>
    <r>
      <rPr>
        <vertAlign val="subscript"/>
        <sz val="12"/>
        <color theme="1"/>
        <rFont val="Calibri"/>
        <family val="2"/>
      </rPr>
      <t>T</t>
    </r>
    <r>
      <rPr>
        <sz val="12"/>
        <color theme="1"/>
        <rFont val="Calibri"/>
        <family val="2"/>
      </rPr>
      <t xml:space="preserve"> (m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 = V</t>
    </r>
    <r>
      <rPr>
        <vertAlign val="subscript"/>
        <sz val="12"/>
        <color theme="1"/>
        <rFont val="Calibri"/>
        <family val="2"/>
      </rPr>
      <t>T</t>
    </r>
    <r>
      <rPr>
        <sz val="12"/>
        <color theme="1"/>
        <rFont val="Calibri"/>
        <family val="2"/>
      </rPr>
      <t xml:space="preserve"> (mL) ÷ 100000</t>
    </r>
  </si>
  <si>
    <t>Tailing Mass</t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</si>
  <si>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tailings</t>
    </r>
    <r>
      <rPr>
        <b/>
        <sz val="12"/>
        <color theme="1"/>
        <rFont val="Calibri"/>
        <family val="2"/>
      </rPr>
      <t xml:space="preserve"> (g)</t>
    </r>
  </si>
  <si>
    <r>
      <rPr>
        <sz val="12"/>
        <color theme="1"/>
        <rFont val="Calibri"/>
        <family val="2"/>
      </rPr>
      <t>M</t>
    </r>
    <r>
      <rPr>
        <vertAlign val="subscript"/>
        <sz val="12"/>
        <color theme="1"/>
        <rFont val="Calibri"/>
        <family val="2"/>
      </rPr>
      <t>tailings</t>
    </r>
    <r>
      <rPr>
        <sz val="12"/>
        <color theme="1"/>
        <rFont val="Calibri"/>
        <family val="2"/>
      </rPr>
      <t xml:space="preserve"> (g) = m</t>
    </r>
    <r>
      <rPr>
        <vertAlign val="sub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 xml:space="preserve"> - m</t>
    </r>
    <r>
      <rPr>
        <vertAlign val="subscript"/>
        <sz val="12"/>
        <color theme="1"/>
        <rFont val="Calibri"/>
        <family val="2"/>
      </rPr>
      <t>1</t>
    </r>
  </si>
  <si>
    <r>
      <rPr>
        <b/>
        <sz val="12"/>
        <color theme="1"/>
        <rFont val="Calibri"/>
        <family val="2"/>
      </rPr>
      <t>M</t>
    </r>
    <r>
      <rPr>
        <b/>
        <vertAlign val="subscript"/>
        <sz val="12"/>
        <color theme="1"/>
        <rFont val="Calibri"/>
        <family val="2"/>
      </rPr>
      <t>tailings</t>
    </r>
    <r>
      <rPr>
        <b/>
        <sz val="12"/>
        <color theme="1"/>
        <rFont val="Calibri"/>
        <family val="2"/>
      </rPr>
      <t xml:space="preserve"> (kg)</t>
    </r>
  </si>
  <si>
    <r>
      <rPr>
        <sz val="12"/>
        <color theme="1"/>
        <rFont val="Calibri"/>
        <family val="2"/>
      </rPr>
      <t>M</t>
    </r>
    <r>
      <rPr>
        <vertAlign val="subscript"/>
        <sz val="12"/>
        <color theme="1"/>
        <rFont val="Calibri"/>
        <family val="2"/>
      </rPr>
      <t>tailings</t>
    </r>
    <r>
      <rPr>
        <sz val="12"/>
        <color theme="1"/>
        <rFont val="Calibri"/>
        <family val="2"/>
      </rPr>
      <t xml:space="preserve"> (kg) = M</t>
    </r>
    <r>
      <rPr>
        <vertAlign val="subscript"/>
        <sz val="12"/>
        <color theme="1"/>
        <rFont val="Calibri"/>
        <family val="2"/>
      </rPr>
      <t>tailings</t>
    </r>
    <r>
      <rPr>
        <sz val="12"/>
        <color theme="1"/>
        <rFont val="Calibri"/>
        <family val="2"/>
      </rPr>
      <t xml:space="preserve"> (g) ÷ 1000</t>
    </r>
  </si>
  <si>
    <t>Tailings Solid Volume</t>
  </si>
  <si>
    <r>
      <rPr>
        <b/>
        <sz val="12"/>
        <color theme="1"/>
        <rFont val="Calibri"/>
        <family val="2"/>
      </rPr>
      <t>V</t>
    </r>
    <r>
      <rPr>
        <b/>
        <vertAlign val="subscript"/>
        <sz val="12"/>
        <color theme="1"/>
        <rFont val="Calibri"/>
        <family val="2"/>
      </rPr>
      <t>s</t>
    </r>
    <r>
      <rPr>
        <b/>
        <sz val="12"/>
        <color theme="1"/>
        <rFont val="Calibri"/>
        <family val="2"/>
      </rPr>
      <t xml:space="preserve"> (m</t>
    </r>
    <r>
      <rPr>
        <b/>
        <vertAlign val="superscript"/>
        <sz val="12"/>
        <color theme="1"/>
        <rFont val="Calibri"/>
        <family val="2"/>
      </rPr>
      <t>3</t>
    </r>
    <r>
      <rPr>
        <b/>
        <sz val="12"/>
        <color theme="1"/>
        <rFont val="Calibri"/>
        <family val="2"/>
      </rPr>
      <t>)</t>
    </r>
  </si>
  <si>
    <r>
      <rPr>
        <sz val="12"/>
        <color theme="1"/>
        <rFont val="Calibri"/>
        <family val="2"/>
      </rPr>
      <t>V</t>
    </r>
    <r>
      <rPr>
        <vertAlign val="subscript"/>
        <sz val="12"/>
        <color theme="1"/>
        <rFont val="Calibri"/>
        <family val="2"/>
      </rPr>
      <t>s</t>
    </r>
    <r>
      <rPr>
        <sz val="12"/>
        <color theme="1"/>
        <rFont val="Calibri"/>
        <family val="2"/>
      </rPr>
      <t xml:space="preserve"> = M</t>
    </r>
    <r>
      <rPr>
        <vertAlign val="subscript"/>
        <sz val="12"/>
        <color theme="1"/>
        <rFont val="Calibri"/>
        <family val="2"/>
      </rPr>
      <t>tailings</t>
    </r>
    <r>
      <rPr>
        <sz val="12"/>
        <color theme="1"/>
        <rFont val="Calibri"/>
        <family val="2"/>
      </rPr>
      <t xml:space="preserve"> ÷ ρ</t>
    </r>
    <r>
      <rPr>
        <vertAlign val="subscript"/>
        <sz val="12"/>
        <color theme="1"/>
        <rFont val="Calibri"/>
        <family val="2"/>
      </rPr>
      <t>tailings</t>
    </r>
  </si>
  <si>
    <t>Voids Ratio</t>
  </si>
  <si>
    <t>e</t>
  </si>
  <si>
    <t>Porosity</t>
  </si>
  <si>
    <t>Φ</t>
  </si>
  <si>
    <t>Φ (%)</t>
  </si>
  <si>
    <t>Value</t>
  </si>
  <si>
    <t>Date:</t>
  </si>
  <si>
    <t>27°C</t>
  </si>
  <si>
    <t>σ (%)</t>
  </si>
  <si>
    <t>All samples ground to pass through 212 µm sieve</t>
  </si>
  <si>
    <t>All samples ground to pass through 425 µm sieve</t>
  </si>
  <si>
    <t>µm</t>
  </si>
  <si>
    <t>Aim:</t>
  </si>
  <si>
    <t>Once porosity is known, the degree of saturation of a sample can be calculated if that sample is mixed with a liquid</t>
  </si>
  <si>
    <t>Knowing the specific gravity and voids ratio of each sample facilitates the calculation of the porostiy</t>
  </si>
  <si>
    <t>Experimentally determine the amount of NaOH solution required to keep saturation constant across 5 samples of copper tailings with different particle size distributions</t>
  </si>
  <si>
    <t>Begin by determining the specific gravity and voids ratio of 5 different samples of copper tailings</t>
  </si>
  <si>
    <t>Samples were sieved through 5 different sized sieves (150, 212, 300, 425, 600 µm) to give unique particle size distributions to each sample</t>
  </si>
  <si>
    <t>Method:</t>
  </si>
  <si>
    <t>Copper mine tailings obtained from a copper mine located 60 km southwest of Medellín in the nation of Columbia's Middle Cauca region were used in this experiment</t>
  </si>
  <si>
    <t>Tailings were supplied by AngloGold Ashanti</t>
  </si>
  <si>
    <t>Agglomerations of tailings were ground by hand in a mortar and pestle until the whole sample was able to pass through sieves of the following sizes:</t>
  </si>
  <si>
    <t>Sieves used to generate each size fraction were ISO3310-1 certified and manufactured by Kingtest (Dick King Lab Supplies, Johannesburg, South Africa).</t>
  </si>
  <si>
    <t>Tailings were placed in an oven set to 105°C for a minimum of 24 hours prior to being used in this density bottle test.</t>
  </si>
  <si>
    <t>150 µm, 212 µm, 300 µm, 425 µm, 600 µm</t>
  </si>
  <si>
    <t>Density bottle with stopper (50 ml)</t>
  </si>
  <si>
    <t>Vacuum desiccator</t>
  </si>
  <si>
    <t>Vacuum pump</t>
  </si>
  <si>
    <t>Scale</t>
  </si>
  <si>
    <t>Spatula</t>
  </si>
  <si>
    <t>Equipment:</t>
  </si>
  <si>
    <t>Oven (105 - 110'C)</t>
  </si>
  <si>
    <t>After preparation of the 5 samples, the following equipment was used and procedure followed to determine specific gravity and porosity</t>
  </si>
  <si>
    <t>Water bath was set to 26°C (±1°C)</t>
  </si>
  <si>
    <t>Vacuum pump used to de-air deionised water</t>
  </si>
  <si>
    <t>Squeeze bottles of de-aired water placed in water bath</t>
  </si>
  <si>
    <t>Density bottles dried in the oven at 105°C before being cooled in the desiccator</t>
  </si>
  <si>
    <t>Enough de-aired, deionised water added to the density bottle to just cover the tailings and shaken gently to mix</t>
  </si>
  <si>
    <t>Stopper removed and density bottle containing water mixed with tailings placed in vacuum desiccator</t>
  </si>
  <si>
    <t>Desiccator evacuated gradually by the vacuum pump</t>
  </si>
  <si>
    <t>Pressure 20 mm of mercury or less</t>
  </si>
  <si>
    <t>Density bottle kept in the desiccator for a minimum an hour or until no further movement of air was noticed</t>
  </si>
  <si>
    <t>Density bottle was removed from desiccator and de-aired water was added until density bottle was full</t>
  </si>
  <si>
    <t>Density bottles were closed with their stoppers before being immersed up to the neck in the constant temperature water baths</t>
  </si>
  <si>
    <t>Density bottles remained immersed until attainment of constant temperature (26±1°C ) before being wiped clean and dry</t>
  </si>
  <si>
    <t>Density bottles were emptied, cleaned thoroughly and filled with de-aired water</t>
  </si>
  <si>
    <t>Density bottle stoppers were inserted and bottles were immersed up to the neck in the water bath until constant temperature was reached (26±1°C)</t>
  </si>
  <si>
    <r>
      <t>The following formula was used to calculate specific gravity (G</t>
    </r>
    <r>
      <rPr>
        <vertAlign val="subscript"/>
        <sz val="12"/>
        <color theme="1"/>
        <rFont val="Calibri (Body)"/>
      </rPr>
      <t>s</t>
    </r>
    <r>
      <rPr>
        <sz val="12"/>
        <color theme="1"/>
        <rFont val="Calibri"/>
        <family val="2"/>
        <scheme val="minor"/>
      </rPr>
      <t>) of the tailings:</t>
    </r>
  </si>
  <si>
    <t>Volume of solids in a given sample could then be calculated as follows:</t>
  </si>
  <si>
    <t>The voids ratio of a given sample could be calculated as follows:</t>
  </si>
  <si>
    <t>The porosity could be calculated as follows:</t>
  </si>
  <si>
    <r>
      <t>Assuming nominal tile dimensions of 100 x 100 x 10 mm, a nominal tile volume (V</t>
    </r>
    <r>
      <rPr>
        <vertAlign val="subscript"/>
        <sz val="12"/>
        <color theme="1"/>
        <rFont val="Calibri (Body)"/>
      </rPr>
      <t>Tile</t>
    </r>
    <r>
      <rPr>
        <sz val="12"/>
        <color theme="1"/>
        <rFont val="Calibri"/>
        <family val="2"/>
        <scheme val="minor"/>
      </rPr>
      <t>) can be calculated</t>
    </r>
  </si>
  <si>
    <t>The porosity formula can then be used to determine the volume of voids in the nominal tile for a given sample of given PSD</t>
  </si>
  <si>
    <t xml:space="preserve">A calculation can then performed to determine what volume of liquid would need to be added to each sample to fix the degree of saturation to a single percentage for all samples </t>
  </si>
  <si>
    <t>In light of this the plan was to determine the saturation that gave acceptable workability for PSD&lt;600 µm</t>
  </si>
  <si>
    <t>This saturation was to then be used for the remaining 4 samples</t>
  </si>
  <si>
    <t>Constant water temperature bath (26±1°C)</t>
  </si>
  <si>
    <t>Procedure:</t>
  </si>
  <si>
    <t>Using the sample with PSD &lt;600 µm and knowing that 38 mL of solution yielded an acceptable workability, the saturation of that sample can be worked out</t>
  </si>
  <si>
    <t>The saturation would be calculated using the following formula:</t>
  </si>
  <si>
    <t>Once the target saturation is known, the required volume of solution for each of the other samples can be calculated also using the saturation formula</t>
  </si>
  <si>
    <t>Calculations</t>
  </si>
  <si>
    <t>Dry tailings sample transferred to glass measuring cylinder</t>
  </si>
  <si>
    <t>PSD classification</t>
  </si>
  <si>
    <r>
      <t>Bottle and stopper weighed to nearest 0.001 g (M</t>
    </r>
    <r>
      <rPr>
        <vertAlign val="subscript"/>
        <sz val="12"/>
        <color theme="1"/>
        <rFont val="Calibri (Body)"/>
      </rPr>
      <t>1</t>
    </r>
    <r>
      <rPr>
        <sz val="12"/>
        <color theme="1"/>
        <rFont val="Calibri"/>
        <family val="2"/>
        <scheme val="minor"/>
      </rPr>
      <t>)</t>
    </r>
  </si>
  <si>
    <r>
      <t>The cylinder was tapped 5 times in all cases to compact the sample and sample volume read off cylinder (V</t>
    </r>
    <r>
      <rPr>
        <vertAlign val="subscript"/>
        <sz val="12"/>
        <color theme="1"/>
        <rFont val="Calibri (Body)"/>
      </rPr>
      <t>T</t>
    </r>
    <r>
      <rPr>
        <sz val="12"/>
        <color theme="1"/>
        <rFont val="Calibri"/>
        <family val="2"/>
        <scheme val="minor"/>
      </rPr>
      <t>)</t>
    </r>
  </si>
  <si>
    <r>
      <t>Dry tailings sample transfered to the density bottle and weighed (M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</si>
  <si>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The mass of the density bottle and its contents were then determined (M</t>
    </r>
    <r>
      <rPr>
        <vertAlign val="sub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)</t>
    </r>
  </si>
  <si>
    <r>
      <t>Bottles were wiped dry and weighed (M</t>
    </r>
    <r>
      <rPr>
        <vertAlign val="sub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>)</t>
    </r>
  </si>
  <si>
    <r>
      <t>Specific gravity, G</t>
    </r>
    <r>
      <rPr>
        <b/>
        <vertAlign val="subscript"/>
        <sz val="12"/>
        <color theme="1"/>
        <rFont val="Calibri"/>
        <family val="2"/>
      </rPr>
      <t>s</t>
    </r>
  </si>
  <si>
    <t>Void Ratio, e</t>
  </si>
  <si>
    <t>Porosity Φ (%)</t>
  </si>
  <si>
    <t>Equation Number</t>
  </si>
  <si>
    <t>Equation (12)</t>
  </si>
  <si>
    <t>Equation (13)</t>
  </si>
  <si>
    <t>Equation (14)</t>
  </si>
  <si>
    <t>Equation (15)</t>
  </si>
  <si>
    <r>
      <t>V</t>
    </r>
    <r>
      <rPr>
        <vertAlign val="subscript"/>
        <sz val="12"/>
        <color theme="1"/>
        <rFont val="Calibri (Body)"/>
      </rPr>
      <t>v</t>
    </r>
    <r>
      <rPr>
        <sz val="12"/>
        <color theme="1"/>
        <rFont val="Calibri"/>
        <family val="2"/>
        <scheme val="minor"/>
      </rPr>
      <t xml:space="preserve"> = (V</t>
    </r>
    <r>
      <rPr>
        <vertAlign val="subscript"/>
        <sz val="12"/>
        <color theme="1"/>
        <rFont val="Calibri (Body)"/>
      </rPr>
      <t>Tile</t>
    </r>
    <r>
      <rPr>
        <sz val="12"/>
        <color theme="1"/>
        <rFont val="Calibri"/>
        <family val="2"/>
        <scheme val="minor"/>
      </rPr>
      <t xml:space="preserve"> × </t>
    </r>
    <r>
      <rPr>
        <b/>
        <sz val="12"/>
        <color theme="1"/>
        <rFont val="Calibri"/>
        <family val="2"/>
        <scheme val="minor"/>
      </rPr>
      <t>Φ</t>
    </r>
    <r>
      <rPr>
        <sz val="12"/>
        <color theme="1"/>
        <rFont val="Calibri"/>
        <family val="2"/>
        <scheme val="minor"/>
      </rPr>
      <t>)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÷ 100</t>
    </r>
  </si>
  <si>
    <r>
      <t>Volume of voids in nominal tile (cm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</si>
  <si>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t>Saturation (%)</t>
  </si>
  <si>
    <t>NaOH soln. required for 56.8% sat (mL)</t>
  </si>
  <si>
    <t>Void ratio, e</t>
  </si>
  <si>
    <r>
      <t xml:space="preserve">Porosity, </t>
    </r>
    <r>
      <rPr>
        <b/>
        <sz val="12"/>
        <color theme="1"/>
        <rFont val="Calibri"/>
        <family val="2"/>
      </rPr>
      <t>Φ</t>
    </r>
    <r>
      <rPr>
        <sz val="12"/>
        <color theme="1"/>
        <rFont val="Calibri"/>
        <family val="2"/>
      </rPr>
      <t xml:space="preserve"> (%)</t>
    </r>
  </si>
  <si>
    <r>
      <t>Total nominal tile volume, V</t>
    </r>
    <r>
      <rPr>
        <vertAlign val="subscript"/>
        <sz val="12"/>
        <color theme="1"/>
        <rFont val="Calibri (Body)"/>
      </rPr>
      <t>Tile</t>
    </r>
    <r>
      <rPr>
        <sz val="12"/>
        <color theme="1"/>
        <rFont val="Calibri"/>
        <family val="2"/>
      </rPr>
      <t xml:space="preserve">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</rPr>
      <t>)</t>
    </r>
  </si>
  <si>
    <r>
      <t>Volume of voids in nominal tile, V</t>
    </r>
    <r>
      <rPr>
        <vertAlign val="subscript"/>
        <sz val="12"/>
        <color theme="1"/>
        <rFont val="Calibri"/>
        <family val="2"/>
      </rPr>
      <t>v</t>
    </r>
    <r>
      <rPr>
        <sz val="12"/>
        <color theme="1"/>
        <rFont val="Calibri"/>
        <family val="2"/>
      </rPr>
      <t xml:space="preserve">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</rPr>
      <t>)</t>
    </r>
  </si>
  <si>
    <t>Preliminary experiments were done on tailings with PSD &lt; 600 µm which indicated that 38 mL of solution added to 180 g of dry tailings with a PSD classification of 600 µm yielded an acceptable workability</t>
  </si>
  <si>
    <t>NaOH soln. volume added (mL)</t>
  </si>
  <si>
    <r>
      <t>NaOH soln. volume added (m</t>
    </r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</rPr>
      <t>)</t>
    </r>
  </si>
  <si>
    <t>to produce paste with good workability in Cu tailings with PSD classification of 600 µm</t>
  </si>
  <si>
    <t xml:space="preserve">Volume of 38 mL NaOH solution added in preliminary experiments which was found </t>
  </si>
  <si>
    <t>The saturation of 56.8% was kept constant for the remainging PSD</t>
  </si>
  <si>
    <t>classifications thus varying volumes of NaOH solution were used for them</t>
  </si>
  <si>
    <t>Equation (16)</t>
  </si>
  <si>
    <t>Equation (17)</t>
  </si>
  <si>
    <r>
      <t>Sr = (V</t>
    </r>
    <r>
      <rPr>
        <vertAlign val="subscript"/>
        <sz val="12"/>
        <color theme="1"/>
        <rFont val="Calibri (Body)"/>
      </rPr>
      <t>w</t>
    </r>
    <r>
      <rPr>
        <sz val="12"/>
        <color theme="1"/>
        <rFont val="Calibri"/>
        <family val="2"/>
        <scheme val="minor"/>
      </rPr>
      <t xml:space="preserve"> ÷ V</t>
    </r>
    <r>
      <rPr>
        <vertAlign val="subscript"/>
        <sz val="12"/>
        <color theme="1"/>
        <rFont val="Calibri (Body)"/>
      </rPr>
      <t>v</t>
    </r>
    <r>
      <rPr>
        <sz val="12"/>
        <color theme="1"/>
        <rFont val="Calibri"/>
        <family val="2"/>
        <scheme val="minor"/>
      </rPr>
      <t>) × 100</t>
    </r>
  </si>
  <si>
    <r>
      <t>NaOH soln. required for 56.8% saturation (m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</si>
  <si>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t>NaOH soln. required for 56.8% saturation (mL)</t>
  </si>
  <si>
    <t>Nominal tile volume = (100 × 100 × 10) mm</t>
  </si>
  <si>
    <t>Summary of key results</t>
  </si>
  <si>
    <t>Relevant equation</t>
  </si>
  <si>
    <t>600 µm</t>
  </si>
  <si>
    <t>425 µm</t>
  </si>
  <si>
    <t>300 µm</t>
  </si>
  <si>
    <t>212 µm</t>
  </si>
  <si>
    <t>150 µm</t>
  </si>
  <si>
    <t>Summary of Cu tailing parameters and NaOH solution required to saturate them to 56.8%</t>
  </si>
  <si>
    <t>Volumes of NaOH required to be added to 180 g of Cu tailings to maintain a 57% saturation</t>
  </si>
  <si>
    <t xml:space="preserve">The volumes of NaOH solution required to maintain a 57% saturation across all PSD classifications of 180 g of Cu tailings is presented in the </t>
  </si>
  <si>
    <t>summary table and graphs above. These were the volumes mixed with the Cu tailings to make geo-tiles.</t>
  </si>
  <si>
    <t>Conclusion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</si>
</sst>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"/>
    <numFmt numFmtId="166" formatCode="0.0"/>
    <numFmt numFmtId="167" formatCode="0.000000000"/>
    <numFmt numFmtId="168" formatCode="0.000000"/>
  </numFmts>
  <fonts count="21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3F3F76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b/>
      <vertAlign val="subscript"/>
      <sz val="12"/>
      <color theme="1"/>
      <name val="Calibri"/>
      <family val="2"/>
    </font>
    <font>
      <b/>
      <vertAlign val="superscript"/>
      <sz val="12"/>
      <color theme="1"/>
      <name val="Calibri"/>
      <family val="2"/>
    </font>
    <font>
      <vertAlign val="subscript"/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vertAlign val="subscript"/>
      <sz val="12"/>
      <color theme="1"/>
      <name val="Calibri (Body)"/>
    </font>
    <font>
      <vertAlign val="superscript"/>
      <sz val="12"/>
      <color theme="1"/>
      <name val="Calibri (Body)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 (Body)"/>
    </font>
    <font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  <bgColor rgb="FFFFCC99"/>
      </patternFill>
    </fill>
    <fill>
      <patternFill patternType="solid">
        <fgColor rgb="FF8064A2"/>
        <bgColor indexed="64"/>
      </patternFill>
    </fill>
  </fills>
  <borders count="6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5" fillId="0" borderId="0" xfId="0" applyFont="1"/>
    <xf numFmtId="0" fontId="6" fillId="2" borderId="1" xfId="0" applyFont="1" applyFill="1" applyBorder="1"/>
    <xf numFmtId="0" fontId="7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6" xfId="0" applyFont="1" applyBorder="1"/>
    <xf numFmtId="0" fontId="7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7" fillId="0" borderId="10" xfId="0" applyFont="1" applyBorder="1"/>
    <xf numFmtId="0" fontId="7" fillId="0" borderId="9" xfId="0" applyFont="1" applyBorder="1"/>
    <xf numFmtId="0" fontId="7" fillId="0" borderId="0" xfId="0" applyFont="1"/>
    <xf numFmtId="0" fontId="5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164" fontId="6" fillId="2" borderId="1" xfId="0" applyNumberFormat="1" applyFont="1" applyFill="1" applyBorder="1"/>
    <xf numFmtId="164" fontId="5" fillId="0" borderId="0" xfId="0" applyNumberFormat="1" applyFont="1"/>
    <xf numFmtId="164" fontId="5" fillId="0" borderId="13" xfId="0" applyNumberFormat="1" applyFont="1" applyBorder="1"/>
    <xf numFmtId="0" fontId="7" fillId="0" borderId="14" xfId="0" applyFont="1" applyBorder="1"/>
    <xf numFmtId="0" fontId="7" fillId="0" borderId="15" xfId="0" applyFont="1" applyBorder="1"/>
    <xf numFmtId="164" fontId="5" fillId="0" borderId="16" xfId="0" applyNumberFormat="1" applyFont="1" applyBorder="1"/>
    <xf numFmtId="164" fontId="5" fillId="0" borderId="15" xfId="0" applyNumberFormat="1" applyFont="1" applyBorder="1"/>
    <xf numFmtId="165" fontId="5" fillId="0" borderId="15" xfId="0" applyNumberFormat="1" applyFont="1" applyBorder="1"/>
    <xf numFmtId="164" fontId="5" fillId="0" borderId="17" xfId="0" applyNumberFormat="1" applyFont="1" applyBorder="1"/>
    <xf numFmtId="1" fontId="5" fillId="0" borderId="17" xfId="0" applyNumberFormat="1" applyFont="1" applyBorder="1"/>
    <xf numFmtId="1" fontId="5" fillId="0" borderId="0" xfId="0" applyNumberFormat="1" applyFont="1"/>
    <xf numFmtId="1" fontId="5" fillId="0" borderId="13" xfId="0" applyNumberFormat="1" applyFont="1" applyBorder="1"/>
    <xf numFmtId="0" fontId="5" fillId="0" borderId="13" xfId="0" applyFont="1" applyBorder="1"/>
    <xf numFmtId="166" fontId="6" fillId="2" borderId="1" xfId="0" applyNumberFormat="1" applyFont="1" applyFill="1" applyBorder="1"/>
    <xf numFmtId="166" fontId="5" fillId="0" borderId="0" xfId="0" applyNumberFormat="1" applyFont="1"/>
    <xf numFmtId="166" fontId="5" fillId="0" borderId="13" xfId="0" applyNumberFormat="1" applyFont="1" applyBorder="1"/>
    <xf numFmtId="0" fontId="5" fillId="0" borderId="17" xfId="0" applyFont="1" applyBorder="1"/>
    <xf numFmtId="167" fontId="5" fillId="0" borderId="17" xfId="0" applyNumberFormat="1" applyFont="1" applyBorder="1"/>
    <xf numFmtId="167" fontId="5" fillId="0" borderId="0" xfId="0" applyNumberFormat="1" applyFont="1"/>
    <xf numFmtId="167" fontId="5" fillId="0" borderId="13" xfId="0" applyNumberFormat="1" applyFont="1" applyBorder="1"/>
    <xf numFmtId="0" fontId="7" fillId="0" borderId="8" xfId="0" applyFont="1" applyBorder="1"/>
    <xf numFmtId="0" fontId="5" fillId="0" borderId="18" xfId="0" applyFont="1" applyBorder="1"/>
    <xf numFmtId="164" fontId="5" fillId="0" borderId="10" xfId="0" applyNumberFormat="1" applyFont="1" applyBorder="1"/>
    <xf numFmtId="164" fontId="5" fillId="0" borderId="9" xfId="0" applyNumberFormat="1" applyFont="1" applyBorder="1"/>
    <xf numFmtId="0" fontId="5" fillId="0" borderId="12" xfId="0" applyFont="1" applyBorder="1"/>
    <xf numFmtId="0" fontId="5" fillId="0" borderId="19" xfId="0" applyFont="1" applyBorder="1"/>
    <xf numFmtId="0" fontId="5" fillId="0" borderId="20" xfId="0" applyFont="1" applyBorder="1"/>
    <xf numFmtId="0" fontId="5" fillId="0" borderId="21" xfId="0" applyFont="1" applyBorder="1"/>
    <xf numFmtId="0" fontId="7" fillId="0" borderId="23" xfId="0" applyFont="1" applyBorder="1"/>
    <xf numFmtId="0" fontId="7" fillId="0" borderId="24" xfId="0" applyFont="1" applyBorder="1"/>
    <xf numFmtId="2" fontId="5" fillId="0" borderId="0" xfId="0" applyNumberFormat="1" applyFont="1"/>
    <xf numFmtId="164" fontId="5" fillId="0" borderId="11" xfId="0" applyNumberFormat="1" applyFont="1" applyBorder="1"/>
    <xf numFmtId="166" fontId="5" fillId="0" borderId="20" xfId="0" applyNumberFormat="1" applyFont="1" applyBorder="1"/>
    <xf numFmtId="0" fontId="5" fillId="0" borderId="0" xfId="0" applyFont="1" applyAlignment="1">
      <alignment wrapText="1"/>
    </xf>
    <xf numFmtId="0" fontId="5" fillId="0" borderId="2" xfId="0" applyFont="1" applyBorder="1"/>
    <xf numFmtId="0" fontId="7" fillId="0" borderId="27" xfId="0" applyFont="1" applyBorder="1"/>
    <xf numFmtId="0" fontId="7" fillId="0" borderId="28" xfId="0" applyFont="1" applyBorder="1"/>
    <xf numFmtId="0" fontId="5" fillId="0" borderId="29" xfId="0" applyFont="1" applyBorder="1"/>
    <xf numFmtId="0" fontId="5" fillId="0" borderId="30" xfId="0" applyFont="1" applyBorder="1"/>
    <xf numFmtId="166" fontId="5" fillId="0" borderId="31" xfId="0" applyNumberFormat="1" applyFont="1" applyBorder="1"/>
    <xf numFmtId="2" fontId="5" fillId="0" borderId="32" xfId="0" applyNumberFormat="1" applyFont="1" applyBorder="1"/>
    <xf numFmtId="166" fontId="5" fillId="0" borderId="33" xfId="0" applyNumberFormat="1" applyFont="1" applyBorder="1"/>
    <xf numFmtId="0" fontId="5" fillId="0" borderId="31" xfId="0" applyFont="1" applyBorder="1"/>
    <xf numFmtId="0" fontId="5" fillId="0" borderId="32" xfId="0" applyFont="1" applyBorder="1"/>
    <xf numFmtId="0" fontId="5" fillId="0" borderId="33" xfId="0" applyFont="1" applyBorder="1"/>
    <xf numFmtId="168" fontId="5" fillId="0" borderId="31" xfId="0" applyNumberFormat="1" applyFont="1" applyBorder="1"/>
    <xf numFmtId="168" fontId="5" fillId="0" borderId="33" xfId="0" applyNumberFormat="1" applyFont="1" applyBorder="1"/>
    <xf numFmtId="15" fontId="6" fillId="2" borderId="1" xfId="0" applyNumberFormat="1" applyFont="1" applyFill="1" applyBorder="1"/>
    <xf numFmtId="2" fontId="5" fillId="0" borderId="11" xfId="0" applyNumberFormat="1" applyFont="1" applyBorder="1"/>
    <xf numFmtId="0" fontId="8" fillId="0" borderId="6" xfId="0" applyFont="1" applyBorder="1"/>
    <xf numFmtId="0" fontId="8" fillId="0" borderId="4" xfId="0" applyFont="1" applyBorder="1"/>
    <xf numFmtId="0" fontId="8" fillId="0" borderId="27" xfId="0" applyFont="1" applyBorder="1"/>
    <xf numFmtId="0" fontId="7" fillId="0" borderId="5" xfId="0" applyFont="1" applyBorder="1"/>
    <xf numFmtId="2" fontId="5" fillId="0" borderId="34" xfId="0" applyNumberFormat="1" applyFont="1" applyBorder="1"/>
    <xf numFmtId="0" fontId="7" fillId="0" borderId="35" xfId="0" applyFont="1" applyBorder="1"/>
    <xf numFmtId="2" fontId="0" fillId="0" borderId="34" xfId="0" applyNumberFormat="1" applyBorder="1"/>
    <xf numFmtId="2" fontId="0" fillId="0" borderId="11" xfId="0" applyNumberFormat="1" applyBorder="1"/>
    <xf numFmtId="0" fontId="5" fillId="0" borderId="26" xfId="0" applyFont="1" applyBorder="1" applyAlignment="1">
      <alignment wrapText="1"/>
    </xf>
    <xf numFmtId="0" fontId="8" fillId="0" borderId="28" xfId="0" applyFont="1" applyBorder="1"/>
    <xf numFmtId="0" fontId="5" fillId="0" borderId="36" xfId="0" applyFont="1" applyBorder="1"/>
    <xf numFmtId="0" fontId="5" fillId="0" borderId="37" xfId="0" applyFont="1" applyBorder="1"/>
    <xf numFmtId="0" fontId="5" fillId="0" borderId="28" xfId="0" applyFont="1" applyBorder="1" applyAlignment="1">
      <alignment wrapText="1"/>
    </xf>
    <xf numFmtId="164" fontId="5" fillId="0" borderId="38" xfId="0" applyNumberFormat="1" applyFont="1" applyBorder="1"/>
    <xf numFmtId="164" fontId="5" fillId="0" borderId="39" xfId="0" applyNumberFormat="1" applyFont="1" applyBorder="1"/>
    <xf numFmtId="2" fontId="5" fillId="0" borderId="40" xfId="0" applyNumberFormat="1" applyFont="1" applyBorder="1"/>
    <xf numFmtId="0" fontId="5" fillId="0" borderId="40" xfId="0" applyFont="1" applyBorder="1"/>
    <xf numFmtId="0" fontId="7" fillId="0" borderId="7" xfId="0" applyFont="1" applyBorder="1"/>
    <xf numFmtId="164" fontId="5" fillId="0" borderId="35" xfId="0" applyNumberFormat="1" applyFont="1" applyBorder="1"/>
    <xf numFmtId="0" fontId="5" fillId="0" borderId="41" xfId="0" applyFont="1" applyBorder="1"/>
    <xf numFmtId="164" fontId="5" fillId="0" borderId="22" xfId="0" applyNumberFormat="1" applyFont="1" applyBorder="1"/>
    <xf numFmtId="2" fontId="5" fillId="0" borderId="31" xfId="0" applyNumberFormat="1" applyFont="1" applyBorder="1"/>
    <xf numFmtId="0" fontId="4" fillId="0" borderId="0" xfId="0" applyFont="1"/>
    <xf numFmtId="0" fontId="3" fillId="0" borderId="0" xfId="0" applyFont="1"/>
    <xf numFmtId="1" fontId="5" fillId="0" borderId="31" xfId="0" applyNumberFormat="1" applyFont="1" applyBorder="1"/>
    <xf numFmtId="0" fontId="16" fillId="0" borderId="0" xfId="0" applyFont="1"/>
    <xf numFmtId="0" fontId="17" fillId="0" borderId="0" xfId="0" applyFont="1"/>
    <xf numFmtId="0" fontId="2" fillId="0" borderId="0" xfId="0" applyFont="1"/>
    <xf numFmtId="0" fontId="15" fillId="0" borderId="0" xfId="0" applyFont="1"/>
    <xf numFmtId="0" fontId="5" fillId="0" borderId="42" xfId="0" applyFont="1" applyBorder="1"/>
    <xf numFmtId="0" fontId="5" fillId="0" borderId="44" xfId="0" applyFont="1" applyBorder="1"/>
    <xf numFmtId="0" fontId="5" fillId="0" borderId="16" xfId="0" applyFont="1" applyBorder="1"/>
    <xf numFmtId="0" fontId="5" fillId="0" borderId="34" xfId="0" applyFont="1" applyBorder="1"/>
    <xf numFmtId="0" fontId="5" fillId="0" borderId="45" xfId="0" applyFont="1" applyBorder="1"/>
    <xf numFmtId="0" fontId="0" fillId="0" borderId="6" xfId="0" applyBorder="1"/>
    <xf numFmtId="166" fontId="5" fillId="0" borderId="32" xfId="0" applyNumberFormat="1" applyFont="1" applyBorder="1"/>
    <xf numFmtId="0" fontId="1" fillId="0" borderId="0" xfId="1"/>
    <xf numFmtId="2" fontId="5" fillId="0" borderId="11" xfId="1" applyNumberFormat="1" applyFont="1" applyBorder="1"/>
    <xf numFmtId="2" fontId="5" fillId="0" borderId="0" xfId="1" applyNumberFormat="1" applyFont="1"/>
    <xf numFmtId="2" fontId="5" fillId="0" borderId="13" xfId="1" applyNumberFormat="1" applyFont="1" applyBorder="1"/>
    <xf numFmtId="2" fontId="5" fillId="0" borderId="17" xfId="1" applyNumberFormat="1" applyFont="1" applyBorder="1"/>
    <xf numFmtId="164" fontId="5" fillId="0" borderId="11" xfId="1" applyNumberFormat="1" applyFont="1" applyBorder="1"/>
    <xf numFmtId="164" fontId="5" fillId="0" borderId="13" xfId="1" applyNumberFormat="1" applyFont="1" applyBorder="1"/>
    <xf numFmtId="164" fontId="5" fillId="0" borderId="0" xfId="1" applyNumberFormat="1" applyFont="1"/>
    <xf numFmtId="0" fontId="7" fillId="0" borderId="41" xfId="1" applyFont="1" applyBorder="1"/>
    <xf numFmtId="0" fontId="7" fillId="0" borderId="36" xfId="1" applyFont="1" applyBorder="1"/>
    <xf numFmtId="0" fontId="7" fillId="0" borderId="33" xfId="1" applyFont="1" applyBorder="1"/>
    <xf numFmtId="0" fontId="7" fillId="0" borderId="37" xfId="1" applyFont="1" applyBorder="1"/>
    <xf numFmtId="0" fontId="7" fillId="0" borderId="43" xfId="1" applyFont="1" applyBorder="1"/>
    <xf numFmtId="0" fontId="7" fillId="0" borderId="7" xfId="1" applyFont="1" applyBorder="1"/>
    <xf numFmtId="0" fontId="7" fillId="0" borderId="6" xfId="1" applyFont="1" applyBorder="1"/>
    <xf numFmtId="0" fontId="7" fillId="0" borderId="4" xfId="1" applyFont="1" applyBorder="1"/>
    <xf numFmtId="0" fontId="7" fillId="0" borderId="5" xfId="1" applyFont="1" applyBorder="1"/>
    <xf numFmtId="0" fontId="7" fillId="0" borderId="47" xfId="1" applyFont="1" applyBorder="1"/>
    <xf numFmtId="0" fontId="1" fillId="0" borderId="0" xfId="0" applyFont="1"/>
    <xf numFmtId="164" fontId="5" fillId="0" borderId="21" xfId="0" applyNumberFormat="1" applyFont="1" applyBorder="1"/>
    <xf numFmtId="0" fontId="7" fillId="0" borderId="48" xfId="0" applyFont="1" applyBorder="1"/>
    <xf numFmtId="166" fontId="5" fillId="0" borderId="0" xfId="1" applyNumberFormat="1" applyFont="1"/>
    <xf numFmtId="166" fontId="5" fillId="0" borderId="17" xfId="1" applyNumberFormat="1" applyFont="1" applyBorder="1"/>
    <xf numFmtId="166" fontId="5" fillId="0" borderId="19" xfId="0" applyNumberFormat="1" applyFont="1" applyBorder="1"/>
    <xf numFmtId="0" fontId="7" fillId="0" borderId="47" xfId="0" applyFont="1" applyBorder="1"/>
    <xf numFmtId="0" fontId="5" fillId="0" borderId="24" xfId="0" applyFont="1" applyBorder="1"/>
    <xf numFmtId="0" fontId="5" fillId="0" borderId="49" xfId="0" applyFont="1" applyBorder="1"/>
    <xf numFmtId="0" fontId="0" fillId="0" borderId="24" xfId="0" applyBorder="1"/>
    <xf numFmtId="0" fontId="18" fillId="0" borderId="49" xfId="0" applyFont="1" applyBorder="1"/>
    <xf numFmtId="0" fontId="5" fillId="0" borderId="25" xfId="0" applyFont="1" applyBorder="1"/>
    <xf numFmtId="0" fontId="7" fillId="0" borderId="50" xfId="0" applyFont="1" applyBorder="1"/>
    <xf numFmtId="0" fontId="7" fillId="0" borderId="51" xfId="0" applyFont="1" applyBorder="1"/>
    <xf numFmtId="0" fontId="5" fillId="0" borderId="52" xfId="0" applyFont="1" applyBorder="1"/>
    <xf numFmtId="0" fontId="0" fillId="0" borderId="52" xfId="0" applyBorder="1"/>
    <xf numFmtId="0" fontId="18" fillId="0" borderId="52" xfId="0" applyFont="1" applyBorder="1"/>
    <xf numFmtId="0" fontId="0" fillId="0" borderId="53" xfId="0" applyBorder="1"/>
    <xf numFmtId="0" fontId="1" fillId="0" borderId="54" xfId="0" applyFont="1" applyBorder="1"/>
    <xf numFmtId="0" fontId="0" fillId="0" borderId="55" xfId="0" applyBorder="1"/>
    <xf numFmtId="0" fontId="7" fillId="0" borderId="56" xfId="0" applyFont="1" applyBorder="1"/>
    <xf numFmtId="0" fontId="5" fillId="0" borderId="27" xfId="0" applyFont="1" applyBorder="1"/>
    <xf numFmtId="2" fontId="5" fillId="0" borderId="43" xfId="0" applyNumberFormat="1" applyFont="1" applyBorder="1"/>
    <xf numFmtId="0" fontId="7" fillId="0" borderId="11" xfId="0" applyFont="1" applyBorder="1"/>
    <xf numFmtId="1" fontId="5" fillId="0" borderId="11" xfId="0" applyNumberFormat="1" applyFont="1" applyBorder="1"/>
    <xf numFmtId="166" fontId="5" fillId="0" borderId="11" xfId="0" applyNumberFormat="1" applyFont="1" applyBorder="1"/>
    <xf numFmtId="0" fontId="1" fillId="0" borderId="57" xfId="1" applyBorder="1"/>
    <xf numFmtId="0" fontId="1" fillId="0" borderId="58" xfId="1" applyBorder="1"/>
    <xf numFmtId="0" fontId="1" fillId="0" borderId="59" xfId="1" applyBorder="1"/>
    <xf numFmtId="0" fontId="1" fillId="0" borderId="60" xfId="1" applyBorder="1"/>
    <xf numFmtId="0" fontId="1" fillId="0" borderId="61" xfId="1" applyBorder="1"/>
    <xf numFmtId="0" fontId="1" fillId="0" borderId="62" xfId="1" applyBorder="1"/>
    <xf numFmtId="0" fontId="1" fillId="0" borderId="54" xfId="1" applyBorder="1"/>
    <xf numFmtId="0" fontId="1" fillId="0" borderId="63" xfId="1" applyBorder="1"/>
    <xf numFmtId="0" fontId="16" fillId="0" borderId="57" xfId="1" applyFont="1" applyBorder="1"/>
    <xf numFmtId="0" fontId="19" fillId="3" borderId="25" xfId="0" applyFont="1" applyFill="1" applyBorder="1"/>
    <xf numFmtId="166" fontId="20" fillId="3" borderId="20" xfId="0" applyNumberFormat="1" applyFont="1" applyFill="1" applyBorder="1"/>
    <xf numFmtId="164" fontId="20" fillId="3" borderId="46" xfId="0" applyNumberFormat="1" applyFont="1" applyFill="1" applyBorder="1"/>
    <xf numFmtId="0" fontId="20" fillId="3" borderId="46" xfId="0" applyFont="1" applyFill="1" applyBorder="1"/>
    <xf numFmtId="0" fontId="20" fillId="3" borderId="21" xfId="0" applyFont="1" applyFill="1" applyBorder="1"/>
    <xf numFmtId="0" fontId="15" fillId="0" borderId="26" xfId="1" applyFont="1" applyBorder="1" applyAlignment="1">
      <alignment horizontal="center"/>
    </xf>
    <xf numFmtId="0" fontId="15" fillId="0" borderId="28" xfId="1" applyFont="1" applyBorder="1" applyAlignment="1">
      <alignment horizontal="center"/>
    </xf>
    <xf numFmtId="0" fontId="15" fillId="0" borderId="27" xfId="1" applyFont="1" applyBorder="1" applyAlignment="1">
      <alignment horizontal="center"/>
    </xf>
    <xf numFmtId="0" fontId="15" fillId="0" borderId="57" xfId="1" applyFont="1" applyBorder="1" applyAlignment="1">
      <alignment horizontal="left"/>
    </xf>
    <xf numFmtId="0" fontId="15" fillId="0" borderId="58" xfId="1" applyFont="1" applyBorder="1" applyAlignment="1">
      <alignment horizontal="left"/>
    </xf>
    <xf numFmtId="0" fontId="15" fillId="0" borderId="59" xfId="1" applyFont="1" applyBorder="1" applyAlignment="1">
      <alignment horizontal="left"/>
    </xf>
  </cellXfs>
  <cellStyles count="2">
    <cellStyle name="Normal" xfId="0" builtinId="0"/>
    <cellStyle name="Normal 2" xfId="1" xr:uid="{41E3095E-B6DB-234B-8E26-1F262D606684}"/>
  </cellStyles>
  <dxfs count="0"/>
  <tableStyles count="0" defaultTableStyle="TableStyleMedium2" defaultPivotStyle="PivotStyleLight16"/>
  <colors>
    <mruColors>
      <color rgb="FF78B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15" Type="http://customschemas.google.com/relationships/workbookmetadata" Target="metadata"/><Relationship Id="rId1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Soln. req. vs PSD</c:v>
          </c:tx>
          <c:spPr>
            <a:solidFill>
              <a:srgbClr val="78B6F4"/>
            </a:solidFill>
            <a:ln w="25400">
              <a:solidFill>
                <a:srgbClr val="989FBE"/>
              </a:solidFill>
              <a:prstDash val="solid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('Data&amp;tables'!$S$45,'Data&amp;tables'!$P$45,'Data&amp;tables'!$M$45,'Data&amp;tables'!$J$45,'Data&amp;tables'!$G$45)</c:f>
              <c:numCache>
                <c:formatCode>General</c:formatCode>
                <c:ptCount val="5"/>
                <c:pt idx="0">
                  <c:v>150</c:v>
                </c:pt>
                <c:pt idx="1">
                  <c:v>212</c:v>
                </c:pt>
                <c:pt idx="2">
                  <c:v>300</c:v>
                </c:pt>
                <c:pt idx="3">
                  <c:v>425</c:v>
                </c:pt>
                <c:pt idx="4">
                  <c:v>600</c:v>
                </c:pt>
              </c:numCache>
            </c:numRef>
          </c:cat>
          <c:val>
            <c:numRef>
              <c:f>('Data&amp;tables'!$R$56,'Data&amp;tables'!$O$56,'Data&amp;tables'!$L$56,'Data&amp;tables'!$I$56,'Data&amp;tables'!$F$56)</c:f>
              <c:numCache>
                <c:formatCode>0.00</c:formatCode>
                <c:ptCount val="5"/>
                <c:pt idx="0">
                  <c:v>41.412597186427242</c:v>
                </c:pt>
                <c:pt idx="1">
                  <c:v>39.787740494097854</c:v>
                </c:pt>
                <c:pt idx="2">
                  <c:v>39.762521804761882</c:v>
                </c:pt>
                <c:pt idx="3">
                  <c:v>38.799761434919915</c:v>
                </c:pt>
                <c:pt idx="4">
                  <c:v>37.999999999999993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9-6A40-93DB-6D407FFB7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24858376"/>
        <c:axId val="-2024852728"/>
      </c:barChart>
      <c:catAx>
        <c:axId val="-202485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Particle size</a:t>
                </a:r>
                <a:r>
                  <a:rPr lang="en-US" sz="1800" baseline="0"/>
                  <a:t> distribution classification (</a:t>
                </a:r>
                <a:r>
                  <a:rPr lang="en-US" sz="1800"/>
                  <a:t>µm)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024852728"/>
        <c:crosses val="autoZero"/>
        <c:auto val="1"/>
        <c:lblAlgn val="ctr"/>
        <c:lblOffset val="100"/>
        <c:noMultiLvlLbl val="0"/>
      </c:catAx>
      <c:valAx>
        <c:axId val="-2024852728"/>
        <c:scaling>
          <c:orientation val="minMax"/>
          <c:max val="48"/>
          <c:min val="36"/>
        </c:scaling>
        <c:delete val="0"/>
        <c:axPos val="l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Soln. required</a:t>
                </a:r>
                <a:r>
                  <a:rPr lang="en-US" sz="1800" baseline="0"/>
                  <a:t> for 56.8% sat. </a:t>
                </a:r>
                <a:r>
                  <a:rPr lang="en-US" sz="1800"/>
                  <a:t>(mL)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aseline="0"/>
            </a:pPr>
            <a:endParaRPr lang="en-US"/>
          </a:p>
        </c:txPr>
        <c:crossAx val="-2024858376"/>
        <c:crosses val="autoZero"/>
        <c:crossBetween val="between"/>
        <c:majorUnit val="2"/>
      </c:valAx>
      <c:spPr>
        <a:ln w="19050" cmpd="sng">
          <a:solidFill>
            <a:schemeClr val="tx1"/>
          </a:solidFill>
        </a:ln>
      </c:spPr>
    </c:plotArea>
    <c:plotVisOnly val="1"/>
    <c:dispBlanksAs val="gap"/>
    <c:showDLblsOverMax val="0"/>
  </c:chart>
  <c:spPr>
    <a:ln w="19050" cmpd="sng">
      <a:solidFill>
        <a:srgbClr val="FFFFFF"/>
      </a:solidFill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Soln. req. vs PSD</c:v>
          </c:tx>
          <c:spPr>
            <a:solidFill>
              <a:srgbClr val="78B6F4"/>
            </a:solidFill>
            <a:ln w="25400">
              <a:solidFill>
                <a:srgbClr val="989FBE"/>
              </a:solidFill>
              <a:prstDash val="solid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400"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('Data&amp;tables'!$S$45,'Data&amp;tables'!$P$45,'Data&amp;tables'!$M$45,'Data&amp;tables'!$J$45,'Data&amp;tables'!$G$45)</c:f>
              <c:numCache>
                <c:formatCode>General</c:formatCode>
                <c:ptCount val="5"/>
                <c:pt idx="0">
                  <c:v>150</c:v>
                </c:pt>
                <c:pt idx="1">
                  <c:v>212</c:v>
                </c:pt>
                <c:pt idx="2">
                  <c:v>300</c:v>
                </c:pt>
                <c:pt idx="3">
                  <c:v>425</c:v>
                </c:pt>
                <c:pt idx="4">
                  <c:v>600</c:v>
                </c:pt>
              </c:numCache>
            </c:numRef>
          </c:cat>
          <c:val>
            <c:numRef>
              <c:f>('Data&amp;tables'!$R$56,'Data&amp;tables'!$O$56,'Data&amp;tables'!$L$56,'Data&amp;tables'!$I$56,'Data&amp;tables'!$F$56)</c:f>
              <c:numCache>
                <c:formatCode>0.00</c:formatCode>
                <c:ptCount val="5"/>
                <c:pt idx="0">
                  <c:v>41.412597186427242</c:v>
                </c:pt>
                <c:pt idx="1">
                  <c:v>39.787740494097854</c:v>
                </c:pt>
                <c:pt idx="2">
                  <c:v>39.762521804761882</c:v>
                </c:pt>
                <c:pt idx="3">
                  <c:v>38.799761434919915</c:v>
                </c:pt>
                <c:pt idx="4">
                  <c:v>37.999999999999993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F-974F-9421-46BB77C7F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24858376"/>
        <c:axId val="-2024852728"/>
      </c:barChart>
      <c:catAx>
        <c:axId val="-202485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Particle size</a:t>
                </a:r>
                <a:r>
                  <a:rPr lang="en-US" sz="1800" baseline="0"/>
                  <a:t> distribution classification (</a:t>
                </a:r>
                <a:r>
                  <a:rPr lang="en-US" sz="1800"/>
                  <a:t>µm)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/>
            </a:pPr>
            <a:endParaRPr lang="en-US"/>
          </a:p>
        </c:txPr>
        <c:crossAx val="-2024852728"/>
        <c:crosses val="autoZero"/>
        <c:auto val="1"/>
        <c:lblAlgn val="ctr"/>
        <c:lblOffset val="100"/>
        <c:noMultiLvlLbl val="0"/>
      </c:catAx>
      <c:valAx>
        <c:axId val="-2024852728"/>
        <c:scaling>
          <c:orientation val="minMax"/>
          <c:max val="48"/>
          <c:min val="36"/>
        </c:scaling>
        <c:delete val="0"/>
        <c:axPos val="l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Soln. required</a:t>
                </a:r>
                <a:r>
                  <a:rPr lang="en-US" sz="1800" baseline="0"/>
                  <a:t> for 56.8% sat. </a:t>
                </a:r>
                <a:r>
                  <a:rPr lang="en-US" sz="1800"/>
                  <a:t>(mL)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aseline="0"/>
            </a:pPr>
            <a:endParaRPr lang="en-US"/>
          </a:p>
        </c:txPr>
        <c:crossAx val="-2024858376"/>
        <c:crosses val="autoZero"/>
        <c:crossBetween val="between"/>
        <c:majorUnit val="2"/>
      </c:valAx>
      <c:spPr>
        <a:ln w="19050" cmpd="sng">
          <a:solidFill>
            <a:schemeClr val="tx1"/>
          </a:solidFill>
        </a:ln>
      </c:spPr>
    </c:plotArea>
    <c:plotVisOnly val="1"/>
    <c:dispBlanksAs val="gap"/>
    <c:showDLblsOverMax val="0"/>
  </c:chart>
  <c:spPr>
    <a:ln w="19050" cmpd="sng">
      <a:solidFill>
        <a:srgbClr val="FFFFFF"/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12700</xdr:colOff>
      <xdr:row>58</xdr:row>
      <xdr:rowOff>25400</xdr:rowOff>
    </xdr:from>
    <xdr:ext cx="4191000" cy="2505075"/>
    <xdr:pic>
      <xdr:nvPicPr>
        <xdr:cNvPr id="2" name="image3.png">
          <a:extLst>
            <a:ext uri="{FF2B5EF4-FFF2-40B4-BE49-F238E27FC236}">
              <a16:creationId xmlns:a16="http://schemas.microsoft.com/office/drawing/2014/main" id="{D288F5E6-F78F-3C4E-9CB8-E8D26C6673E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200" y="12674600"/>
          <a:ext cx="4191000" cy="250507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25400</xdr:colOff>
      <xdr:row>74</xdr:row>
      <xdr:rowOff>38100</xdr:rowOff>
    </xdr:from>
    <xdr:to>
      <xdr:col>6</xdr:col>
      <xdr:colOff>378582</xdr:colOff>
      <xdr:row>83</xdr:row>
      <xdr:rowOff>177800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5D868B2-37C0-3DA4-763C-F01522076D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0900" y="15938500"/>
          <a:ext cx="4480682" cy="19685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87</xdr:row>
      <xdr:rowOff>88900</xdr:rowOff>
    </xdr:from>
    <xdr:to>
      <xdr:col>10</xdr:col>
      <xdr:colOff>342900</xdr:colOff>
      <xdr:row>96</xdr:row>
      <xdr:rowOff>152695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F978019-A6BA-061B-C91B-5D14B86264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5500" y="18630900"/>
          <a:ext cx="7772400" cy="1892595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100</xdr:row>
      <xdr:rowOff>88900</xdr:rowOff>
    </xdr:from>
    <xdr:to>
      <xdr:col>10</xdr:col>
      <xdr:colOff>381000</xdr:colOff>
      <xdr:row>112</xdr:row>
      <xdr:rowOff>174417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99FF42C-AEA5-33B3-E309-30128A12F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63600" y="21272500"/>
          <a:ext cx="7772400" cy="2523917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120</xdr:row>
      <xdr:rowOff>38100</xdr:rowOff>
    </xdr:from>
    <xdr:to>
      <xdr:col>4</xdr:col>
      <xdr:colOff>571500</xdr:colOff>
      <xdr:row>130</xdr:row>
      <xdr:rowOff>122275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D5145F7-63F7-1134-0398-B21AA08BAF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63600" y="24904700"/>
          <a:ext cx="3009900" cy="2116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33729</xdr:colOff>
      <xdr:row>65</xdr:row>
      <xdr:rowOff>59677</xdr:rowOff>
    </xdr:from>
    <xdr:to>
      <xdr:col>12</xdr:col>
      <xdr:colOff>674847</xdr:colOff>
      <xdr:row>90</xdr:row>
      <xdr:rowOff>178981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505818E-44A6-6D49-B04E-85FD563DD3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</xdr:col>
      <xdr:colOff>12700</xdr:colOff>
      <xdr:row>4</xdr:row>
      <xdr:rowOff>12700</xdr:rowOff>
    </xdr:from>
    <xdr:ext cx="4191000" cy="2505075"/>
    <xdr:pic>
      <xdr:nvPicPr>
        <xdr:cNvPr id="7" name="image3.png">
          <a:extLst>
            <a:ext uri="{FF2B5EF4-FFF2-40B4-BE49-F238E27FC236}">
              <a16:creationId xmlns:a16="http://schemas.microsoft.com/office/drawing/2014/main" id="{5E0AEAC6-899D-0147-A45B-6E6F07EF75A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6055300" y="584200"/>
          <a:ext cx="4191000" cy="250507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12700</xdr:colOff>
      <xdr:row>29</xdr:row>
      <xdr:rowOff>42735</xdr:rowOff>
    </xdr:from>
    <xdr:ext cx="1952625" cy="819405"/>
    <xdr:pic>
      <xdr:nvPicPr>
        <xdr:cNvPr id="8" name="image1.png">
          <a:extLst>
            <a:ext uri="{FF2B5EF4-FFF2-40B4-BE49-F238E27FC236}">
              <a16:creationId xmlns:a16="http://schemas.microsoft.com/office/drawing/2014/main" id="{FB657948-2282-0E43-8E9A-963D65A98F1E}"/>
            </a:ext>
          </a:extLst>
        </xdr:cNvPr>
        <xdr:cNvPicPr preferRelativeResize="0"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055300" y="5376735"/>
          <a:ext cx="1952625" cy="81940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47625</xdr:colOff>
      <xdr:row>35</xdr:row>
      <xdr:rowOff>38506</xdr:rowOff>
    </xdr:from>
    <xdr:ext cx="2174875" cy="799694"/>
    <xdr:pic>
      <xdr:nvPicPr>
        <xdr:cNvPr id="9" name="image2.png">
          <a:extLst>
            <a:ext uri="{FF2B5EF4-FFF2-40B4-BE49-F238E27FC236}">
              <a16:creationId xmlns:a16="http://schemas.microsoft.com/office/drawing/2014/main" id="{D34EED8D-AD5F-0945-8061-67E55DF72B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6090225" y="6515506"/>
          <a:ext cx="2174875" cy="799694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25401</xdr:colOff>
      <xdr:row>14</xdr:row>
      <xdr:rowOff>50801</xdr:rowOff>
    </xdr:from>
    <xdr:to>
      <xdr:col>15</xdr:col>
      <xdr:colOff>774700</xdr:colOff>
      <xdr:row>37</xdr:row>
      <xdr:rowOff>190501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94069E-4F2E-6F43-B849-CA3C91ACAD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15969-FE7F-1441-8E7F-54E206E3E904}">
  <dimension ref="B2:C133"/>
  <sheetViews>
    <sheetView tabSelected="1" workbookViewId="0">
      <selection activeCell="B14" sqref="B14"/>
    </sheetView>
  </sheetViews>
  <sheetFormatPr baseColWidth="10" defaultRowHeight="16" x14ac:dyDescent="0.2"/>
  <sheetData>
    <row r="2" spans="2:2" x14ac:dyDescent="0.2">
      <c r="B2" s="91" t="s">
        <v>48</v>
      </c>
    </row>
    <row r="3" spans="2:2" x14ac:dyDescent="0.2">
      <c r="B3" s="93" t="s">
        <v>51</v>
      </c>
    </row>
    <row r="4" spans="2:2" x14ac:dyDescent="0.2">
      <c r="B4" s="93"/>
    </row>
    <row r="5" spans="2:2" x14ac:dyDescent="0.2">
      <c r="B5" s="92" t="s">
        <v>52</v>
      </c>
    </row>
    <row r="6" spans="2:2" x14ac:dyDescent="0.2">
      <c r="B6" s="92" t="s">
        <v>53</v>
      </c>
    </row>
    <row r="7" spans="2:2" x14ac:dyDescent="0.2">
      <c r="B7" s="92" t="s">
        <v>50</v>
      </c>
    </row>
    <row r="8" spans="2:2" x14ac:dyDescent="0.2">
      <c r="B8" s="92" t="s">
        <v>49</v>
      </c>
    </row>
    <row r="9" spans="2:2" x14ac:dyDescent="0.2">
      <c r="B9" s="92" t="s">
        <v>89</v>
      </c>
    </row>
    <row r="10" spans="2:2" x14ac:dyDescent="0.2">
      <c r="B10" s="92" t="s">
        <v>121</v>
      </c>
    </row>
    <row r="11" spans="2:2" x14ac:dyDescent="0.2">
      <c r="B11" s="92" t="s">
        <v>90</v>
      </c>
    </row>
    <row r="12" spans="2:2" x14ac:dyDescent="0.2">
      <c r="B12" s="92" t="s">
        <v>91</v>
      </c>
    </row>
    <row r="13" spans="2:2" x14ac:dyDescent="0.2">
      <c r="B13" s="91"/>
    </row>
    <row r="16" spans="2:2" x14ac:dyDescent="0.2">
      <c r="B16" s="91" t="s">
        <v>54</v>
      </c>
    </row>
    <row r="17" spans="2:3" x14ac:dyDescent="0.2">
      <c r="B17" t="s">
        <v>55</v>
      </c>
    </row>
    <row r="18" spans="2:3" x14ac:dyDescent="0.2">
      <c r="B18" t="s">
        <v>56</v>
      </c>
    </row>
    <row r="19" spans="2:3" x14ac:dyDescent="0.2">
      <c r="B19" s="93" t="s">
        <v>59</v>
      </c>
    </row>
    <row r="20" spans="2:3" x14ac:dyDescent="0.2">
      <c r="B20" t="s">
        <v>57</v>
      </c>
    </row>
    <row r="21" spans="2:3" x14ac:dyDescent="0.2">
      <c r="C21" t="s">
        <v>60</v>
      </c>
    </row>
    <row r="22" spans="2:3" x14ac:dyDescent="0.2">
      <c r="B22" t="s">
        <v>58</v>
      </c>
    </row>
    <row r="24" spans="2:3" x14ac:dyDescent="0.2">
      <c r="B24" s="93" t="s">
        <v>68</v>
      </c>
    </row>
    <row r="26" spans="2:3" x14ac:dyDescent="0.2">
      <c r="B26" s="94" t="s">
        <v>66</v>
      </c>
    </row>
    <row r="27" spans="2:3" x14ac:dyDescent="0.2">
      <c r="B27" t="s">
        <v>61</v>
      </c>
    </row>
    <row r="28" spans="2:3" x14ac:dyDescent="0.2">
      <c r="B28" s="93" t="s">
        <v>67</v>
      </c>
    </row>
    <row r="29" spans="2:3" x14ac:dyDescent="0.2">
      <c r="B29" s="93" t="s">
        <v>92</v>
      </c>
    </row>
    <row r="30" spans="2:3" x14ac:dyDescent="0.2">
      <c r="B30" t="s">
        <v>62</v>
      </c>
    </row>
    <row r="31" spans="2:3" x14ac:dyDescent="0.2">
      <c r="B31" t="s">
        <v>63</v>
      </c>
    </row>
    <row r="32" spans="2:3" x14ac:dyDescent="0.2">
      <c r="B32" t="s">
        <v>64</v>
      </c>
    </row>
    <row r="33" spans="2:2" x14ac:dyDescent="0.2">
      <c r="B33" t="s">
        <v>65</v>
      </c>
    </row>
    <row r="35" spans="2:2" x14ac:dyDescent="0.2">
      <c r="B35" s="94" t="s">
        <v>93</v>
      </c>
    </row>
    <row r="36" spans="2:2" x14ac:dyDescent="0.2">
      <c r="B36" s="93" t="s">
        <v>70</v>
      </c>
    </row>
    <row r="37" spans="2:2" x14ac:dyDescent="0.2">
      <c r="B37" s="93" t="s">
        <v>69</v>
      </c>
    </row>
    <row r="38" spans="2:2" x14ac:dyDescent="0.2">
      <c r="B38" s="93" t="s">
        <v>71</v>
      </c>
    </row>
    <row r="39" spans="2:2" x14ac:dyDescent="0.2">
      <c r="B39" s="93" t="s">
        <v>72</v>
      </c>
    </row>
    <row r="40" spans="2:2" ht="18" x14ac:dyDescent="0.25">
      <c r="B40" s="120" t="s">
        <v>100</v>
      </c>
    </row>
    <row r="41" spans="2:2" x14ac:dyDescent="0.2">
      <c r="B41" s="93" t="s">
        <v>98</v>
      </c>
    </row>
    <row r="42" spans="2:2" ht="18" x14ac:dyDescent="0.25">
      <c r="B42" s="120" t="s">
        <v>101</v>
      </c>
    </row>
    <row r="43" spans="2:2" ht="18" x14ac:dyDescent="0.25">
      <c r="B43" s="120" t="s">
        <v>102</v>
      </c>
    </row>
    <row r="44" spans="2:2" x14ac:dyDescent="0.2">
      <c r="B44" s="93" t="s">
        <v>73</v>
      </c>
    </row>
    <row r="45" spans="2:2" x14ac:dyDescent="0.2">
      <c r="B45" s="93" t="s">
        <v>74</v>
      </c>
    </row>
    <row r="46" spans="2:2" x14ac:dyDescent="0.2">
      <c r="B46" s="93" t="s">
        <v>75</v>
      </c>
    </row>
    <row r="47" spans="2:2" x14ac:dyDescent="0.2">
      <c r="B47" s="93" t="s">
        <v>76</v>
      </c>
    </row>
    <row r="48" spans="2:2" x14ac:dyDescent="0.2">
      <c r="B48" s="93" t="s">
        <v>77</v>
      </c>
    </row>
    <row r="49" spans="2:2" x14ac:dyDescent="0.2">
      <c r="B49" s="93" t="s">
        <v>78</v>
      </c>
    </row>
    <row r="50" spans="2:2" x14ac:dyDescent="0.2">
      <c r="B50" s="93" t="s">
        <v>79</v>
      </c>
    </row>
    <row r="51" spans="2:2" x14ac:dyDescent="0.2">
      <c r="B51" s="93" t="s">
        <v>80</v>
      </c>
    </row>
    <row r="52" spans="2:2" ht="18" x14ac:dyDescent="0.25">
      <c r="B52" s="120" t="s">
        <v>103</v>
      </c>
    </row>
    <row r="53" spans="2:2" x14ac:dyDescent="0.2">
      <c r="B53" s="93" t="s">
        <v>81</v>
      </c>
    </row>
    <row r="54" spans="2:2" x14ac:dyDescent="0.2">
      <c r="B54" s="93" t="s">
        <v>82</v>
      </c>
    </row>
    <row r="55" spans="2:2" ht="18" x14ac:dyDescent="0.25">
      <c r="B55" s="120" t="s">
        <v>104</v>
      </c>
    </row>
    <row r="57" spans="2:2" ht="18" x14ac:dyDescent="0.25">
      <c r="B57" s="93" t="s">
        <v>83</v>
      </c>
    </row>
    <row r="73" spans="2:2" x14ac:dyDescent="0.2">
      <c r="B73" s="93" t="s">
        <v>84</v>
      </c>
    </row>
    <row r="86" spans="2:2" x14ac:dyDescent="0.2">
      <c r="B86" s="93" t="s">
        <v>85</v>
      </c>
    </row>
    <row r="99" spans="2:2" x14ac:dyDescent="0.2">
      <c r="B99" s="93" t="s">
        <v>86</v>
      </c>
    </row>
    <row r="115" spans="2:2" x14ac:dyDescent="0.2">
      <c r="B115" s="93"/>
    </row>
    <row r="116" spans="2:2" ht="18" x14ac:dyDescent="0.25">
      <c r="B116" s="93" t="s">
        <v>87</v>
      </c>
    </row>
    <row r="117" spans="2:2" x14ac:dyDescent="0.2">
      <c r="B117" s="93" t="s">
        <v>88</v>
      </c>
    </row>
    <row r="118" spans="2:2" x14ac:dyDescent="0.2">
      <c r="B118" s="93" t="s">
        <v>94</v>
      </c>
    </row>
    <row r="119" spans="2:2" x14ac:dyDescent="0.2">
      <c r="B119" s="93" t="s">
        <v>95</v>
      </c>
    </row>
    <row r="133" spans="2:2" x14ac:dyDescent="0.2">
      <c r="B133" s="93" t="s">
        <v>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EABEE-C3DD-4B41-A971-C3B1AD5BAD44}">
  <dimension ref="B2:AI1013"/>
  <sheetViews>
    <sheetView zoomScale="109" zoomScaleNormal="75" workbookViewId="0">
      <selection activeCell="B43" sqref="B43"/>
    </sheetView>
  </sheetViews>
  <sheetFormatPr baseColWidth="10" defaultColWidth="11.1640625" defaultRowHeight="15" customHeight="1" x14ac:dyDescent="0.2"/>
  <cols>
    <col min="2" max="2" width="16.83203125" customWidth="1"/>
    <col min="3" max="3" width="28.1640625" customWidth="1"/>
    <col min="4" max="4" width="44.1640625" customWidth="1"/>
    <col min="5" max="5" width="39" customWidth="1"/>
    <col min="6" max="6" width="12.1640625" customWidth="1"/>
    <col min="7" max="7" width="16" customWidth="1"/>
    <col min="8" max="8" width="12.1640625" customWidth="1"/>
    <col min="9" max="9" width="13.83203125" customWidth="1"/>
    <col min="10" max="10" width="12.5" customWidth="1"/>
    <col min="11" max="11" width="9.1640625" customWidth="1"/>
    <col min="12" max="12" width="16" customWidth="1"/>
    <col min="13" max="13" width="12.1640625" bestFit="1" customWidth="1"/>
    <col min="14" max="14" width="13.83203125" customWidth="1"/>
    <col min="15" max="15" width="12.5" customWidth="1"/>
    <col min="16" max="16" width="9.1640625" customWidth="1"/>
    <col min="17" max="17" width="16" customWidth="1"/>
    <col min="18" max="18" width="12.1640625" bestFit="1" customWidth="1"/>
    <col min="19" max="19" width="13.83203125" customWidth="1"/>
    <col min="20" max="20" width="12.5" customWidth="1"/>
    <col min="21" max="21" width="12.33203125" customWidth="1"/>
    <col min="22" max="22" width="14" customWidth="1"/>
    <col min="23" max="23" width="14.1640625" customWidth="1"/>
    <col min="24" max="24" width="13.83203125" customWidth="1"/>
    <col min="25" max="26" width="8.83203125" customWidth="1"/>
    <col min="27" max="27" width="12.33203125" customWidth="1"/>
    <col min="28" max="28" width="12.1640625" bestFit="1" customWidth="1"/>
    <col min="29" max="29" width="12.83203125" customWidth="1"/>
  </cols>
  <sheetData>
    <row r="2" spans="2:35" ht="15.75" customHeight="1" thickBot="1" x14ac:dyDescent="0.25">
      <c r="B2" s="1"/>
      <c r="C2" s="1"/>
      <c r="D2" s="1"/>
      <c r="E2" s="1"/>
      <c r="F2" s="1"/>
      <c r="G2" s="1" t="s">
        <v>42</v>
      </c>
      <c r="H2" s="64">
        <v>45084</v>
      </c>
      <c r="I2" s="1" t="s">
        <v>0</v>
      </c>
      <c r="J2" s="2" t="s">
        <v>1</v>
      </c>
      <c r="K2" s="1"/>
      <c r="L2" s="1" t="s">
        <v>42</v>
      </c>
      <c r="M2" s="64">
        <v>45084</v>
      </c>
      <c r="N2" s="1" t="s">
        <v>0</v>
      </c>
      <c r="O2" s="2" t="s">
        <v>43</v>
      </c>
      <c r="P2" s="1"/>
      <c r="Q2" s="1" t="s">
        <v>42</v>
      </c>
      <c r="R2" s="64">
        <v>45086</v>
      </c>
      <c r="S2" s="1" t="s">
        <v>0</v>
      </c>
      <c r="T2" s="2" t="s">
        <v>1</v>
      </c>
      <c r="U2" s="1"/>
      <c r="V2" s="1" t="s">
        <v>42</v>
      </c>
      <c r="W2" s="64">
        <v>45084</v>
      </c>
      <c r="X2" s="1" t="s">
        <v>0</v>
      </c>
      <c r="Y2" s="2" t="s">
        <v>43</v>
      </c>
      <c r="Z2" s="1"/>
      <c r="AA2" s="1" t="s">
        <v>42</v>
      </c>
      <c r="AB2" s="64">
        <v>45086</v>
      </c>
      <c r="AC2" s="1" t="s">
        <v>0</v>
      </c>
      <c r="AD2" s="2" t="s">
        <v>1</v>
      </c>
      <c r="AE2" s="1"/>
      <c r="AF2" s="1"/>
      <c r="AG2" s="1"/>
      <c r="AH2" s="1"/>
      <c r="AI2" s="1"/>
    </row>
    <row r="3" spans="2:35" ht="15.75" customHeight="1" thickBot="1" x14ac:dyDescent="0.25">
      <c r="B3" s="1"/>
      <c r="C3" s="1"/>
      <c r="D3" s="1"/>
      <c r="E3" s="3" t="s">
        <v>97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2:35" ht="15.75" customHeight="1" x14ac:dyDescent="0.2">
      <c r="B4" s="126" t="s">
        <v>108</v>
      </c>
      <c r="C4" s="7" t="s">
        <v>135</v>
      </c>
      <c r="D4" s="8"/>
      <c r="E4" s="4"/>
      <c r="F4" s="5"/>
      <c r="G4" s="69" t="s">
        <v>2</v>
      </c>
      <c r="H4" s="66"/>
      <c r="I4" s="67"/>
      <c r="J4" s="6"/>
      <c r="K4" s="5"/>
      <c r="L4" s="69" t="s">
        <v>46</v>
      </c>
      <c r="M4" s="66"/>
      <c r="N4" s="67"/>
      <c r="O4" s="6"/>
      <c r="P4" s="5"/>
      <c r="Q4" s="69" t="s">
        <v>3</v>
      </c>
      <c r="R4" s="66"/>
      <c r="S4" s="67"/>
      <c r="T4" s="6"/>
      <c r="U4" s="5"/>
      <c r="V4" s="69" t="s">
        <v>45</v>
      </c>
      <c r="W4" s="66"/>
      <c r="X4" s="67"/>
      <c r="Y4" s="6"/>
      <c r="Z4" s="5"/>
      <c r="AA4" s="69" t="s">
        <v>4</v>
      </c>
      <c r="AB4" s="66"/>
      <c r="AC4" s="67"/>
      <c r="AD4" s="6"/>
      <c r="AE4" s="5"/>
      <c r="AF4" s="8"/>
      <c r="AG4" s="1"/>
      <c r="AH4" s="1"/>
      <c r="AI4" s="1"/>
    </row>
    <row r="5" spans="2:35" ht="15.75" customHeight="1" x14ac:dyDescent="0.2">
      <c r="B5" s="127"/>
      <c r="C5" s="1"/>
      <c r="D5" s="14"/>
      <c r="E5" s="9"/>
      <c r="F5" s="10"/>
      <c r="G5" s="11" t="s">
        <v>5</v>
      </c>
      <c r="H5" s="11" t="s">
        <v>6</v>
      </c>
      <c r="I5" s="12" t="s">
        <v>7</v>
      </c>
      <c r="J5" s="11" t="s">
        <v>8</v>
      </c>
      <c r="K5" s="12" t="s">
        <v>9</v>
      </c>
      <c r="L5" s="11" t="s">
        <v>5</v>
      </c>
      <c r="M5" s="11" t="s">
        <v>6</v>
      </c>
      <c r="N5" s="12" t="s">
        <v>7</v>
      </c>
      <c r="O5" s="11" t="s">
        <v>8</v>
      </c>
      <c r="P5" s="12" t="s">
        <v>9</v>
      </c>
      <c r="Q5" s="11" t="s">
        <v>5</v>
      </c>
      <c r="R5" s="11" t="s">
        <v>6</v>
      </c>
      <c r="S5" s="12" t="s">
        <v>7</v>
      </c>
      <c r="T5" s="11" t="s">
        <v>8</v>
      </c>
      <c r="U5" s="12" t="s">
        <v>9</v>
      </c>
      <c r="V5" s="11" t="s">
        <v>5</v>
      </c>
      <c r="W5" s="11" t="s">
        <v>6</v>
      </c>
      <c r="X5" s="12" t="s">
        <v>7</v>
      </c>
      <c r="Y5" s="11" t="s">
        <v>8</v>
      </c>
      <c r="Z5" s="12" t="s">
        <v>9</v>
      </c>
      <c r="AA5" s="11" t="s">
        <v>5</v>
      </c>
      <c r="AB5" s="11" t="s">
        <v>6</v>
      </c>
      <c r="AC5" s="12" t="s">
        <v>7</v>
      </c>
      <c r="AD5" s="11" t="s">
        <v>8</v>
      </c>
      <c r="AE5" s="12" t="s">
        <v>9</v>
      </c>
      <c r="AF5" s="143"/>
      <c r="AG5" s="1"/>
      <c r="AH5" s="1"/>
      <c r="AI5" s="1"/>
    </row>
    <row r="6" spans="2:35" ht="15.75" customHeight="1" x14ac:dyDescent="0.25">
      <c r="B6" s="128" t="s">
        <v>109</v>
      </c>
      <c r="C6" s="1"/>
      <c r="D6" s="14"/>
      <c r="E6" s="15" t="s">
        <v>10</v>
      </c>
      <c r="F6" s="16" t="s">
        <v>11</v>
      </c>
      <c r="G6" s="17">
        <v>34.578000000000003</v>
      </c>
      <c r="H6" s="17">
        <v>36.805</v>
      </c>
      <c r="I6" s="17">
        <v>39.127000000000002</v>
      </c>
      <c r="J6" s="18"/>
      <c r="K6" s="19"/>
      <c r="L6" s="17">
        <v>34.362000000000002</v>
      </c>
      <c r="M6" s="17">
        <v>33.805999999999997</v>
      </c>
      <c r="N6" s="17">
        <v>35.375999999999998</v>
      </c>
      <c r="O6" s="18"/>
      <c r="P6" s="19"/>
      <c r="Q6" s="17">
        <v>37.377000000000002</v>
      </c>
      <c r="R6" s="17">
        <v>35.354999999999997</v>
      </c>
      <c r="S6" s="17">
        <v>34.728000000000002</v>
      </c>
      <c r="T6" s="18"/>
      <c r="U6" s="19"/>
      <c r="V6" s="17">
        <v>37.378</v>
      </c>
      <c r="W6" s="17">
        <v>35.353999999999999</v>
      </c>
      <c r="X6" s="17">
        <v>34.728000000000002</v>
      </c>
      <c r="Y6" s="18"/>
      <c r="Z6" s="19"/>
      <c r="AA6" s="17">
        <v>33.805999999999997</v>
      </c>
      <c r="AB6" s="17">
        <v>35.375999999999998</v>
      </c>
      <c r="AC6" s="17">
        <v>39.125999999999998</v>
      </c>
      <c r="AD6" s="18"/>
      <c r="AE6" s="19"/>
      <c r="AF6" s="48"/>
      <c r="AG6" s="1"/>
      <c r="AH6" s="1"/>
      <c r="AI6" s="1"/>
    </row>
    <row r="7" spans="2:35" ht="15.75" customHeight="1" x14ac:dyDescent="0.25">
      <c r="B7" s="127"/>
      <c r="C7" s="1"/>
      <c r="D7" s="14"/>
      <c r="E7" s="15" t="s">
        <v>12</v>
      </c>
      <c r="F7" s="16" t="s">
        <v>13</v>
      </c>
      <c r="G7" s="17">
        <v>47.472000000000001</v>
      </c>
      <c r="H7" s="17">
        <v>48.936</v>
      </c>
      <c r="I7" s="17">
        <v>49.625999999999998</v>
      </c>
      <c r="J7" s="18"/>
      <c r="K7" s="19"/>
      <c r="L7" s="17">
        <v>44.253</v>
      </c>
      <c r="M7" s="17">
        <v>44.930999999999997</v>
      </c>
      <c r="N7" s="17">
        <v>45.767000000000003</v>
      </c>
      <c r="O7" s="18"/>
      <c r="P7" s="19"/>
      <c r="Q7" s="17">
        <v>46.158000000000001</v>
      </c>
      <c r="R7" s="17">
        <v>43.451000000000001</v>
      </c>
      <c r="S7" s="17">
        <v>43.146000000000001</v>
      </c>
      <c r="T7" s="18"/>
      <c r="U7" s="19"/>
      <c r="V7" s="17">
        <v>50.271999999999998</v>
      </c>
      <c r="W7" s="17">
        <v>46.988999999999997</v>
      </c>
      <c r="X7" s="17">
        <v>46.002000000000002</v>
      </c>
      <c r="Y7" s="18"/>
      <c r="Z7" s="19"/>
      <c r="AA7" s="17">
        <v>42.877000000000002</v>
      </c>
      <c r="AB7" s="17">
        <v>43.860999999999997</v>
      </c>
      <c r="AC7" s="17">
        <v>46.404000000000003</v>
      </c>
      <c r="AD7" s="18"/>
      <c r="AE7" s="19"/>
      <c r="AF7" s="48"/>
      <c r="AG7" s="1"/>
      <c r="AH7" s="1"/>
      <c r="AI7" s="1"/>
    </row>
    <row r="8" spans="2:35" ht="15.75" customHeight="1" x14ac:dyDescent="0.25">
      <c r="B8" s="127"/>
      <c r="C8" s="1"/>
      <c r="D8" s="14"/>
      <c r="E8" s="15" t="s">
        <v>14</v>
      </c>
      <c r="F8" s="16" t="s">
        <v>15</v>
      </c>
      <c r="G8" s="17">
        <v>92.855999999999995</v>
      </c>
      <c r="H8" s="17">
        <v>96.076999999999998</v>
      </c>
      <c r="I8" s="17">
        <v>96.626000000000005</v>
      </c>
      <c r="J8" s="18"/>
      <c r="K8" s="19"/>
      <c r="L8" s="17">
        <v>90.433999999999997</v>
      </c>
      <c r="M8" s="17">
        <v>91.564999999999998</v>
      </c>
      <c r="N8" s="17">
        <v>93.867999999999995</v>
      </c>
      <c r="O8" s="18"/>
      <c r="P8" s="19"/>
      <c r="Q8" s="17">
        <v>94.081000000000003</v>
      </c>
      <c r="R8" s="17">
        <v>92.355999999999995</v>
      </c>
      <c r="S8" s="17">
        <v>89.894999999999996</v>
      </c>
      <c r="T8" s="18"/>
      <c r="U8" s="19"/>
      <c r="V8" s="17">
        <v>96.73</v>
      </c>
      <c r="W8" s="17">
        <v>94.683999999999997</v>
      </c>
      <c r="X8" s="17">
        <v>91.725999999999999</v>
      </c>
      <c r="Y8" s="18"/>
      <c r="Z8" s="19"/>
      <c r="AA8" s="17">
        <v>90.245999999999995</v>
      </c>
      <c r="AB8" s="17">
        <v>92.641000000000005</v>
      </c>
      <c r="AC8" s="17">
        <v>94.546000000000006</v>
      </c>
      <c r="AD8" s="18"/>
      <c r="AE8" s="19"/>
      <c r="AF8" s="48"/>
      <c r="AG8" s="1"/>
      <c r="AH8" s="1"/>
      <c r="AI8" s="1"/>
    </row>
    <row r="9" spans="2:35" ht="15.75" customHeight="1" x14ac:dyDescent="0.25">
      <c r="B9" s="127"/>
      <c r="C9" s="1"/>
      <c r="D9" s="14"/>
      <c r="E9" s="15" t="s">
        <v>16</v>
      </c>
      <c r="F9" s="16" t="s">
        <v>17</v>
      </c>
      <c r="G9" s="17">
        <v>84.655000000000001</v>
      </c>
      <c r="H9" s="17">
        <v>88.355000000000004</v>
      </c>
      <c r="I9" s="17">
        <v>89.93</v>
      </c>
      <c r="J9" s="18"/>
      <c r="K9" s="19"/>
      <c r="L9" s="17">
        <v>84.138000000000005</v>
      </c>
      <c r="M9" s="17">
        <v>84.497</v>
      </c>
      <c r="N9" s="17">
        <v>87.233999999999995</v>
      </c>
      <c r="O9" s="18"/>
      <c r="P9" s="19"/>
      <c r="Q9" s="17">
        <v>88.51</v>
      </c>
      <c r="R9" s="17">
        <v>87.268000000000001</v>
      </c>
      <c r="S9" s="17">
        <v>84.549000000000007</v>
      </c>
      <c r="T9" s="18"/>
      <c r="U9" s="19"/>
      <c r="V9" s="17">
        <v>88.516000000000005</v>
      </c>
      <c r="W9" s="17">
        <v>87.275999999999996</v>
      </c>
      <c r="X9" s="17">
        <v>84.551000000000002</v>
      </c>
      <c r="Y9" s="18"/>
      <c r="Z9" s="19"/>
      <c r="AA9" s="17">
        <v>84.489000000000004</v>
      </c>
      <c r="AB9" s="17">
        <v>87.257000000000005</v>
      </c>
      <c r="AC9" s="17">
        <v>89.932000000000002</v>
      </c>
      <c r="AD9" s="18"/>
      <c r="AE9" s="19"/>
      <c r="AF9" s="48"/>
      <c r="AG9" s="1"/>
      <c r="AH9" s="1"/>
      <c r="AI9" s="1"/>
    </row>
    <row r="10" spans="2:35" ht="15.75" customHeight="1" x14ac:dyDescent="0.25">
      <c r="B10" s="127"/>
      <c r="C10" s="1"/>
      <c r="D10" s="14"/>
      <c r="E10" s="20" t="s">
        <v>18</v>
      </c>
      <c r="F10" s="21" t="s">
        <v>19</v>
      </c>
      <c r="G10" s="22">
        <f t="shared" ref="G10:I10" si="0">(1*(G7-G6))/((G9-G6)-(G8-G7))</f>
        <v>2.7474962710419741</v>
      </c>
      <c r="H10" s="22">
        <f t="shared" si="0"/>
        <v>2.7514175550011304</v>
      </c>
      <c r="I10" s="23">
        <f t="shared" si="0"/>
        <v>2.7607152248225093</v>
      </c>
      <c r="J10" s="22">
        <f>AVERAGE(G10:I10)</f>
        <v>2.7532096836218707</v>
      </c>
      <c r="K10" s="24">
        <f>STDEV(G10:I10)</f>
        <v>6.7892546356680605E-3</v>
      </c>
      <c r="L10" s="22">
        <f t="shared" ref="L10:N10" si="1">(1*(L7-L6))/((L9-L6)-(L8-L7))</f>
        <v>2.7513212795549324</v>
      </c>
      <c r="M10" s="22">
        <f t="shared" si="1"/>
        <v>2.7421740202119778</v>
      </c>
      <c r="N10" s="23">
        <f t="shared" si="1"/>
        <v>2.7657705616183104</v>
      </c>
      <c r="O10" s="22">
        <f>AVERAGE(L10:N10)</f>
        <v>2.7530886204617402</v>
      </c>
      <c r="P10" s="24">
        <f>STDEV(L10:N10)</f>
        <v>1.1897134612832171E-2</v>
      </c>
      <c r="Q10" s="22">
        <f t="shared" ref="Q10:S10" si="2">(1*(Q7-Q6))/((Q9-Q6)-(Q8-Q7))</f>
        <v>2.7355140186915876</v>
      </c>
      <c r="R10" s="22">
        <f t="shared" si="2"/>
        <v>2.6914893617021201</v>
      </c>
      <c r="S10" s="23">
        <f t="shared" si="2"/>
        <v>2.7402343749999911</v>
      </c>
      <c r="T10" s="22">
        <f>AVERAGE(Q10:S10)</f>
        <v>2.7224125851312331</v>
      </c>
      <c r="U10" s="24">
        <f>STDEV(Q10:S10)</f>
        <v>2.6884098485065438E-2</v>
      </c>
      <c r="V10" s="22">
        <f t="shared" ref="V10:X10" si="3">(1*(V7-V6))/((V9-V6)-(V8-V7))</f>
        <v>2.7551282051282051</v>
      </c>
      <c r="W10" s="22">
        <f t="shared" si="3"/>
        <v>2.7525431748284852</v>
      </c>
      <c r="X10" s="23">
        <f t="shared" si="3"/>
        <v>2.7504269333983875</v>
      </c>
      <c r="Y10" s="22">
        <f>AVERAGE(V10:X10)</f>
        <v>2.7526994377850258</v>
      </c>
      <c r="Z10" s="24">
        <f>STDEV(V10:X10)</f>
        <v>2.354528095624617E-3</v>
      </c>
      <c r="AA10" s="22">
        <f t="shared" ref="AA10:AC10" si="4">(1*(AA7-AA6))/((AA9-AA6)-(AA8-AA7))</f>
        <v>2.7371756185877989</v>
      </c>
      <c r="AB10" s="22">
        <f t="shared" si="4"/>
        <v>2.7362141244759761</v>
      </c>
      <c r="AC10" s="23">
        <f t="shared" si="4"/>
        <v>2.7319819819819826</v>
      </c>
      <c r="AD10" s="22">
        <f>AVERAGE(AA10:AC10)</f>
        <v>2.7351239083485859</v>
      </c>
      <c r="AE10" s="24">
        <f>STDEV(AA10:AC10)</f>
        <v>2.763131140868103E-3</v>
      </c>
      <c r="AF10" s="48"/>
      <c r="AG10" s="1"/>
      <c r="AH10" s="1"/>
      <c r="AI10" s="1"/>
    </row>
    <row r="11" spans="2:35" ht="15.75" customHeight="1" x14ac:dyDescent="0.2">
      <c r="B11" s="127"/>
      <c r="C11" s="1"/>
      <c r="D11" s="14"/>
      <c r="E11" s="15"/>
      <c r="F11" s="13"/>
      <c r="G11" s="25"/>
      <c r="H11" s="18"/>
      <c r="I11" s="19"/>
      <c r="J11" s="18"/>
      <c r="K11" s="19"/>
      <c r="L11" s="25"/>
      <c r="M11" s="18"/>
      <c r="N11" s="19"/>
      <c r="O11" s="18"/>
      <c r="P11" s="19"/>
      <c r="Q11" s="25"/>
      <c r="R11" s="18"/>
      <c r="S11" s="19"/>
      <c r="T11" s="18"/>
      <c r="U11" s="19"/>
      <c r="V11" s="25"/>
      <c r="W11" s="18"/>
      <c r="X11" s="19"/>
      <c r="Y11" s="18"/>
      <c r="Z11" s="19"/>
      <c r="AA11" s="25"/>
      <c r="AB11" s="18"/>
      <c r="AC11" s="19"/>
      <c r="AD11" s="18"/>
      <c r="AE11" s="19"/>
      <c r="AF11" s="48"/>
      <c r="AG11" s="1"/>
      <c r="AH11" s="1"/>
      <c r="AI11" s="1"/>
    </row>
    <row r="12" spans="2:35" ht="15.75" customHeight="1" x14ac:dyDescent="0.2">
      <c r="B12" s="127"/>
      <c r="C12" s="1"/>
      <c r="D12" s="14"/>
      <c r="E12" s="15"/>
      <c r="F12" s="13"/>
      <c r="G12" s="25"/>
      <c r="H12" s="18"/>
      <c r="I12" s="19"/>
      <c r="J12" s="18"/>
      <c r="K12" s="19"/>
      <c r="L12" s="25"/>
      <c r="M12" s="18"/>
      <c r="N12" s="19"/>
      <c r="O12" s="18"/>
      <c r="P12" s="19"/>
      <c r="Q12" s="25"/>
      <c r="R12" s="18"/>
      <c r="S12" s="19"/>
      <c r="T12" s="18"/>
      <c r="U12" s="19"/>
      <c r="V12" s="25"/>
      <c r="W12" s="18"/>
      <c r="X12" s="19"/>
      <c r="Y12" s="18"/>
      <c r="Z12" s="19"/>
      <c r="AA12" s="25"/>
      <c r="AB12" s="18"/>
      <c r="AC12" s="19"/>
      <c r="AD12" s="18"/>
      <c r="AE12" s="19"/>
      <c r="AF12" s="48"/>
      <c r="AG12" s="1"/>
      <c r="AH12" s="1"/>
      <c r="AI12" s="1"/>
    </row>
    <row r="13" spans="2:35" ht="15.75" customHeight="1" x14ac:dyDescent="0.2">
      <c r="B13" s="127"/>
      <c r="C13" s="1"/>
      <c r="D13" s="14"/>
      <c r="E13" s="15"/>
      <c r="F13" s="13"/>
      <c r="G13" s="25"/>
      <c r="H13" s="18"/>
      <c r="I13" s="19"/>
      <c r="J13" s="18"/>
      <c r="K13" s="19"/>
      <c r="L13" s="25"/>
      <c r="M13" s="18"/>
      <c r="N13" s="19"/>
      <c r="O13" s="18"/>
      <c r="P13" s="19"/>
      <c r="Q13" s="25"/>
      <c r="R13" s="18"/>
      <c r="S13" s="19"/>
      <c r="T13" s="18"/>
      <c r="U13" s="19"/>
      <c r="V13" s="25"/>
      <c r="W13" s="18"/>
      <c r="X13" s="19"/>
      <c r="Y13" s="18"/>
      <c r="Z13" s="19"/>
      <c r="AA13" s="25"/>
      <c r="AB13" s="18"/>
      <c r="AC13" s="19"/>
      <c r="AD13" s="18"/>
      <c r="AE13" s="19"/>
      <c r="AF13" s="48"/>
      <c r="AG13" s="1"/>
      <c r="AH13" s="1"/>
      <c r="AI13" s="1"/>
    </row>
    <row r="14" spans="2:35" ht="15.75" customHeight="1" x14ac:dyDescent="0.2">
      <c r="B14" s="127"/>
      <c r="C14" s="1"/>
      <c r="D14" s="14"/>
      <c r="E14" s="15"/>
      <c r="F14" s="13"/>
      <c r="G14" s="25"/>
      <c r="H14" s="18"/>
      <c r="I14" s="19"/>
      <c r="J14" s="18"/>
      <c r="K14" s="19"/>
      <c r="L14" s="25"/>
      <c r="M14" s="18"/>
      <c r="N14" s="19"/>
      <c r="O14" s="18"/>
      <c r="P14" s="19"/>
      <c r="Q14" s="25"/>
      <c r="R14" s="18"/>
      <c r="S14" s="19"/>
      <c r="T14" s="18"/>
      <c r="U14" s="19"/>
      <c r="V14" s="25"/>
      <c r="W14" s="18"/>
      <c r="X14" s="19"/>
      <c r="Y14" s="18"/>
      <c r="Z14" s="19"/>
      <c r="AA14" s="25"/>
      <c r="AB14" s="18"/>
      <c r="AC14" s="19"/>
      <c r="AD14" s="18"/>
      <c r="AE14" s="19"/>
      <c r="AF14" s="48"/>
      <c r="AG14" s="1"/>
      <c r="AH14" s="1"/>
      <c r="AI14" s="1"/>
    </row>
    <row r="15" spans="2:35" ht="15.75" customHeight="1" x14ac:dyDescent="0.2">
      <c r="B15" s="127"/>
      <c r="C15" s="1"/>
      <c r="D15" s="14"/>
      <c r="E15" s="15"/>
      <c r="F15" s="13"/>
      <c r="G15" s="25"/>
      <c r="H15" s="18"/>
      <c r="I15" s="19"/>
      <c r="J15" s="18"/>
      <c r="K15" s="19"/>
      <c r="L15" s="25"/>
      <c r="M15" s="18"/>
      <c r="N15" s="19"/>
      <c r="O15" s="18"/>
      <c r="P15" s="19"/>
      <c r="Q15" s="25"/>
      <c r="R15" s="18"/>
      <c r="S15" s="19"/>
      <c r="T15" s="18"/>
      <c r="U15" s="19"/>
      <c r="V15" s="25"/>
      <c r="W15" s="18"/>
      <c r="X15" s="19"/>
      <c r="Y15" s="18"/>
      <c r="Z15" s="19"/>
      <c r="AA15" s="25"/>
      <c r="AB15" s="18"/>
      <c r="AC15" s="19"/>
      <c r="AD15" s="18"/>
      <c r="AE15" s="19"/>
      <c r="AF15" s="48"/>
      <c r="AG15" s="1"/>
      <c r="AH15" s="1"/>
      <c r="AI15" s="1"/>
    </row>
    <row r="16" spans="2:35" ht="15.75" customHeight="1" x14ac:dyDescent="0.2">
      <c r="B16" s="127"/>
      <c r="C16" s="1"/>
      <c r="D16" s="14"/>
      <c r="E16" s="15"/>
      <c r="F16" s="13"/>
      <c r="G16" s="25"/>
      <c r="H16" s="18"/>
      <c r="I16" s="19"/>
      <c r="J16" s="18"/>
      <c r="K16" s="19"/>
      <c r="L16" s="25"/>
      <c r="M16" s="18"/>
      <c r="N16" s="19"/>
      <c r="O16" s="18"/>
      <c r="P16" s="19"/>
      <c r="Q16" s="25"/>
      <c r="R16" s="18"/>
      <c r="S16" s="19"/>
      <c r="T16" s="18"/>
      <c r="U16" s="19"/>
      <c r="V16" s="25"/>
      <c r="W16" s="18"/>
      <c r="X16" s="19"/>
      <c r="Y16" s="18"/>
      <c r="Z16" s="19"/>
      <c r="AA16" s="25"/>
      <c r="AB16" s="18"/>
      <c r="AC16" s="19"/>
      <c r="AD16" s="18"/>
      <c r="AE16" s="19"/>
      <c r="AF16" s="48"/>
      <c r="AG16" s="1"/>
      <c r="AH16" s="1"/>
      <c r="AI16" s="1"/>
    </row>
    <row r="17" spans="2:35" ht="15.75" customHeight="1" x14ac:dyDescent="0.2">
      <c r="B17" s="127"/>
      <c r="C17" s="1"/>
      <c r="D17" s="14"/>
      <c r="E17" s="15"/>
      <c r="F17" s="13"/>
      <c r="G17" s="25"/>
      <c r="H17" s="18"/>
      <c r="I17" s="19"/>
      <c r="J17" s="18"/>
      <c r="K17" s="19"/>
      <c r="L17" s="25"/>
      <c r="M17" s="18"/>
      <c r="N17" s="19"/>
      <c r="O17" s="18"/>
      <c r="P17" s="19"/>
      <c r="Q17" s="25"/>
      <c r="S17" s="19"/>
      <c r="T17" s="18"/>
      <c r="U17" s="19"/>
      <c r="V17" s="25"/>
      <c r="W17" s="18"/>
      <c r="X17" s="19"/>
      <c r="Y17" s="18"/>
      <c r="Z17" s="19"/>
      <c r="AA17" s="25"/>
      <c r="AB17" s="18"/>
      <c r="AC17" s="19"/>
      <c r="AD17" s="18"/>
      <c r="AE17" s="19"/>
      <c r="AF17" s="48"/>
      <c r="AG17" s="1"/>
      <c r="AH17" s="1"/>
      <c r="AI17" s="1"/>
    </row>
    <row r="18" spans="2:35" ht="15.75" customHeight="1" x14ac:dyDescent="0.2">
      <c r="B18" s="127"/>
      <c r="C18" s="1"/>
      <c r="D18" s="14"/>
      <c r="E18" s="15"/>
      <c r="F18" s="13"/>
      <c r="G18" s="25"/>
      <c r="H18" s="18"/>
      <c r="I18" s="19"/>
      <c r="J18" s="18"/>
      <c r="K18" s="19"/>
      <c r="L18" s="25"/>
      <c r="M18" s="18"/>
      <c r="N18" s="19"/>
      <c r="O18" s="18"/>
      <c r="P18" s="19"/>
      <c r="Q18" s="25"/>
      <c r="R18" s="18"/>
      <c r="S18" s="19"/>
      <c r="T18" s="18"/>
      <c r="U18" s="19"/>
      <c r="V18" s="25"/>
      <c r="W18" s="18"/>
      <c r="X18" s="19"/>
      <c r="Y18" s="18"/>
      <c r="Z18" s="19"/>
      <c r="AA18" s="25"/>
      <c r="AB18" s="18"/>
      <c r="AC18" s="19"/>
      <c r="AD18" s="18"/>
      <c r="AE18" s="19"/>
      <c r="AF18" s="48"/>
      <c r="AG18" s="1"/>
      <c r="AH18" s="1"/>
      <c r="AI18" s="1"/>
    </row>
    <row r="19" spans="2:35" ht="15.75" customHeight="1" x14ac:dyDescent="0.2">
      <c r="B19" s="127"/>
      <c r="C19" s="1"/>
      <c r="D19" s="14"/>
      <c r="E19" s="15"/>
      <c r="F19" s="13"/>
      <c r="G19" s="25"/>
      <c r="H19" s="18"/>
      <c r="I19" s="19"/>
      <c r="J19" s="18"/>
      <c r="K19" s="19"/>
      <c r="L19" s="25"/>
      <c r="M19" s="18"/>
      <c r="N19" s="19"/>
      <c r="O19" s="18"/>
      <c r="P19" s="19"/>
      <c r="Q19" s="25"/>
      <c r="R19" s="18"/>
      <c r="S19" s="19"/>
      <c r="T19" s="18"/>
      <c r="U19" s="19"/>
      <c r="V19" s="25"/>
      <c r="W19" s="18"/>
      <c r="X19" s="19"/>
      <c r="Y19" s="18"/>
      <c r="Z19" s="19"/>
      <c r="AA19" s="25"/>
      <c r="AB19" s="18"/>
      <c r="AC19" s="19"/>
      <c r="AD19" s="18"/>
      <c r="AE19" s="19"/>
      <c r="AF19" s="48"/>
      <c r="AG19" s="1"/>
      <c r="AH19" s="1"/>
      <c r="AI19" s="1"/>
    </row>
    <row r="20" spans="2:35" ht="15.75" customHeight="1" x14ac:dyDescent="0.25">
      <c r="B20" s="129"/>
      <c r="C20" s="1" t="s">
        <v>22</v>
      </c>
      <c r="D20" s="14"/>
      <c r="E20" s="15" t="s">
        <v>20</v>
      </c>
      <c r="F20" s="13" t="s">
        <v>21</v>
      </c>
      <c r="G20" s="26">
        <f t="shared" ref="G20:AE20" si="5">G10*1000</f>
        <v>2747.4962710419741</v>
      </c>
      <c r="H20" s="27">
        <f t="shared" si="5"/>
        <v>2751.4175550011305</v>
      </c>
      <c r="I20" s="28">
        <f t="shared" si="5"/>
        <v>2760.7152248225093</v>
      </c>
      <c r="J20" s="27">
        <f t="shared" si="5"/>
        <v>2753.2096836218707</v>
      </c>
      <c r="K20" s="28">
        <f t="shared" si="5"/>
        <v>6.7892546356680601</v>
      </c>
      <c r="L20" s="26">
        <f t="shared" si="5"/>
        <v>2751.3212795549325</v>
      </c>
      <c r="M20" s="27">
        <f t="shared" si="5"/>
        <v>2742.1740202119777</v>
      </c>
      <c r="N20" s="28">
        <f t="shared" si="5"/>
        <v>2765.7705616183102</v>
      </c>
      <c r="O20" s="27">
        <f t="shared" si="5"/>
        <v>2753.08862046174</v>
      </c>
      <c r="P20" s="28">
        <f t="shared" si="5"/>
        <v>11.89713461283217</v>
      </c>
      <c r="Q20" s="26">
        <f t="shared" si="5"/>
        <v>2735.5140186915878</v>
      </c>
      <c r="R20" s="27">
        <f t="shared" si="5"/>
        <v>2691.4893617021203</v>
      </c>
      <c r="S20" s="28">
        <f t="shared" si="5"/>
        <v>2740.2343749999909</v>
      </c>
      <c r="T20" s="27">
        <f t="shared" si="5"/>
        <v>2722.4125851312333</v>
      </c>
      <c r="U20" s="28">
        <f t="shared" si="5"/>
        <v>26.884098485065437</v>
      </c>
      <c r="V20" s="26">
        <f t="shared" si="5"/>
        <v>2755.1282051282051</v>
      </c>
      <c r="W20" s="27">
        <f t="shared" si="5"/>
        <v>2752.543174828485</v>
      </c>
      <c r="X20" s="28">
        <f t="shared" si="5"/>
        <v>2750.4269333983875</v>
      </c>
      <c r="Y20" s="27">
        <f t="shared" si="5"/>
        <v>2752.699437785026</v>
      </c>
      <c r="Z20" s="28">
        <f t="shared" si="5"/>
        <v>2.3545280956246168</v>
      </c>
      <c r="AA20" s="26">
        <f t="shared" si="5"/>
        <v>2737.1756185877989</v>
      </c>
      <c r="AB20" s="27">
        <f t="shared" si="5"/>
        <v>2736.214124475976</v>
      </c>
      <c r="AC20" s="28">
        <f t="shared" si="5"/>
        <v>2731.9819819819827</v>
      </c>
      <c r="AD20" s="27">
        <f t="shared" si="5"/>
        <v>2735.1239083485857</v>
      </c>
      <c r="AE20" s="28">
        <f t="shared" si="5"/>
        <v>2.763131140868103</v>
      </c>
      <c r="AF20" s="144"/>
      <c r="AG20" s="1"/>
      <c r="AH20" s="1"/>
      <c r="AI20" s="1"/>
    </row>
    <row r="21" spans="2:35" ht="15.75" customHeight="1" x14ac:dyDescent="0.2">
      <c r="B21" s="129"/>
      <c r="C21" s="1"/>
      <c r="D21" s="14"/>
      <c r="E21" s="15"/>
      <c r="F21" s="13"/>
      <c r="G21" s="26"/>
      <c r="H21" s="27"/>
      <c r="I21" s="28"/>
      <c r="J21" s="18"/>
      <c r="K21" s="29"/>
      <c r="L21" s="26"/>
      <c r="M21" s="27"/>
      <c r="N21" s="28"/>
      <c r="O21" s="18"/>
      <c r="P21" s="29"/>
      <c r="Q21" s="26"/>
      <c r="R21" s="27"/>
      <c r="S21" s="28"/>
      <c r="T21" s="18"/>
      <c r="U21" s="29"/>
      <c r="V21" s="26"/>
      <c r="W21" s="27"/>
      <c r="X21" s="28"/>
      <c r="Y21" s="18"/>
      <c r="Z21" s="29"/>
      <c r="AA21" s="26"/>
      <c r="AB21" s="27"/>
      <c r="AC21" s="28"/>
      <c r="AD21" s="18"/>
      <c r="AE21" s="29"/>
      <c r="AF21" s="14"/>
      <c r="AG21" s="1"/>
      <c r="AH21" s="1"/>
      <c r="AI21" s="1"/>
    </row>
    <row r="22" spans="2:35" ht="15.75" customHeight="1" x14ac:dyDescent="0.25">
      <c r="B22" s="129"/>
      <c r="C22" s="1" t="s">
        <v>25</v>
      </c>
      <c r="D22" s="14"/>
      <c r="E22" s="15" t="s">
        <v>23</v>
      </c>
      <c r="F22" s="13" t="s">
        <v>24</v>
      </c>
      <c r="G22" s="30">
        <v>14</v>
      </c>
      <c r="H22" s="30">
        <v>13.5</v>
      </c>
      <c r="I22" s="30">
        <v>11.5</v>
      </c>
      <c r="J22" s="31"/>
      <c r="K22" s="32"/>
      <c r="L22" s="30">
        <v>11.5</v>
      </c>
      <c r="M22" s="30">
        <v>12.5</v>
      </c>
      <c r="N22" s="30">
        <v>12</v>
      </c>
      <c r="O22" s="31"/>
      <c r="P22" s="32"/>
      <c r="Q22" s="30">
        <v>10.5</v>
      </c>
      <c r="R22" s="30">
        <v>10.5</v>
      </c>
      <c r="S22" s="30">
        <v>10</v>
      </c>
      <c r="T22" s="31"/>
      <c r="U22" s="32"/>
      <c r="V22" s="30">
        <v>16</v>
      </c>
      <c r="W22" s="30">
        <v>14</v>
      </c>
      <c r="X22" s="30">
        <v>13.5</v>
      </c>
      <c r="Y22" s="31"/>
      <c r="Z22" s="32"/>
      <c r="AA22" s="30">
        <v>12</v>
      </c>
      <c r="AB22" s="30">
        <v>11.5</v>
      </c>
      <c r="AC22" s="30">
        <v>10</v>
      </c>
      <c r="AD22" s="31"/>
      <c r="AE22" s="32"/>
      <c r="AF22" s="145"/>
      <c r="AG22" s="1"/>
      <c r="AH22" s="1"/>
      <c r="AI22" s="1"/>
    </row>
    <row r="23" spans="2:35" ht="15.75" customHeight="1" x14ac:dyDescent="0.25">
      <c r="B23" s="129"/>
      <c r="C23" s="1" t="s">
        <v>27</v>
      </c>
      <c r="D23" s="14"/>
      <c r="E23" s="15" t="s">
        <v>23</v>
      </c>
      <c r="F23" s="13" t="s">
        <v>26</v>
      </c>
      <c r="G23" s="33">
        <f t="shared" ref="G23:I23" si="6">G22*1*10^-6</f>
        <v>1.4E-5</v>
      </c>
      <c r="H23" s="1">
        <f t="shared" si="6"/>
        <v>1.3499999999999999E-5</v>
      </c>
      <c r="I23" s="29">
        <f t="shared" si="6"/>
        <v>1.15E-5</v>
      </c>
      <c r="J23" s="1"/>
      <c r="K23" s="29"/>
      <c r="L23" s="33">
        <f t="shared" ref="L23:N23" si="7">L22*1*10^-6</f>
        <v>1.15E-5</v>
      </c>
      <c r="M23" s="1">
        <f t="shared" si="7"/>
        <v>1.2499999999999999E-5</v>
      </c>
      <c r="N23" s="29">
        <f t="shared" si="7"/>
        <v>1.2E-5</v>
      </c>
      <c r="O23" s="1"/>
      <c r="P23" s="29"/>
      <c r="Q23" s="33">
        <f t="shared" ref="Q23:S23" si="8">Q22*1*10^-6</f>
        <v>1.0499999999999999E-5</v>
      </c>
      <c r="R23" s="1">
        <f t="shared" si="8"/>
        <v>1.0499999999999999E-5</v>
      </c>
      <c r="S23" s="29">
        <f t="shared" si="8"/>
        <v>9.9999999999999991E-6</v>
      </c>
      <c r="T23" s="1"/>
      <c r="U23" s="29"/>
      <c r="V23" s="33">
        <f t="shared" ref="V23:X23" si="9">V22*1*10^-6</f>
        <v>1.5999999999999999E-5</v>
      </c>
      <c r="W23" s="1">
        <f t="shared" si="9"/>
        <v>1.4E-5</v>
      </c>
      <c r="X23" s="29">
        <f t="shared" si="9"/>
        <v>1.3499999999999999E-5</v>
      </c>
      <c r="Y23" s="1"/>
      <c r="Z23" s="29"/>
      <c r="AA23" s="33">
        <f t="shared" ref="AA23:AC23" si="10">AA22*1*10^-6</f>
        <v>1.2E-5</v>
      </c>
      <c r="AB23" s="1">
        <f t="shared" si="10"/>
        <v>1.15E-5</v>
      </c>
      <c r="AC23" s="29">
        <f t="shared" si="10"/>
        <v>9.9999999999999991E-6</v>
      </c>
      <c r="AD23" s="1"/>
      <c r="AE23" s="29"/>
      <c r="AF23" s="14"/>
      <c r="AG23" s="1"/>
      <c r="AH23" s="1"/>
      <c r="AI23" s="1"/>
    </row>
    <row r="24" spans="2:35" ht="15.75" customHeight="1" x14ac:dyDescent="0.2">
      <c r="B24" s="129"/>
      <c r="C24" s="1"/>
      <c r="D24" s="14"/>
      <c r="E24" s="15"/>
      <c r="F24" s="13"/>
      <c r="G24" s="33"/>
      <c r="H24" s="1"/>
      <c r="I24" s="29"/>
      <c r="J24" s="1"/>
      <c r="K24" s="29"/>
      <c r="L24" s="33"/>
      <c r="M24" s="1"/>
      <c r="N24" s="29"/>
      <c r="O24" s="1"/>
      <c r="P24" s="29"/>
      <c r="Q24" s="33"/>
      <c r="R24" s="1"/>
      <c r="S24" s="29"/>
      <c r="T24" s="1"/>
      <c r="U24" s="29"/>
      <c r="V24" s="33"/>
      <c r="W24" s="1"/>
      <c r="X24" s="29"/>
      <c r="Y24" s="1"/>
      <c r="Z24" s="29"/>
      <c r="AA24" s="33"/>
      <c r="AB24" s="1"/>
      <c r="AC24" s="29"/>
      <c r="AD24" s="1"/>
      <c r="AE24" s="29"/>
      <c r="AF24" s="14"/>
      <c r="AG24" s="1"/>
      <c r="AH24" s="1"/>
      <c r="AI24" s="1"/>
    </row>
    <row r="25" spans="2:35" ht="15.75" customHeight="1" x14ac:dyDescent="0.25">
      <c r="B25" s="129"/>
      <c r="C25" s="1" t="s">
        <v>30</v>
      </c>
      <c r="D25" s="14"/>
      <c r="E25" s="15" t="s">
        <v>28</v>
      </c>
      <c r="F25" s="13" t="s">
        <v>29</v>
      </c>
      <c r="G25" s="25">
        <f t="shared" ref="G25:I25" si="11">G7-G6</f>
        <v>12.893999999999998</v>
      </c>
      <c r="H25" s="18">
        <f t="shared" si="11"/>
        <v>12.131</v>
      </c>
      <c r="I25" s="19">
        <f t="shared" si="11"/>
        <v>10.498999999999995</v>
      </c>
      <c r="J25" s="1"/>
      <c r="K25" s="29"/>
      <c r="L25" s="25">
        <f t="shared" ref="L25:N25" si="12">L7-L6</f>
        <v>9.8909999999999982</v>
      </c>
      <c r="M25" s="18">
        <f t="shared" si="12"/>
        <v>11.125</v>
      </c>
      <c r="N25" s="19">
        <f t="shared" si="12"/>
        <v>10.391000000000005</v>
      </c>
      <c r="O25" s="1"/>
      <c r="P25" s="29"/>
      <c r="Q25" s="25">
        <f t="shared" ref="Q25:S25" si="13">Q7-Q6</f>
        <v>8.7809999999999988</v>
      </c>
      <c r="R25" s="18">
        <f t="shared" si="13"/>
        <v>8.0960000000000036</v>
      </c>
      <c r="S25" s="19">
        <f t="shared" si="13"/>
        <v>8.4179999999999993</v>
      </c>
      <c r="T25" s="1"/>
      <c r="U25" s="29"/>
      <c r="V25" s="25">
        <f t="shared" ref="V25:X25" si="14">V7-V6</f>
        <v>12.893999999999998</v>
      </c>
      <c r="W25" s="18">
        <f t="shared" si="14"/>
        <v>11.634999999999998</v>
      </c>
      <c r="X25" s="19">
        <f t="shared" si="14"/>
        <v>11.274000000000001</v>
      </c>
      <c r="Y25" s="1"/>
      <c r="Z25" s="29"/>
      <c r="AA25" s="25">
        <f t="shared" ref="AA25:AC25" si="15">AA7-AA6</f>
        <v>9.0710000000000051</v>
      </c>
      <c r="AB25" s="18">
        <f t="shared" si="15"/>
        <v>8.4849999999999994</v>
      </c>
      <c r="AC25" s="19">
        <f t="shared" si="15"/>
        <v>7.2780000000000058</v>
      </c>
      <c r="AD25" s="1"/>
      <c r="AE25" s="29"/>
      <c r="AF25" s="14"/>
      <c r="AG25" s="1"/>
      <c r="AH25" s="1"/>
      <c r="AI25" s="1"/>
    </row>
    <row r="26" spans="2:35" ht="15.75" customHeight="1" x14ac:dyDescent="0.25">
      <c r="B26" s="129"/>
      <c r="C26" s="1" t="s">
        <v>32</v>
      </c>
      <c r="D26" s="14"/>
      <c r="E26" s="15" t="s">
        <v>28</v>
      </c>
      <c r="F26" s="13" t="s">
        <v>31</v>
      </c>
      <c r="G26" s="33">
        <f t="shared" ref="G26:I26" si="16">G25/1000</f>
        <v>1.2893999999999999E-2</v>
      </c>
      <c r="H26" s="1">
        <f t="shared" si="16"/>
        <v>1.2130999999999999E-2</v>
      </c>
      <c r="I26" s="29">
        <f t="shared" si="16"/>
        <v>1.0498999999999994E-2</v>
      </c>
      <c r="J26" s="1"/>
      <c r="K26" s="29"/>
      <c r="L26" s="33">
        <f t="shared" ref="L26:N26" si="17">L25/1000</f>
        <v>9.8909999999999988E-3</v>
      </c>
      <c r="M26" s="1">
        <f t="shared" si="17"/>
        <v>1.1124999999999999E-2</v>
      </c>
      <c r="N26" s="29">
        <f t="shared" si="17"/>
        <v>1.0391000000000006E-2</v>
      </c>
      <c r="O26" s="1"/>
      <c r="P26" s="29"/>
      <c r="Q26" s="33">
        <f t="shared" ref="Q26:S26" si="18">Q25/1000</f>
        <v>8.7809999999999989E-3</v>
      </c>
      <c r="R26" s="1">
        <f t="shared" si="18"/>
        <v>8.0960000000000042E-3</v>
      </c>
      <c r="S26" s="29">
        <f t="shared" si="18"/>
        <v>8.4179999999999984E-3</v>
      </c>
      <c r="T26" s="1"/>
      <c r="U26" s="29"/>
      <c r="V26" s="33">
        <f t="shared" ref="V26:X26" si="19">V25/1000</f>
        <v>1.2893999999999999E-2</v>
      </c>
      <c r="W26" s="1">
        <f t="shared" si="19"/>
        <v>1.1634999999999998E-2</v>
      </c>
      <c r="X26" s="29">
        <f t="shared" si="19"/>
        <v>1.1274000000000001E-2</v>
      </c>
      <c r="Y26" s="1"/>
      <c r="Z26" s="29"/>
      <c r="AA26" s="33">
        <f t="shared" ref="AA26:AC26" si="20">AA25/1000</f>
        <v>9.0710000000000044E-3</v>
      </c>
      <c r="AB26" s="1">
        <f t="shared" si="20"/>
        <v>8.4849999999999995E-3</v>
      </c>
      <c r="AC26" s="29">
        <f t="shared" si="20"/>
        <v>7.2780000000000058E-3</v>
      </c>
      <c r="AD26" s="1"/>
      <c r="AE26" s="29"/>
      <c r="AF26" s="14"/>
      <c r="AG26" s="1"/>
      <c r="AH26" s="1"/>
      <c r="AI26" s="1"/>
    </row>
    <row r="27" spans="2:35" ht="15.75" customHeight="1" x14ac:dyDescent="0.2">
      <c r="B27" s="129"/>
      <c r="C27" s="1"/>
      <c r="D27" s="14"/>
      <c r="E27" s="15"/>
      <c r="F27" s="13"/>
      <c r="G27" s="33"/>
      <c r="H27" s="1"/>
      <c r="I27" s="29"/>
      <c r="J27" s="1"/>
      <c r="K27" s="29"/>
      <c r="L27" s="33"/>
      <c r="M27" s="1"/>
      <c r="N27" s="29"/>
      <c r="O27" s="1"/>
      <c r="P27" s="29"/>
      <c r="Q27" s="33"/>
      <c r="R27" s="1"/>
      <c r="S27" s="29"/>
      <c r="T27" s="1"/>
      <c r="U27" s="29"/>
      <c r="V27" s="33"/>
      <c r="W27" s="1"/>
      <c r="X27" s="29"/>
      <c r="Y27" s="1"/>
      <c r="Z27" s="29"/>
      <c r="AA27" s="33"/>
      <c r="AB27" s="1"/>
      <c r="AC27" s="29"/>
      <c r="AD27" s="1"/>
      <c r="AE27" s="29"/>
      <c r="AF27" s="14"/>
      <c r="AG27" s="1"/>
      <c r="AH27" s="1"/>
      <c r="AI27" s="1"/>
    </row>
    <row r="28" spans="2:35" ht="15.75" customHeight="1" x14ac:dyDescent="0.25">
      <c r="B28" s="128" t="s">
        <v>110</v>
      </c>
      <c r="C28" s="1" t="s">
        <v>35</v>
      </c>
      <c r="D28" s="14"/>
      <c r="E28" s="15" t="s">
        <v>33</v>
      </c>
      <c r="F28" s="13" t="s">
        <v>34</v>
      </c>
      <c r="G28" s="34">
        <f t="shared" ref="G28:I28" si="21">G26/G20</f>
        <v>4.6930000000000057E-6</v>
      </c>
      <c r="H28" s="35">
        <f t="shared" si="21"/>
        <v>4.4090000000000056E-6</v>
      </c>
      <c r="I28" s="36">
        <f t="shared" si="21"/>
        <v>3.8029999999999969E-6</v>
      </c>
      <c r="J28" s="1"/>
      <c r="K28" s="29"/>
      <c r="L28" s="34">
        <f t="shared" ref="L28:N28" si="22">L26/L20</f>
        <v>3.5950000000000058E-6</v>
      </c>
      <c r="M28" s="35">
        <f t="shared" si="22"/>
        <v>4.057000000000002E-6</v>
      </c>
      <c r="N28" s="36">
        <f t="shared" si="22"/>
        <v>3.7570000000000053E-6</v>
      </c>
      <c r="O28" s="1"/>
      <c r="P28" s="29"/>
      <c r="Q28" s="34">
        <f t="shared" ref="Q28:S28" si="23">Q26/Q20</f>
        <v>3.2100000000000006E-6</v>
      </c>
      <c r="R28" s="35">
        <f t="shared" si="23"/>
        <v>3.00800000000001E-6</v>
      </c>
      <c r="S28" s="36">
        <f t="shared" si="23"/>
        <v>3.0720000000000097E-6</v>
      </c>
      <c r="T28" s="1"/>
      <c r="U28" s="29"/>
      <c r="V28" s="34">
        <f t="shared" ref="V28:X28" si="24">V26/V20</f>
        <v>4.6800000000000001E-6</v>
      </c>
      <c r="W28" s="35">
        <f t="shared" si="24"/>
        <v>4.226999999999997E-6</v>
      </c>
      <c r="X28" s="36">
        <f t="shared" si="24"/>
        <v>4.0990000000000034E-6</v>
      </c>
      <c r="Y28" s="1"/>
      <c r="Z28" s="29"/>
      <c r="AA28" s="34">
        <f t="shared" ref="AA28:AC28" si="25">AA26/AA20</f>
        <v>3.3140000000000143E-6</v>
      </c>
      <c r="AB28" s="35">
        <f t="shared" si="25"/>
        <v>3.1009999999999992E-6</v>
      </c>
      <c r="AC28" s="36">
        <f t="shared" si="25"/>
        <v>2.6640000000000015E-6</v>
      </c>
      <c r="AD28" s="1"/>
      <c r="AE28" s="29"/>
      <c r="AF28" s="14"/>
      <c r="AG28" s="1"/>
      <c r="AH28" s="1"/>
      <c r="AI28" s="1"/>
    </row>
    <row r="29" spans="2:35" ht="15.75" customHeight="1" x14ac:dyDescent="0.2">
      <c r="B29" s="127"/>
      <c r="C29" s="1"/>
      <c r="D29" s="14"/>
      <c r="E29" s="15"/>
      <c r="F29" s="13"/>
      <c r="G29" s="33"/>
      <c r="H29" s="1"/>
      <c r="I29" s="29"/>
      <c r="J29" s="1"/>
      <c r="K29" s="29"/>
      <c r="L29" s="33"/>
      <c r="M29" s="1"/>
      <c r="N29" s="29"/>
      <c r="O29" s="1"/>
      <c r="P29" s="29"/>
      <c r="Q29" s="33"/>
      <c r="R29" s="1"/>
      <c r="S29" s="29"/>
      <c r="T29" s="1"/>
      <c r="U29" s="29"/>
      <c r="V29" s="33"/>
      <c r="W29" s="1"/>
      <c r="X29" s="29"/>
      <c r="Y29" s="1"/>
      <c r="Z29" s="29"/>
      <c r="AA29" s="33"/>
      <c r="AB29" s="1"/>
      <c r="AC29" s="29"/>
      <c r="AD29" s="1"/>
      <c r="AE29" s="29"/>
      <c r="AF29" s="14"/>
      <c r="AG29" s="1"/>
      <c r="AH29" s="1"/>
      <c r="AI29" s="1"/>
    </row>
    <row r="30" spans="2:35" ht="15.75" customHeight="1" x14ac:dyDescent="0.2">
      <c r="B30" s="127"/>
      <c r="C30" s="1"/>
      <c r="D30" s="14"/>
      <c r="E30" s="15"/>
      <c r="F30" s="13"/>
      <c r="G30" s="33"/>
      <c r="H30" s="1"/>
      <c r="I30" s="29"/>
      <c r="J30" s="1"/>
      <c r="K30" s="29"/>
      <c r="L30" s="33"/>
      <c r="M30" s="1"/>
      <c r="N30" s="29"/>
      <c r="O30" s="1"/>
      <c r="P30" s="29"/>
      <c r="Q30" s="33"/>
      <c r="R30" s="1"/>
      <c r="S30" s="29"/>
      <c r="T30" s="1"/>
      <c r="U30" s="29"/>
      <c r="V30" s="33"/>
      <c r="W30" s="1"/>
      <c r="X30" s="29"/>
      <c r="Y30" s="1"/>
      <c r="Z30" s="29"/>
      <c r="AA30" s="33"/>
      <c r="AB30" s="1"/>
      <c r="AC30" s="29"/>
      <c r="AD30" s="1"/>
      <c r="AE30" s="29"/>
      <c r="AF30" s="14"/>
      <c r="AG30" s="1"/>
      <c r="AH30" s="1"/>
      <c r="AI30" s="1"/>
    </row>
    <row r="31" spans="2:35" ht="15.75" customHeight="1" x14ac:dyDescent="0.2">
      <c r="B31" s="127"/>
      <c r="C31" s="1"/>
      <c r="D31" s="14"/>
      <c r="E31" s="15"/>
      <c r="F31" s="13"/>
      <c r="G31" s="33"/>
      <c r="H31" s="1"/>
      <c r="I31" s="29"/>
      <c r="J31" s="1"/>
      <c r="K31" s="29"/>
      <c r="L31" s="33"/>
      <c r="M31" s="1"/>
      <c r="N31" s="29"/>
      <c r="O31" s="1"/>
      <c r="P31" s="29"/>
      <c r="Q31" s="33"/>
      <c r="R31" s="1"/>
      <c r="S31" s="29"/>
      <c r="T31" s="1"/>
      <c r="U31" s="29"/>
      <c r="V31" s="33"/>
      <c r="W31" s="1"/>
      <c r="X31" s="29"/>
      <c r="Y31" s="1"/>
      <c r="Z31" s="29"/>
      <c r="AA31" s="33"/>
      <c r="AB31" s="1"/>
      <c r="AC31" s="29"/>
      <c r="AD31" s="1"/>
      <c r="AE31" s="29"/>
      <c r="AF31" s="14"/>
      <c r="AG31" s="1"/>
      <c r="AH31" s="1"/>
      <c r="AI31" s="1"/>
    </row>
    <row r="32" spans="2:35" ht="15.75" customHeight="1" x14ac:dyDescent="0.2">
      <c r="B32" s="130" t="s">
        <v>111</v>
      </c>
      <c r="C32" s="1"/>
      <c r="D32" s="14"/>
      <c r="E32" s="15" t="s">
        <v>36</v>
      </c>
      <c r="F32" s="13" t="s">
        <v>37</v>
      </c>
      <c r="G32" s="25">
        <f>(G23-G28)/(G28)</f>
        <v>1.9831664180694615</v>
      </c>
      <c r="H32" s="18">
        <f t="shared" ref="H32:I32" si="26">(H23-H28)/(H28)</f>
        <v>2.0619188024495312</v>
      </c>
      <c r="I32" s="19">
        <f t="shared" si="26"/>
        <v>2.0239284775177517</v>
      </c>
      <c r="J32" s="18">
        <f>AVERAGE(G32:I32)</f>
        <v>2.0230045660122484</v>
      </c>
      <c r="K32" s="19">
        <f>STDEV(G32:I32)</f>
        <v>3.9384320747463238E-2</v>
      </c>
      <c r="L32" s="25">
        <f t="shared" ref="L32:N32" si="27">(L23-L28)/(L28)</f>
        <v>2.1988873435326792</v>
      </c>
      <c r="M32" s="18">
        <f t="shared" si="27"/>
        <v>2.0810944047325592</v>
      </c>
      <c r="N32" s="19">
        <f t="shared" si="27"/>
        <v>2.1940377961139164</v>
      </c>
      <c r="O32" s="18">
        <f>AVERAGE(L32:N32)</f>
        <v>2.1580065147930516</v>
      </c>
      <c r="P32" s="19">
        <f>STDEV(L32:N32)</f>
        <v>6.6651961959192735E-2</v>
      </c>
      <c r="Q32" s="25">
        <f t="shared" ref="Q32:S32" si="28">(Q23-Q28)/(Q28)</f>
        <v>2.2710280373831768</v>
      </c>
      <c r="R32" s="18">
        <f t="shared" si="28"/>
        <v>2.4906914893616903</v>
      </c>
      <c r="S32" s="19">
        <f t="shared" si="28"/>
        <v>2.2552083333333228</v>
      </c>
      <c r="T32" s="18">
        <f>AVERAGE(Q32:S32)</f>
        <v>2.3389759533593968</v>
      </c>
      <c r="U32" s="19">
        <f>STDEV(Q32:S32)</f>
        <v>0.13162738566652338</v>
      </c>
      <c r="V32" s="25">
        <f t="shared" ref="V32:X32" si="29">(V23-V28)/(V28)</f>
        <v>2.4188034188034186</v>
      </c>
      <c r="W32" s="18">
        <f t="shared" si="29"/>
        <v>2.3120416370948687</v>
      </c>
      <c r="X32" s="19">
        <f t="shared" si="29"/>
        <v>2.2934862161502778</v>
      </c>
      <c r="Y32" s="18">
        <f>AVERAGE(V32:X32)</f>
        <v>2.3414437573495217</v>
      </c>
      <c r="Z32" s="19">
        <f>STDEV(V32:X32)</f>
        <v>6.7634782669894797E-2</v>
      </c>
      <c r="AA32" s="25">
        <f t="shared" ref="AA32:AC32" si="30">(AA23-AA28)/(AA28)</f>
        <v>2.6210018105008897</v>
      </c>
      <c r="AB32" s="18">
        <f t="shared" si="30"/>
        <v>2.7084811351177049</v>
      </c>
      <c r="AC32" s="19">
        <f t="shared" si="30"/>
        <v>2.7537537537537511</v>
      </c>
      <c r="AD32" s="18">
        <f>AVERAGE(AA32:AC32)</f>
        <v>2.6944122331241154</v>
      </c>
      <c r="AE32" s="19">
        <f>STDEV(AA32:AC32)</f>
        <v>6.7484962116249728E-2</v>
      </c>
      <c r="AF32" s="48"/>
      <c r="AG32" s="1"/>
      <c r="AH32" s="1"/>
      <c r="AI32" s="1"/>
    </row>
    <row r="33" spans="2:35" ht="15.75" customHeight="1" x14ac:dyDescent="0.2">
      <c r="B33" s="127"/>
      <c r="C33" s="1"/>
      <c r="D33" s="14"/>
      <c r="E33" s="15"/>
      <c r="F33" s="13"/>
      <c r="G33" s="25"/>
      <c r="H33" s="18"/>
      <c r="I33" s="19"/>
      <c r="J33" s="18"/>
      <c r="K33" s="19"/>
      <c r="L33" s="25"/>
      <c r="M33" s="18"/>
      <c r="N33" s="19"/>
      <c r="O33" s="18"/>
      <c r="P33" s="19"/>
      <c r="Q33" s="25"/>
      <c r="R33" s="18"/>
      <c r="S33" s="19"/>
      <c r="T33" s="18"/>
      <c r="U33" s="19"/>
      <c r="V33" s="25"/>
      <c r="W33" s="18"/>
      <c r="X33" s="19"/>
      <c r="Y33" s="18"/>
      <c r="Z33" s="19"/>
      <c r="AA33" s="25"/>
      <c r="AB33" s="18"/>
      <c r="AC33" s="19"/>
      <c r="AD33" s="18"/>
      <c r="AE33" s="19"/>
      <c r="AF33" s="48"/>
      <c r="AG33" s="1"/>
      <c r="AH33" s="1"/>
      <c r="AI33" s="1"/>
    </row>
    <row r="34" spans="2:35" ht="15.75" customHeight="1" x14ac:dyDescent="0.2">
      <c r="B34" s="127"/>
      <c r="C34" s="1"/>
      <c r="D34" s="14"/>
      <c r="E34" s="15"/>
      <c r="F34" s="13"/>
      <c r="G34" s="25"/>
      <c r="H34" s="18"/>
      <c r="I34" s="19"/>
      <c r="J34" s="18"/>
      <c r="K34" s="19"/>
      <c r="L34" s="25"/>
      <c r="M34" s="18"/>
      <c r="N34" s="19"/>
      <c r="O34" s="18"/>
      <c r="P34" s="19"/>
      <c r="Q34" s="25"/>
      <c r="R34" s="18"/>
      <c r="S34" s="19"/>
      <c r="T34" s="18"/>
      <c r="U34" s="19"/>
      <c r="V34" s="25"/>
      <c r="W34" s="18"/>
      <c r="X34" s="19"/>
      <c r="Y34" s="18"/>
      <c r="Z34" s="19"/>
      <c r="AA34" s="25"/>
      <c r="AB34" s="18"/>
      <c r="AC34" s="19"/>
      <c r="AD34" s="18"/>
      <c r="AE34" s="19"/>
      <c r="AF34" s="48"/>
      <c r="AG34" s="1"/>
      <c r="AH34" s="1"/>
      <c r="AI34" s="1"/>
    </row>
    <row r="35" spans="2:35" ht="15.75" customHeight="1" x14ac:dyDescent="0.2">
      <c r="B35" s="127"/>
      <c r="C35" s="1"/>
      <c r="D35" s="14"/>
      <c r="E35" s="15"/>
      <c r="F35" s="13"/>
      <c r="G35" s="33"/>
      <c r="H35" s="1"/>
      <c r="I35" s="29"/>
      <c r="J35" s="1"/>
      <c r="K35" s="19"/>
      <c r="L35" s="33"/>
      <c r="M35" s="1"/>
      <c r="N35" s="29"/>
      <c r="O35" s="1"/>
      <c r="P35" s="19"/>
      <c r="Q35" s="33"/>
      <c r="R35" s="1"/>
      <c r="S35" s="29"/>
      <c r="T35" s="1"/>
      <c r="U35" s="19"/>
      <c r="V35" s="33"/>
      <c r="W35" s="1"/>
      <c r="X35" s="29"/>
      <c r="Y35" s="1"/>
      <c r="Z35" s="19"/>
      <c r="AA35" s="33"/>
      <c r="AB35" s="1"/>
      <c r="AC35" s="29"/>
      <c r="AD35" s="1"/>
      <c r="AE35" s="19"/>
      <c r="AF35" s="48"/>
      <c r="AG35" s="1"/>
      <c r="AH35" s="1"/>
      <c r="AI35" s="1"/>
    </row>
    <row r="36" spans="2:35" ht="15.75" customHeight="1" x14ac:dyDescent="0.2">
      <c r="B36" s="127"/>
      <c r="C36" s="1"/>
      <c r="D36" s="14"/>
      <c r="E36" s="15"/>
      <c r="F36" s="13"/>
      <c r="G36" s="33"/>
      <c r="H36" s="1"/>
      <c r="I36" s="29"/>
      <c r="J36" s="1"/>
      <c r="K36" s="19"/>
      <c r="L36" s="33"/>
      <c r="M36" s="1"/>
      <c r="N36" s="29"/>
      <c r="O36" s="1"/>
      <c r="P36" s="19"/>
      <c r="Q36" s="33"/>
      <c r="R36" s="1"/>
      <c r="S36" s="29"/>
      <c r="T36" s="1"/>
      <c r="U36" s="19"/>
      <c r="V36" s="33"/>
      <c r="W36" s="1"/>
      <c r="X36" s="29"/>
      <c r="Y36" s="1"/>
      <c r="Z36" s="19"/>
      <c r="AA36" s="33"/>
      <c r="AB36" s="1"/>
      <c r="AC36" s="29"/>
      <c r="AD36" s="1"/>
      <c r="AE36" s="19"/>
      <c r="AF36" s="48"/>
      <c r="AG36" s="1"/>
      <c r="AH36" s="1"/>
      <c r="AI36" s="1"/>
    </row>
    <row r="37" spans="2:35" ht="15.75" customHeight="1" x14ac:dyDescent="0.2">
      <c r="B37" s="127"/>
      <c r="C37" s="1"/>
      <c r="D37" s="14"/>
      <c r="E37" s="15" t="s">
        <v>38</v>
      </c>
      <c r="F37" s="13" t="s">
        <v>39</v>
      </c>
      <c r="G37" s="25">
        <f t="shared" ref="G37:I37" si="31">G32/(1+G32)</f>
        <v>0.66478571428571387</v>
      </c>
      <c r="H37" s="18">
        <f t="shared" si="31"/>
        <v>0.67340740740740701</v>
      </c>
      <c r="I37" s="19">
        <f t="shared" si="31"/>
        <v>0.66930434782608728</v>
      </c>
      <c r="J37" s="18">
        <f>AVERAGE(G37:I37)</f>
        <v>0.66916582317306939</v>
      </c>
      <c r="K37" s="19">
        <f>STDEV(G37:I37)</f>
        <v>4.312515493396285E-3</v>
      </c>
      <c r="L37" s="25">
        <f t="shared" ref="L37:N37" si="32">L32/(1+L32)</f>
        <v>0.68739130434782558</v>
      </c>
      <c r="M37" s="18">
        <f t="shared" si="32"/>
        <v>0.67543999999999982</v>
      </c>
      <c r="N37" s="19">
        <f t="shared" si="32"/>
        <v>0.68691666666666629</v>
      </c>
      <c r="O37" s="18">
        <f>AVERAGE(L37:N37)</f>
        <v>0.68324932367149727</v>
      </c>
      <c r="P37" s="19">
        <f>STDEV(L37:N37)</f>
        <v>6.7672352099473693E-3</v>
      </c>
      <c r="Q37" s="25">
        <f t="shared" ref="Q37:S37" si="33">Q32/(1+Q32)</f>
        <v>0.69428571428571417</v>
      </c>
      <c r="R37" s="18">
        <f t="shared" si="33"/>
        <v>0.71352380952380856</v>
      </c>
      <c r="S37" s="19">
        <f t="shared" si="33"/>
        <v>0.69279999999999897</v>
      </c>
      <c r="T37" s="18">
        <f>AVERAGE(Q37:S37)</f>
        <v>0.70020317460317383</v>
      </c>
      <c r="U37" s="19">
        <f>STDEV(Q37:S37)</f>
        <v>1.1559901502665072E-2</v>
      </c>
      <c r="V37" s="25">
        <f t="shared" ref="V37:X37" si="34">V32/(1+V32)</f>
        <v>0.70750000000000002</v>
      </c>
      <c r="W37" s="18">
        <f t="shared" si="34"/>
        <v>0.69807142857142879</v>
      </c>
      <c r="X37" s="19">
        <f t="shared" si="34"/>
        <v>0.69637037037037008</v>
      </c>
      <c r="Y37" s="18">
        <f>AVERAGE(V37:X37)</f>
        <v>0.70064726631393304</v>
      </c>
      <c r="Z37" s="19">
        <f>STDEV(V37:X37)</f>
        <v>5.9952788909245821E-3</v>
      </c>
      <c r="AA37" s="25">
        <f t="shared" ref="AA37:AC37" si="35">AA32/(1+AA32)</f>
        <v>0.72383333333333211</v>
      </c>
      <c r="AB37" s="18">
        <f t="shared" si="35"/>
        <v>0.73034782608695659</v>
      </c>
      <c r="AC37" s="19">
        <f t="shared" si="35"/>
        <v>0.73359999999999981</v>
      </c>
      <c r="AD37" s="18">
        <f>AVERAGE(AA37:AC37)</f>
        <v>0.72926038647342961</v>
      </c>
      <c r="AE37" s="19">
        <f>STDEV(AA37:AC37)</f>
        <v>4.9733125911459097E-3</v>
      </c>
      <c r="AF37" s="48"/>
      <c r="AG37" s="1"/>
      <c r="AH37" s="1"/>
      <c r="AI37" s="1"/>
    </row>
    <row r="38" spans="2:35" ht="15.75" customHeight="1" x14ac:dyDescent="0.2">
      <c r="B38" s="130" t="s">
        <v>112</v>
      </c>
      <c r="C38" s="1"/>
      <c r="D38" s="14"/>
      <c r="E38" s="37" t="s">
        <v>38</v>
      </c>
      <c r="F38" s="11" t="s">
        <v>40</v>
      </c>
      <c r="G38" s="38">
        <f t="shared" ref="G38:AE38" si="36">G37*100</f>
        <v>66.478571428571385</v>
      </c>
      <c r="H38" s="39">
        <f t="shared" si="36"/>
        <v>67.340740740740699</v>
      </c>
      <c r="I38" s="40">
        <f t="shared" si="36"/>
        <v>66.930434782608728</v>
      </c>
      <c r="J38" s="39">
        <f t="shared" si="36"/>
        <v>66.916582317306933</v>
      </c>
      <c r="K38" s="40">
        <f t="shared" si="36"/>
        <v>0.4312515493396285</v>
      </c>
      <c r="L38" s="38">
        <f t="shared" si="36"/>
        <v>68.739130434782552</v>
      </c>
      <c r="M38" s="39">
        <f t="shared" si="36"/>
        <v>67.543999999999983</v>
      </c>
      <c r="N38" s="40">
        <f t="shared" si="36"/>
        <v>68.691666666666634</v>
      </c>
      <c r="O38" s="39">
        <f t="shared" si="36"/>
        <v>68.324932367149728</v>
      </c>
      <c r="P38" s="40">
        <f t="shared" si="36"/>
        <v>0.67672352099473698</v>
      </c>
      <c r="Q38" s="38">
        <f t="shared" si="36"/>
        <v>69.428571428571416</v>
      </c>
      <c r="R38" s="39">
        <f t="shared" si="36"/>
        <v>71.352380952380855</v>
      </c>
      <c r="S38" s="40">
        <f t="shared" si="36"/>
        <v>69.279999999999902</v>
      </c>
      <c r="T38" s="39">
        <f t="shared" si="36"/>
        <v>70.020317460317386</v>
      </c>
      <c r="U38" s="40">
        <f t="shared" si="36"/>
        <v>1.1559901502665071</v>
      </c>
      <c r="V38" s="38">
        <f t="shared" si="36"/>
        <v>70.75</v>
      </c>
      <c r="W38" s="39">
        <f t="shared" si="36"/>
        <v>69.807142857142878</v>
      </c>
      <c r="X38" s="40">
        <f t="shared" si="36"/>
        <v>69.637037037037004</v>
      </c>
      <c r="Y38" s="39">
        <f t="shared" si="36"/>
        <v>70.064726631393299</v>
      </c>
      <c r="Z38" s="40">
        <f t="shared" si="36"/>
        <v>0.59952788909245824</v>
      </c>
      <c r="AA38" s="38">
        <f t="shared" si="36"/>
        <v>72.383333333333212</v>
      </c>
      <c r="AB38" s="39">
        <f t="shared" si="36"/>
        <v>73.034782608695664</v>
      </c>
      <c r="AC38" s="40">
        <f t="shared" si="36"/>
        <v>73.359999999999985</v>
      </c>
      <c r="AD38" s="39">
        <f t="shared" si="36"/>
        <v>72.926038647342963</v>
      </c>
      <c r="AE38" s="40">
        <f t="shared" si="36"/>
        <v>0.49733125911459097</v>
      </c>
      <c r="AF38" s="48"/>
      <c r="AG38" s="1"/>
      <c r="AH38" s="1"/>
      <c r="AI38" s="1"/>
    </row>
    <row r="39" spans="2:35" ht="15.75" customHeight="1" x14ac:dyDescent="0.2">
      <c r="B39" s="127"/>
      <c r="C39" s="1"/>
      <c r="D39" s="14"/>
      <c r="E39" s="4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4"/>
      <c r="AG39" s="1"/>
      <c r="AH39" s="1"/>
      <c r="AI39" s="1"/>
    </row>
    <row r="40" spans="2:35" ht="15.75" customHeight="1" x14ac:dyDescent="0.2">
      <c r="B40" s="127"/>
      <c r="C40" s="1"/>
      <c r="D40" s="14"/>
      <c r="E40" s="4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4"/>
      <c r="AG40" s="1"/>
      <c r="AH40" s="1"/>
      <c r="AI40" s="1"/>
    </row>
    <row r="41" spans="2:35" ht="15.75" customHeight="1" thickBot="1" x14ac:dyDescent="0.25">
      <c r="B41" s="131"/>
      <c r="C41" s="43"/>
      <c r="D41" s="44"/>
      <c r="E41" s="42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4"/>
      <c r="AG41" s="1"/>
      <c r="AH41" s="1"/>
      <c r="AI41" s="1"/>
    </row>
    <row r="42" spans="2:35" ht="15.75" customHeight="1" x14ac:dyDescent="0.2"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2:35" ht="18" customHeight="1" x14ac:dyDescent="0.2"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2:35" ht="15.75" customHeight="1" thickBot="1" x14ac:dyDescent="0.25">
      <c r="E44" s="1"/>
      <c r="F44" s="50"/>
      <c r="G44" s="1"/>
      <c r="H44" s="1"/>
      <c r="I44" s="1"/>
      <c r="J44" s="1"/>
      <c r="K44" s="1"/>
      <c r="L44" s="50"/>
      <c r="M44" s="1"/>
      <c r="N44" s="1"/>
      <c r="O44" s="1"/>
      <c r="P44" s="1"/>
      <c r="Q44" s="1"/>
      <c r="R44" s="50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2:35" ht="15.75" customHeight="1" thickBot="1" x14ac:dyDescent="0.25">
      <c r="B45" s="140" t="s">
        <v>108</v>
      </c>
      <c r="C45" s="53" t="s">
        <v>135</v>
      </c>
      <c r="D45" s="141"/>
      <c r="E45" s="3" t="s">
        <v>99</v>
      </c>
      <c r="F45" s="78"/>
      <c r="G45" s="75">
        <v>600</v>
      </c>
      <c r="H45" s="68" t="s">
        <v>47</v>
      </c>
      <c r="I45" s="75"/>
      <c r="J45" s="75">
        <v>425</v>
      </c>
      <c r="K45" s="75" t="s">
        <v>47</v>
      </c>
      <c r="L45" s="74"/>
      <c r="M45" s="75">
        <v>300</v>
      </c>
      <c r="N45" s="68" t="s">
        <v>47</v>
      </c>
      <c r="O45" s="75"/>
      <c r="P45" s="75">
        <v>212</v>
      </c>
      <c r="Q45" s="75" t="s">
        <v>47</v>
      </c>
      <c r="R45" s="74"/>
      <c r="S45" s="75">
        <v>150</v>
      </c>
      <c r="T45" s="8" t="s">
        <v>47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2:35" ht="15.75" customHeight="1" thickBot="1" x14ac:dyDescent="0.25">
      <c r="B46" s="134"/>
      <c r="C46" s="1"/>
      <c r="D46" s="14"/>
      <c r="E46" s="51"/>
      <c r="F46" s="53" t="s">
        <v>41</v>
      </c>
      <c r="G46" s="53" t="s">
        <v>9</v>
      </c>
      <c r="H46" s="83" t="s">
        <v>44</v>
      </c>
      <c r="I46" s="53" t="s">
        <v>41</v>
      </c>
      <c r="J46" s="53" t="s">
        <v>9</v>
      </c>
      <c r="K46" s="52" t="s">
        <v>44</v>
      </c>
      <c r="L46" s="53" t="s">
        <v>41</v>
      </c>
      <c r="M46" s="53" t="s">
        <v>9</v>
      </c>
      <c r="N46" s="52" t="s">
        <v>44</v>
      </c>
      <c r="O46" s="53" t="s">
        <v>41</v>
      </c>
      <c r="P46" s="53" t="s">
        <v>9</v>
      </c>
      <c r="Q46" s="52" t="s">
        <v>44</v>
      </c>
      <c r="R46" s="53" t="s">
        <v>41</v>
      </c>
      <c r="S46" s="53" t="s">
        <v>9</v>
      </c>
      <c r="T46" s="52" t="s">
        <v>44</v>
      </c>
      <c r="U46" s="1"/>
      <c r="V46" s="1"/>
      <c r="AA46" s="1"/>
      <c r="AB46" s="1"/>
      <c r="AC46" s="1"/>
      <c r="AD46" s="1"/>
      <c r="AE46" s="1"/>
      <c r="AF46" s="1"/>
    </row>
    <row r="47" spans="2:35" ht="15.75" customHeight="1" x14ac:dyDescent="0.2">
      <c r="B47" s="135"/>
      <c r="E47" s="54" t="s">
        <v>117</v>
      </c>
      <c r="F47" s="40">
        <f>J32</f>
        <v>2.0230045660122484</v>
      </c>
      <c r="G47" s="80">
        <f>K32</f>
        <v>3.9384320747463238E-2</v>
      </c>
      <c r="H47" s="84">
        <f>(G47/F47)*100</f>
        <v>1.9468231268057741</v>
      </c>
      <c r="I47" s="86">
        <f>O32</f>
        <v>2.1580065147930516</v>
      </c>
      <c r="J47" s="80">
        <f>P32</f>
        <v>6.6651961959192735E-2</v>
      </c>
      <c r="K47" s="84">
        <f>(J47/I47)*100</f>
        <v>3.088589469137192</v>
      </c>
      <c r="L47" s="40">
        <f>T32</f>
        <v>2.3389759533593968</v>
      </c>
      <c r="M47" s="40">
        <f>U32</f>
        <v>0.13162738566652338</v>
      </c>
      <c r="N47" s="40">
        <f>(M47/L47)*100</f>
        <v>5.6275647245313118</v>
      </c>
      <c r="O47" s="86">
        <f>Y32</f>
        <v>2.3414437573495217</v>
      </c>
      <c r="P47" s="80">
        <f>Z32</f>
        <v>6.7634782669894797E-2</v>
      </c>
      <c r="Q47" s="84">
        <f>(P47/O47)*100</f>
        <v>2.8885930937951008</v>
      </c>
      <c r="R47" s="40">
        <f>AD32</f>
        <v>2.6944122331241154</v>
      </c>
      <c r="S47" s="40">
        <f>AE32</f>
        <v>6.7484962116249728E-2</v>
      </c>
      <c r="T47" s="84">
        <f>(S47/R47)*100</f>
        <v>2.5046264742497217</v>
      </c>
      <c r="U47" s="1"/>
      <c r="V47" s="1"/>
      <c r="AA47" s="1"/>
      <c r="AB47" s="1"/>
      <c r="AC47" s="1"/>
      <c r="AD47" s="1"/>
      <c r="AE47" s="1"/>
      <c r="AF47" s="1"/>
    </row>
    <row r="48" spans="2:35" ht="15.75" customHeight="1" x14ac:dyDescent="0.2">
      <c r="B48" s="135"/>
      <c r="E48" s="55" t="s">
        <v>118</v>
      </c>
      <c r="F48" s="58">
        <f>J38</f>
        <v>66.916582317306933</v>
      </c>
      <c r="G48" s="81">
        <f>K38</f>
        <v>0.4312515493396285</v>
      </c>
      <c r="H48" s="79">
        <f>(G48/F48)*100</f>
        <v>0.64446140912383687</v>
      </c>
      <c r="I48" s="87">
        <f>O38</f>
        <v>68.324932367149728</v>
      </c>
      <c r="J48" s="81">
        <f>P38</f>
        <v>0.67672352099473698</v>
      </c>
      <c r="K48" s="57">
        <f>(J48/I48)*100</f>
        <v>0.99044887063818332</v>
      </c>
      <c r="L48" s="58">
        <f>T38</f>
        <v>70.020317460317386</v>
      </c>
      <c r="M48" s="58">
        <f>U38</f>
        <v>1.1559901502665071</v>
      </c>
      <c r="N48" s="58">
        <f>(M48/L48)*100</f>
        <v>1.6509353173407724</v>
      </c>
      <c r="O48" s="87">
        <f>Y38</f>
        <v>70.064726631393299</v>
      </c>
      <c r="P48" s="81">
        <f>Z38</f>
        <v>0.59952788909245824</v>
      </c>
      <c r="Q48" s="57">
        <f>(P48/O48)*100</f>
        <v>0.85567719723869295</v>
      </c>
      <c r="R48" s="58">
        <f>AD38</f>
        <v>72.926038647342963</v>
      </c>
      <c r="S48" s="58">
        <f>AE38</f>
        <v>0.49733125911459097</v>
      </c>
      <c r="T48" s="101">
        <f>(S48/R48)*100</f>
        <v>0.68196664502729176</v>
      </c>
      <c r="U48" s="1"/>
      <c r="V48" s="1"/>
      <c r="AA48" s="1"/>
      <c r="AB48" s="1"/>
      <c r="AC48" s="1"/>
      <c r="AD48" s="1"/>
      <c r="AE48" s="1"/>
      <c r="AF48" s="1"/>
    </row>
    <row r="49" spans="2:32" ht="15.75" customHeight="1" x14ac:dyDescent="0.25">
      <c r="B49" s="135"/>
      <c r="C49" s="120" t="s">
        <v>133</v>
      </c>
      <c r="E49" s="55" t="s">
        <v>119</v>
      </c>
      <c r="F49" s="61">
        <v>1E-4</v>
      </c>
      <c r="G49" s="82"/>
      <c r="H49" s="79"/>
      <c r="I49" s="59">
        <v>1E-4</v>
      </c>
      <c r="J49" s="82"/>
      <c r="K49" s="60"/>
      <c r="L49" s="61">
        <v>1E-4</v>
      </c>
      <c r="M49" s="77"/>
      <c r="N49" s="85"/>
      <c r="O49" s="61">
        <v>1E-4</v>
      </c>
      <c r="P49" s="76"/>
      <c r="Q49" s="85"/>
      <c r="R49" s="61">
        <v>1E-4</v>
      </c>
      <c r="S49" s="77"/>
      <c r="T49" s="85"/>
      <c r="U49" s="1"/>
      <c r="V49" s="1"/>
      <c r="AA49" s="1"/>
      <c r="AB49" s="1"/>
      <c r="AC49" s="1"/>
      <c r="AD49" s="1"/>
      <c r="AE49" s="1"/>
      <c r="AF49" s="1"/>
    </row>
    <row r="50" spans="2:32" ht="15.75" customHeight="1" x14ac:dyDescent="0.25">
      <c r="B50" s="136" t="s">
        <v>128</v>
      </c>
      <c r="C50" s="120" t="s">
        <v>113</v>
      </c>
      <c r="E50" s="55" t="s">
        <v>120</v>
      </c>
      <c r="F50" s="63">
        <f>F49*(F48/100)</f>
        <v>6.6916582317306931E-5</v>
      </c>
      <c r="G50" s="82"/>
      <c r="H50" s="79"/>
      <c r="I50" s="62">
        <f>I49*(I48/100)</f>
        <v>6.8324932367149732E-5</v>
      </c>
      <c r="J50" s="82"/>
      <c r="K50" s="60"/>
      <c r="L50" s="63">
        <f>L49*(L48/100)</f>
        <v>7.002031746031739E-5</v>
      </c>
      <c r="M50" s="77"/>
      <c r="N50" s="85"/>
      <c r="O50" s="63">
        <f>O49*(O48/100)</f>
        <v>7.0064726631393305E-5</v>
      </c>
      <c r="P50" s="76"/>
      <c r="Q50" s="85"/>
      <c r="R50" s="63">
        <f>R49*(R48/100)</f>
        <v>7.2926038647342961E-5</v>
      </c>
      <c r="S50" s="77"/>
      <c r="T50" s="85"/>
      <c r="U50" s="1"/>
      <c r="V50" s="1"/>
      <c r="AA50" s="1"/>
      <c r="AB50" s="1"/>
      <c r="AC50" s="1"/>
      <c r="AD50" s="1"/>
      <c r="AE50" s="1"/>
      <c r="AF50" s="1"/>
    </row>
    <row r="51" spans="2:32" ht="15.75" customHeight="1" x14ac:dyDescent="0.2">
      <c r="B51" s="135"/>
      <c r="E51" s="55" t="s">
        <v>114</v>
      </c>
      <c r="F51" s="90">
        <f>F50*10^6</f>
        <v>66.916582317306933</v>
      </c>
      <c r="G51" s="82"/>
      <c r="H51" s="79"/>
      <c r="I51" s="90">
        <f>I50*10^6</f>
        <v>68.324932367149728</v>
      </c>
      <c r="J51" s="82"/>
      <c r="K51" s="60"/>
      <c r="L51" s="90">
        <f>L50*10^6</f>
        <v>70.020317460317386</v>
      </c>
      <c r="M51" s="77"/>
      <c r="N51" s="85"/>
      <c r="O51" s="90">
        <f>O50*10^6</f>
        <v>70.064726631393299</v>
      </c>
      <c r="P51" s="76"/>
      <c r="Q51" s="85"/>
      <c r="R51" s="90">
        <f>R50*10^6</f>
        <v>72.926038647342963</v>
      </c>
      <c r="S51" s="77"/>
      <c r="T51" s="85"/>
      <c r="U51" s="1"/>
      <c r="V51" s="1"/>
      <c r="AA51" s="1"/>
      <c r="AB51" s="1"/>
      <c r="AC51" s="1"/>
      <c r="AD51" s="1"/>
      <c r="AE51" s="1"/>
      <c r="AF51" s="1"/>
    </row>
    <row r="52" spans="2:32" ht="15.75" customHeight="1" x14ac:dyDescent="0.2">
      <c r="B52" s="135"/>
      <c r="C52" s="120" t="s">
        <v>125</v>
      </c>
      <c r="E52" s="55" t="s">
        <v>122</v>
      </c>
      <c r="F52" s="61">
        <v>38</v>
      </c>
      <c r="G52" s="82"/>
      <c r="H52" s="79"/>
      <c r="I52" s="59"/>
      <c r="J52" s="82"/>
      <c r="K52" s="60"/>
      <c r="L52" s="61"/>
      <c r="M52" s="77"/>
      <c r="N52" s="85"/>
      <c r="O52" s="76"/>
      <c r="P52" s="76"/>
      <c r="Q52" s="85"/>
      <c r="R52" s="61"/>
      <c r="S52" s="77"/>
      <c r="T52" s="85"/>
      <c r="U52" s="1"/>
      <c r="V52" s="1"/>
      <c r="AA52" s="1"/>
      <c r="AB52" s="1"/>
      <c r="AC52" s="1"/>
      <c r="AD52" s="1"/>
      <c r="AE52" s="1"/>
      <c r="AF52" s="1"/>
    </row>
    <row r="53" spans="2:32" ht="15.75" customHeight="1" x14ac:dyDescent="0.2">
      <c r="B53" s="135"/>
      <c r="C53" s="120" t="s">
        <v>124</v>
      </c>
      <c r="E53" s="55" t="s">
        <v>123</v>
      </c>
      <c r="F53" s="61">
        <f>F52*1*10^-6</f>
        <v>3.7999999999999995E-5</v>
      </c>
      <c r="G53" s="82"/>
      <c r="H53" s="79"/>
      <c r="I53" s="59"/>
      <c r="J53" s="82"/>
      <c r="K53" s="60"/>
      <c r="L53" s="61"/>
      <c r="M53" s="77"/>
      <c r="N53" s="85"/>
      <c r="O53" s="61"/>
      <c r="P53" s="76"/>
      <c r="Q53" s="85"/>
      <c r="R53" s="61"/>
      <c r="S53" s="77"/>
      <c r="T53" s="85"/>
      <c r="U53" s="1"/>
      <c r="V53" s="1"/>
      <c r="AA53" s="1"/>
      <c r="AB53" s="1"/>
      <c r="AC53" s="1"/>
      <c r="AD53" s="1"/>
      <c r="AE53" s="1"/>
      <c r="AF53" s="1"/>
    </row>
    <row r="54" spans="2:32" ht="15.75" customHeight="1" x14ac:dyDescent="0.25">
      <c r="B54" s="136" t="s">
        <v>129</v>
      </c>
      <c r="C54" s="120" t="s">
        <v>130</v>
      </c>
      <c r="E54" s="55" t="s">
        <v>115</v>
      </c>
      <c r="F54" s="58">
        <f>(F53/F50)*100</f>
        <v>56.787120148800376</v>
      </c>
      <c r="G54" s="82"/>
      <c r="H54" s="79"/>
      <c r="I54" s="56"/>
      <c r="J54" s="82"/>
      <c r="K54" s="60"/>
      <c r="L54" s="58"/>
      <c r="M54" s="77"/>
      <c r="N54" s="85"/>
      <c r="O54" s="58"/>
      <c r="P54" s="76"/>
      <c r="Q54" s="85"/>
      <c r="R54" s="58"/>
      <c r="S54" s="77"/>
      <c r="T54" s="85"/>
      <c r="U54" s="1"/>
      <c r="V54" s="1"/>
      <c r="AA54" s="1"/>
      <c r="AB54" s="1"/>
      <c r="AC54" s="1"/>
      <c r="AD54" s="1"/>
      <c r="AE54" s="1"/>
      <c r="AF54" s="1"/>
    </row>
    <row r="55" spans="2:32" ht="15.75" customHeight="1" x14ac:dyDescent="0.2">
      <c r="B55" s="135"/>
      <c r="C55" s="120" t="s">
        <v>126</v>
      </c>
      <c r="E55" s="55" t="s">
        <v>131</v>
      </c>
      <c r="F55" s="62">
        <f>($F$54*F50)/100</f>
        <v>3.7999999999999995E-5</v>
      </c>
      <c r="G55" s="82"/>
      <c r="H55" s="79"/>
      <c r="I55" s="62">
        <f>($F$54*I50)/100</f>
        <v>3.8799761434919916E-5</v>
      </c>
      <c r="J55" s="76"/>
      <c r="K55" s="85"/>
      <c r="L55" s="62">
        <f>($F$54*L50)/100</f>
        <v>3.9762521804761885E-5</v>
      </c>
      <c r="M55" s="77"/>
      <c r="N55" s="85"/>
      <c r="O55" s="62">
        <f>($F$54*O50)/100</f>
        <v>3.9787740494097853E-5</v>
      </c>
      <c r="P55" s="76"/>
      <c r="Q55" s="85"/>
      <c r="R55" s="62">
        <f>($F$54*R50)/100</f>
        <v>4.1412597186427245E-5</v>
      </c>
      <c r="S55" s="77"/>
      <c r="T55" s="85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2:32" ht="15.75" customHeight="1" thickBot="1" x14ac:dyDescent="0.25">
      <c r="B56" s="137"/>
      <c r="C56" s="138" t="s">
        <v>127</v>
      </c>
      <c r="D56" s="139"/>
      <c r="E56" s="95" t="s">
        <v>132</v>
      </c>
      <c r="F56" s="142">
        <f>F55*10^6</f>
        <v>37.999999999999993</v>
      </c>
      <c r="G56" s="96"/>
      <c r="H56" s="48"/>
      <c r="I56" s="142">
        <f>I55*10^6</f>
        <v>38.799761434919915</v>
      </c>
      <c r="J56" s="97"/>
      <c r="K56" s="98"/>
      <c r="L56" s="142">
        <f>L55*10^6</f>
        <v>39.762521804761882</v>
      </c>
      <c r="M56" s="99"/>
      <c r="N56" s="98"/>
      <c r="O56" s="142">
        <f>O55*10^6</f>
        <v>39.787740494097854</v>
      </c>
      <c r="P56" s="97"/>
      <c r="Q56" s="98"/>
      <c r="R56" s="142">
        <f>R55*10^6</f>
        <v>41.412597186427242</v>
      </c>
      <c r="S56" s="99"/>
      <c r="T56" s="98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2:32" ht="15.75" customHeight="1" x14ac:dyDescent="0.2">
      <c r="E57" s="6"/>
      <c r="F57" s="100"/>
      <c r="G57" s="100"/>
      <c r="H57" s="100"/>
      <c r="I57" s="100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1"/>
      <c r="V57" s="1"/>
      <c r="W57" s="1"/>
      <c r="X57" s="1"/>
      <c r="Y57" s="1"/>
      <c r="Z57" s="1"/>
      <c r="AA57" s="1"/>
      <c r="AB57" s="1"/>
      <c r="AC57" s="1"/>
    </row>
    <row r="58" spans="2:32" ht="15.75" customHeight="1" x14ac:dyDescent="0.2">
      <c r="E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2:32" ht="15.75" customHeight="1" thickBot="1" x14ac:dyDescent="0.25">
      <c r="E59" s="13"/>
      <c r="F59" s="1"/>
      <c r="G59" s="1"/>
      <c r="H59" s="1"/>
      <c r="I59" s="1"/>
      <c r="J59" s="1"/>
      <c r="L59" s="1"/>
      <c r="M59" s="1"/>
      <c r="O59" s="1"/>
      <c r="P59" s="1"/>
      <c r="R59" s="1"/>
      <c r="S59" s="1"/>
      <c r="V59" s="1"/>
      <c r="W59" s="1"/>
    </row>
    <row r="60" spans="2:32" ht="15.75" customHeight="1" x14ac:dyDescent="0.2">
      <c r="D60" s="94" t="s">
        <v>134</v>
      </c>
      <c r="E60" s="132"/>
      <c r="F60" s="45" t="s">
        <v>41</v>
      </c>
      <c r="G60" s="45" t="s">
        <v>9</v>
      </c>
      <c r="H60" s="71" t="s">
        <v>44</v>
      </c>
      <c r="I60" s="45" t="s">
        <v>41</v>
      </c>
      <c r="J60" s="45" t="s">
        <v>9</v>
      </c>
      <c r="K60" s="71" t="s">
        <v>44</v>
      </c>
      <c r="L60" s="45" t="s">
        <v>41</v>
      </c>
      <c r="M60" s="45" t="s">
        <v>9</v>
      </c>
      <c r="N60" s="71" t="s">
        <v>44</v>
      </c>
      <c r="O60" s="45" t="s">
        <v>41</v>
      </c>
      <c r="P60" s="45" t="s">
        <v>9</v>
      </c>
      <c r="Q60" s="71" t="s">
        <v>44</v>
      </c>
      <c r="R60" s="45" t="s">
        <v>41</v>
      </c>
      <c r="S60" s="45" t="s">
        <v>9</v>
      </c>
      <c r="T60" s="71" t="s">
        <v>44</v>
      </c>
      <c r="V60" s="1"/>
      <c r="W60" s="1"/>
    </row>
    <row r="61" spans="2:32" ht="15.75" customHeight="1" x14ac:dyDescent="0.25">
      <c r="E61" s="133" t="s">
        <v>105</v>
      </c>
      <c r="F61" s="47">
        <f>J10</f>
        <v>2.7532096836218707</v>
      </c>
      <c r="G61" s="18">
        <f>K10</f>
        <v>6.7892546356680605E-3</v>
      </c>
      <c r="H61" s="70">
        <f>(G61/F61)*100</f>
        <v>0.24659417246915746</v>
      </c>
      <c r="I61" s="47">
        <f>O10</f>
        <v>2.7530886204617402</v>
      </c>
      <c r="J61" s="18">
        <f>P10</f>
        <v>1.1897134612832171E-2</v>
      </c>
      <c r="K61" s="72">
        <f>(J61/I61)*100</f>
        <v>0.43213772794705085</v>
      </c>
      <c r="L61" s="47">
        <f>T10</f>
        <v>2.7224125851312331</v>
      </c>
      <c r="M61" s="18">
        <f>U10</f>
        <v>2.6884098485065438E-2</v>
      </c>
      <c r="N61" s="72">
        <f>(M61/L61)*100</f>
        <v>0.98751007220198761</v>
      </c>
      <c r="O61" s="47">
        <f>Y10</f>
        <v>2.7526994377850258</v>
      </c>
      <c r="P61" s="18">
        <f>Z10</f>
        <v>2.354528095624617E-3</v>
      </c>
      <c r="Q61" s="72">
        <f>(P61/O61)*100</f>
        <v>8.5535240909526994E-2</v>
      </c>
      <c r="R61" s="47">
        <f>AD10</f>
        <v>2.7351239083485859</v>
      </c>
      <c r="S61" s="18">
        <f>AE10</f>
        <v>2.763131140868103E-3</v>
      </c>
      <c r="T61" s="72">
        <f>(S61/R61)*100</f>
        <v>0.10102398404818257</v>
      </c>
      <c r="V61" s="1"/>
      <c r="W61" s="1"/>
    </row>
    <row r="62" spans="2:32" ht="15.75" customHeight="1" x14ac:dyDescent="0.2">
      <c r="E62" s="133" t="s">
        <v>106</v>
      </c>
      <c r="F62" s="18">
        <f>J32</f>
        <v>2.0230045660122484</v>
      </c>
      <c r="G62" s="18">
        <f>K32</f>
        <v>3.9384320747463238E-2</v>
      </c>
      <c r="H62" s="65">
        <f t="shared" ref="H62:H63" si="37">(G62/F62)*100</f>
        <v>1.9468231268057741</v>
      </c>
      <c r="I62" s="18">
        <f>O32</f>
        <v>2.1580065147930516</v>
      </c>
      <c r="J62" s="18">
        <f>P32</f>
        <v>6.6651961959192735E-2</v>
      </c>
      <c r="K62" s="73">
        <f t="shared" ref="K62:K63" si="38">(J62/I62)*100</f>
        <v>3.088589469137192</v>
      </c>
      <c r="L62" s="18">
        <f>T32</f>
        <v>2.3389759533593968</v>
      </c>
      <c r="M62" s="18">
        <f>U32</f>
        <v>0.13162738566652338</v>
      </c>
      <c r="N62" s="73">
        <f t="shared" ref="N62:N63" si="39">(M62/L62)*100</f>
        <v>5.6275647245313118</v>
      </c>
      <c r="O62" s="18">
        <f>Y32</f>
        <v>2.3414437573495217</v>
      </c>
      <c r="P62" s="18">
        <f>Z32</f>
        <v>6.7634782669894797E-2</v>
      </c>
      <c r="Q62" s="73">
        <f t="shared" ref="Q62:Q63" si="40">(P62/O62)*100</f>
        <v>2.8885930937951008</v>
      </c>
      <c r="R62" s="18">
        <f>AD32</f>
        <v>2.6944122331241154</v>
      </c>
      <c r="S62" s="18">
        <f>AE32</f>
        <v>6.7484962116249728E-2</v>
      </c>
      <c r="T62" s="73">
        <f t="shared" ref="T62:T63" si="41">(S62/R62)*100</f>
        <v>2.5046264742497217</v>
      </c>
      <c r="V62" s="1"/>
      <c r="W62" s="1"/>
      <c r="AE62" s="89"/>
    </row>
    <row r="63" spans="2:32" ht="15.75" customHeight="1" x14ac:dyDescent="0.2">
      <c r="E63" s="133" t="s">
        <v>107</v>
      </c>
      <c r="F63" s="31">
        <f>J38</f>
        <v>66.916582317306933</v>
      </c>
      <c r="G63" s="47">
        <f>K38</f>
        <v>0.4312515493396285</v>
      </c>
      <c r="H63" s="65">
        <f t="shared" si="37"/>
        <v>0.64446140912383687</v>
      </c>
      <c r="I63" s="31">
        <f>O38</f>
        <v>68.324932367149728</v>
      </c>
      <c r="J63" s="47">
        <f>P38</f>
        <v>0.67672352099473698</v>
      </c>
      <c r="K63" s="73">
        <f t="shared" si="38"/>
        <v>0.99044887063818332</v>
      </c>
      <c r="L63" s="31">
        <f>T38</f>
        <v>70.020317460317386</v>
      </c>
      <c r="M63" s="47">
        <f>U38</f>
        <v>1.1559901502665071</v>
      </c>
      <c r="N63" s="73">
        <f t="shared" si="39"/>
        <v>1.6509353173407724</v>
      </c>
      <c r="O63" s="31">
        <f>Y38</f>
        <v>70.064726631393299</v>
      </c>
      <c r="P63" s="47">
        <f>Z38</f>
        <v>0.59952788909245824</v>
      </c>
      <c r="Q63" s="73">
        <f t="shared" si="40"/>
        <v>0.85567719723869295</v>
      </c>
      <c r="R63" s="31">
        <f>AD38</f>
        <v>72.926038647342963</v>
      </c>
      <c r="S63" s="47">
        <f>AE38</f>
        <v>0.49733125911459097</v>
      </c>
      <c r="T63" s="73">
        <f t="shared" si="41"/>
        <v>0.68196664502729176</v>
      </c>
      <c r="V63" s="1"/>
      <c r="W63" s="1"/>
    </row>
    <row r="64" spans="2:32" ht="15.75" customHeight="1" thickBot="1" x14ac:dyDescent="0.25">
      <c r="E64" s="122" t="s">
        <v>132</v>
      </c>
      <c r="F64" s="49">
        <f>F56</f>
        <v>37.999999999999993</v>
      </c>
      <c r="G64" s="43"/>
      <c r="H64" s="121"/>
      <c r="I64" s="125">
        <f>I56</f>
        <v>38.799761434919915</v>
      </c>
      <c r="J64" s="43"/>
      <c r="K64" s="44"/>
      <c r="L64" s="125">
        <f>L56</f>
        <v>39.762521804761882</v>
      </c>
      <c r="M64" s="43"/>
      <c r="N64" s="44"/>
      <c r="O64" s="125">
        <f>O56</f>
        <v>39.787740494097854</v>
      </c>
      <c r="P64" s="43"/>
      <c r="Q64" s="44"/>
      <c r="R64" s="125">
        <f>R56</f>
        <v>41.412597186427242</v>
      </c>
      <c r="S64" s="43"/>
      <c r="T64" s="44"/>
      <c r="U64" s="1"/>
      <c r="V64" s="1"/>
      <c r="W64" s="1"/>
      <c r="X64" s="1"/>
      <c r="Y64" s="1"/>
      <c r="Z64" s="1"/>
    </row>
    <row r="65" spans="4:29" ht="15.75" customHeight="1" x14ac:dyDescent="0.2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4:29" ht="15.75" customHeight="1" x14ac:dyDescent="0.2">
      <c r="E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4:29" ht="15.75" customHeight="1" x14ac:dyDescent="0.2">
      <c r="E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4:29" ht="15.75" customHeight="1" x14ac:dyDescent="0.2">
      <c r="E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4:29" ht="15.75" customHeight="1" x14ac:dyDescent="0.2">
      <c r="E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4:29" ht="15.75" customHeight="1" x14ac:dyDescent="0.2">
      <c r="E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4:29" ht="15.75" customHeight="1" x14ac:dyDescent="0.2">
      <c r="E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4:29" ht="15.75" customHeight="1" x14ac:dyDescent="0.2">
      <c r="E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4:29" ht="15.75" customHeight="1" x14ac:dyDescent="0.2">
      <c r="E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4:29" ht="15.75" customHeight="1" x14ac:dyDescent="0.2">
      <c r="E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4:29" ht="15.75" customHeight="1" x14ac:dyDescent="0.2">
      <c r="D75" s="94"/>
      <c r="E75" s="1"/>
      <c r="H75" s="88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4:29" ht="15.75" customHeight="1" x14ac:dyDescent="0.2">
      <c r="E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4:29" ht="15.75" customHeight="1" x14ac:dyDescent="0.2">
      <c r="E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4:29" ht="15.75" customHeight="1" x14ac:dyDescent="0.2">
      <c r="E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4:29" ht="15.75" customHeight="1" x14ac:dyDescent="0.2">
      <c r="E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4:29" ht="15.75" customHeight="1" x14ac:dyDescent="0.2">
      <c r="E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5:29" ht="15.75" customHeight="1" x14ac:dyDescent="0.2">
      <c r="E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5:29" ht="15.75" customHeight="1" x14ac:dyDescent="0.2">
      <c r="E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5:29" ht="15.75" customHeight="1" x14ac:dyDescent="0.2"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5:29" ht="15.75" customHeight="1" x14ac:dyDescent="0.2">
      <c r="E84" s="1"/>
      <c r="F84" s="35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5:29" ht="15.75" customHeight="1" x14ac:dyDescent="0.2"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5:29" ht="15.75" customHeight="1" x14ac:dyDescent="0.2"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5:29" ht="15.75" customHeight="1" x14ac:dyDescent="0.2"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5:29" ht="15.75" customHeight="1" x14ac:dyDescent="0.2"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5:29" ht="15.75" customHeight="1" x14ac:dyDescent="0.2"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5:29" ht="15.75" customHeight="1" x14ac:dyDescent="0.2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5:29" ht="15.75" customHeight="1" x14ac:dyDescent="0.2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5:29" ht="15.75" customHeight="1" x14ac:dyDescent="0.2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5:29" ht="15.75" customHeight="1" x14ac:dyDescent="0.2"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5:29" ht="15.75" customHeight="1" x14ac:dyDescent="0.2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5:29" ht="15.75" customHeight="1" x14ac:dyDescent="0.2"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5:29" ht="15.75" customHeight="1" x14ac:dyDescent="0.2"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5:29" ht="15.75" customHeight="1" x14ac:dyDescent="0.2"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5:29" ht="15.75" customHeight="1" x14ac:dyDescent="0.2"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5:29" ht="15.75" customHeight="1" x14ac:dyDescent="0.2"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5:29" ht="15.75" customHeight="1" x14ac:dyDescent="0.2"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5:29" ht="15.75" customHeight="1" x14ac:dyDescent="0.2"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5:29" ht="15.75" customHeight="1" x14ac:dyDescent="0.2"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5:29" ht="15.75" customHeight="1" x14ac:dyDescent="0.2"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5:29" ht="15.75" customHeight="1" x14ac:dyDescent="0.2"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5:29" ht="15.75" customHeight="1" x14ac:dyDescent="0.2"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5:29" ht="15.75" customHeight="1" x14ac:dyDescent="0.2"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5:29" ht="15.75" customHeight="1" x14ac:dyDescent="0.2"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5:29" ht="15.75" customHeight="1" x14ac:dyDescent="0.2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5:29" ht="15.75" customHeight="1" x14ac:dyDescent="0.2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5:29" ht="15.75" customHeight="1" x14ac:dyDescent="0.2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5:29" ht="15.75" customHeight="1" x14ac:dyDescent="0.2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5:29" ht="15.75" customHeight="1" x14ac:dyDescent="0.2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5:29" ht="15.75" customHeight="1" x14ac:dyDescent="0.2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5:29" ht="15.75" customHeight="1" x14ac:dyDescent="0.2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5:29" ht="15.75" customHeight="1" x14ac:dyDescent="0.2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5:29" ht="15.75" customHeight="1" x14ac:dyDescent="0.2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5:29" ht="15.75" customHeight="1" x14ac:dyDescent="0.2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5:29" ht="15.75" customHeight="1" x14ac:dyDescent="0.2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5:29" ht="15.75" customHeight="1" x14ac:dyDescent="0.2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5:29" ht="15.75" customHeight="1" x14ac:dyDescent="0.2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5:29" ht="15.75" customHeight="1" x14ac:dyDescent="0.2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5:29" ht="15.75" customHeight="1" x14ac:dyDescent="0.2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5:29" ht="15.75" customHeight="1" x14ac:dyDescent="0.2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5:29" ht="15.75" customHeight="1" x14ac:dyDescent="0.2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5:29" ht="15.75" customHeight="1" x14ac:dyDescent="0.2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5:29" ht="15.75" customHeight="1" x14ac:dyDescent="0.2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5:29" ht="15.75" customHeight="1" x14ac:dyDescent="0.2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5:29" ht="15.75" customHeight="1" x14ac:dyDescent="0.2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5:29" ht="15.75" customHeight="1" x14ac:dyDescent="0.2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5:29" ht="15.75" customHeight="1" x14ac:dyDescent="0.2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5:29" ht="15.75" customHeight="1" x14ac:dyDescent="0.2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5:29" ht="15.75" customHeight="1" x14ac:dyDescent="0.2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5:29" ht="15.75" customHeight="1" x14ac:dyDescent="0.2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5:29" ht="15.75" customHeight="1" x14ac:dyDescent="0.2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5:29" ht="15.75" customHeight="1" x14ac:dyDescent="0.2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5:29" ht="15.75" customHeight="1" x14ac:dyDescent="0.2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5:29" ht="15.75" customHeight="1" x14ac:dyDescent="0.2"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5:29" ht="15.75" customHeight="1" x14ac:dyDescent="0.2"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5:29" ht="15.75" customHeight="1" x14ac:dyDescent="0.2"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5:29" ht="15.75" customHeight="1" x14ac:dyDescent="0.2"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5:29" ht="15.75" customHeight="1" x14ac:dyDescent="0.2"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5:29" ht="15.75" customHeight="1" x14ac:dyDescent="0.2"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5:29" ht="15.75" customHeight="1" x14ac:dyDescent="0.2"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5:29" ht="15.75" customHeight="1" x14ac:dyDescent="0.2"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5:29" ht="15.75" customHeight="1" x14ac:dyDescent="0.2"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5:29" ht="15.75" customHeight="1" x14ac:dyDescent="0.2"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5:29" ht="15.75" customHeight="1" x14ac:dyDescent="0.2"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5:29" ht="15.75" customHeight="1" x14ac:dyDescent="0.2"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5:29" ht="15.75" customHeight="1" x14ac:dyDescent="0.2"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5:29" ht="15.75" customHeight="1" x14ac:dyDescent="0.2"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5:29" ht="15.75" customHeight="1" x14ac:dyDescent="0.2"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5:29" ht="15.75" customHeight="1" x14ac:dyDescent="0.2"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5:29" ht="15.75" customHeight="1" x14ac:dyDescent="0.2"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5:29" ht="15.75" customHeight="1" x14ac:dyDescent="0.2"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5:29" ht="15.75" customHeight="1" x14ac:dyDescent="0.2"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5:29" ht="15.75" customHeight="1" x14ac:dyDescent="0.2"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5:29" ht="15.75" customHeight="1" x14ac:dyDescent="0.2"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5:29" ht="15.75" customHeight="1" x14ac:dyDescent="0.2"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5:29" ht="15.75" customHeight="1" x14ac:dyDescent="0.2"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5:29" ht="15.75" customHeight="1" x14ac:dyDescent="0.2"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5:29" ht="15.75" customHeight="1" x14ac:dyDescent="0.2"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5:29" ht="15.75" customHeight="1" x14ac:dyDescent="0.2"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5:29" ht="15.75" customHeight="1" x14ac:dyDescent="0.2"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5:29" ht="15.75" customHeight="1" x14ac:dyDescent="0.2"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5:29" ht="15.75" customHeight="1" x14ac:dyDescent="0.2"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5:29" ht="15.75" customHeight="1" x14ac:dyDescent="0.2"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5:29" ht="15.75" customHeight="1" x14ac:dyDescent="0.2"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5:29" ht="15.75" customHeight="1" x14ac:dyDescent="0.2"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5:29" ht="15.75" customHeight="1" x14ac:dyDescent="0.2"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5:29" ht="15.75" customHeight="1" x14ac:dyDescent="0.2"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5:29" ht="15.75" customHeight="1" x14ac:dyDescent="0.2"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5:29" ht="15.75" customHeight="1" x14ac:dyDescent="0.2"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5:29" ht="15.75" customHeight="1" x14ac:dyDescent="0.2"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5:29" ht="15.75" customHeight="1" x14ac:dyDescent="0.2"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5:29" ht="15.75" customHeight="1" x14ac:dyDescent="0.2"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5:29" ht="15.75" customHeight="1" x14ac:dyDescent="0.2"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5:29" ht="15.75" customHeight="1" x14ac:dyDescent="0.2"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5:29" ht="15.75" customHeight="1" x14ac:dyDescent="0.2"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5:29" ht="15.75" customHeight="1" x14ac:dyDescent="0.2"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5:29" ht="15.75" customHeight="1" x14ac:dyDescent="0.2"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5:29" ht="15.75" customHeight="1" x14ac:dyDescent="0.2"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5:29" ht="15.75" customHeight="1" x14ac:dyDescent="0.2"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5:29" ht="15.75" customHeight="1" x14ac:dyDescent="0.2"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5:29" ht="15.75" customHeight="1" x14ac:dyDescent="0.2"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5:29" ht="15.75" customHeight="1" x14ac:dyDescent="0.2"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5:29" ht="15.75" customHeight="1" x14ac:dyDescent="0.2"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5:29" ht="15.75" customHeight="1" x14ac:dyDescent="0.2"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5:29" ht="15.75" customHeight="1" x14ac:dyDescent="0.2"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5:29" ht="15.75" customHeight="1" x14ac:dyDescent="0.2"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5:29" ht="15.75" customHeight="1" x14ac:dyDescent="0.2"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5:29" ht="15.75" customHeight="1" x14ac:dyDescent="0.2"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5:29" ht="15.75" customHeight="1" x14ac:dyDescent="0.2"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5:29" ht="15.75" customHeight="1" x14ac:dyDescent="0.2"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5:29" ht="15.75" customHeight="1" x14ac:dyDescent="0.2"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5:29" ht="15.75" customHeight="1" x14ac:dyDescent="0.2"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5:29" ht="15.75" customHeight="1" x14ac:dyDescent="0.2"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5:29" ht="15.75" customHeight="1" x14ac:dyDescent="0.2"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5:29" ht="15.75" customHeight="1" x14ac:dyDescent="0.2"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5:29" ht="15.75" customHeight="1" x14ac:dyDescent="0.2"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5:29" ht="15.75" customHeight="1" x14ac:dyDescent="0.2"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5:29" ht="15.75" customHeight="1" x14ac:dyDescent="0.2"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5:29" ht="15.75" customHeight="1" x14ac:dyDescent="0.2"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5:29" ht="15.75" customHeight="1" x14ac:dyDescent="0.2"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5:29" ht="15.75" customHeight="1" x14ac:dyDescent="0.2"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5:29" ht="15.75" customHeight="1" x14ac:dyDescent="0.2"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5:29" ht="15.75" customHeight="1" x14ac:dyDescent="0.2"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5:29" ht="15.75" customHeight="1" x14ac:dyDescent="0.2"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5:29" ht="15.75" customHeight="1" x14ac:dyDescent="0.2"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5:29" ht="15.75" customHeight="1" x14ac:dyDescent="0.2"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5:29" ht="15.75" customHeight="1" x14ac:dyDescent="0.2"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5:29" ht="15.75" customHeight="1" x14ac:dyDescent="0.2"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5:29" ht="15.75" customHeight="1" x14ac:dyDescent="0.2"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5:29" ht="15.75" customHeight="1" x14ac:dyDescent="0.2"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5:29" ht="15.75" customHeight="1" x14ac:dyDescent="0.2"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5:29" ht="15.75" customHeight="1" x14ac:dyDescent="0.2"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5:29" ht="15.75" customHeight="1" x14ac:dyDescent="0.2"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5:29" ht="15.75" customHeight="1" x14ac:dyDescent="0.2"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5:29" ht="15.75" customHeight="1" x14ac:dyDescent="0.2"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5:29" ht="15.75" customHeight="1" x14ac:dyDescent="0.2"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5:29" ht="15.75" customHeight="1" x14ac:dyDescent="0.2"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5:29" ht="15.75" customHeight="1" x14ac:dyDescent="0.2"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5:29" ht="15.75" customHeight="1" x14ac:dyDescent="0.2"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5:29" ht="15.75" customHeight="1" x14ac:dyDescent="0.2"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5:29" ht="15.75" customHeight="1" x14ac:dyDescent="0.2"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5:29" ht="15.75" customHeight="1" x14ac:dyDescent="0.2"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5:29" ht="15.75" customHeight="1" x14ac:dyDescent="0.2"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5:29" ht="15.75" customHeight="1" x14ac:dyDescent="0.2"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5:29" ht="15.75" customHeight="1" x14ac:dyDescent="0.2"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5:29" ht="15.75" customHeight="1" x14ac:dyDescent="0.2"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5:29" ht="15.75" customHeight="1" x14ac:dyDescent="0.2"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5:29" ht="15.75" customHeight="1" x14ac:dyDescent="0.2"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5:29" ht="15.75" customHeight="1" x14ac:dyDescent="0.2"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5:29" ht="15.75" customHeight="1" x14ac:dyDescent="0.2"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5:29" ht="15.75" customHeight="1" x14ac:dyDescent="0.2"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5:29" ht="15.75" customHeight="1" x14ac:dyDescent="0.2"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5:29" ht="15.75" customHeight="1" x14ac:dyDescent="0.2"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5:29" ht="15.75" customHeight="1" x14ac:dyDescent="0.2"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5:29" ht="15.75" customHeight="1" x14ac:dyDescent="0.2"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5:29" ht="15.75" customHeight="1" x14ac:dyDescent="0.2"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5:29" ht="15.75" customHeight="1" x14ac:dyDescent="0.2"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5:29" ht="15.75" customHeight="1" x14ac:dyDescent="0.2"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5:29" ht="15.75" customHeight="1" x14ac:dyDescent="0.2"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5:29" ht="15.75" customHeight="1" x14ac:dyDescent="0.2"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5:29" ht="15.75" customHeight="1" x14ac:dyDescent="0.2"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5:29" ht="15.75" customHeight="1" x14ac:dyDescent="0.2"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5:29" ht="15.75" customHeight="1" x14ac:dyDescent="0.2"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5:29" ht="15.75" customHeight="1" x14ac:dyDescent="0.2"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5:29" ht="15.75" customHeight="1" x14ac:dyDescent="0.2"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5:29" ht="15.75" customHeight="1" x14ac:dyDescent="0.2"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5:29" ht="15.75" customHeight="1" x14ac:dyDescent="0.2"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5:29" ht="15.75" customHeight="1" x14ac:dyDescent="0.2"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5:29" ht="15.75" customHeight="1" x14ac:dyDescent="0.2"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5:29" ht="15.75" customHeight="1" x14ac:dyDescent="0.2"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5:29" ht="15.75" customHeight="1" x14ac:dyDescent="0.2"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5:29" ht="15.75" customHeight="1" x14ac:dyDescent="0.2"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5:29" ht="15.75" customHeight="1" x14ac:dyDescent="0.2"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5:29" ht="15.75" customHeight="1" x14ac:dyDescent="0.2"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5:29" ht="15.75" customHeight="1" x14ac:dyDescent="0.2"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5:29" ht="15.75" customHeight="1" x14ac:dyDescent="0.2"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5:29" ht="15.75" customHeight="1" x14ac:dyDescent="0.2"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5:29" ht="15.75" customHeight="1" x14ac:dyDescent="0.2"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5:29" ht="15.75" customHeight="1" x14ac:dyDescent="0.2"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5:29" ht="15.75" customHeight="1" x14ac:dyDescent="0.2"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5:29" ht="15.75" customHeight="1" x14ac:dyDescent="0.2"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5:29" ht="15.75" customHeight="1" x14ac:dyDescent="0.2"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5:29" ht="15.75" customHeight="1" x14ac:dyDescent="0.2"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5:29" ht="15.75" customHeight="1" x14ac:dyDescent="0.2"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5:29" ht="15.75" customHeight="1" x14ac:dyDescent="0.2"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5:29" ht="15.75" customHeight="1" x14ac:dyDescent="0.2"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5:29" ht="15.75" customHeight="1" x14ac:dyDescent="0.2"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5:29" ht="15.75" customHeight="1" x14ac:dyDescent="0.2"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5:29" ht="15.75" customHeight="1" x14ac:dyDescent="0.2"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5:29" ht="15.75" customHeight="1" x14ac:dyDescent="0.2"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5:29" ht="15.75" customHeight="1" x14ac:dyDescent="0.2"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5:29" ht="15.75" customHeight="1" x14ac:dyDescent="0.2"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5:29" ht="15.75" customHeight="1" x14ac:dyDescent="0.2"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5:29" ht="15.75" customHeight="1" x14ac:dyDescent="0.2"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5:29" ht="15.75" customHeight="1" x14ac:dyDescent="0.2"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5:29" ht="15.75" customHeight="1" x14ac:dyDescent="0.2"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5:29" ht="15.75" customHeight="1" x14ac:dyDescent="0.2"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5:29" ht="15.75" customHeight="1" x14ac:dyDescent="0.2"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5:29" ht="15.75" customHeight="1" x14ac:dyDescent="0.2"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5:29" ht="15.75" customHeight="1" x14ac:dyDescent="0.2"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5:29" ht="15.75" customHeight="1" x14ac:dyDescent="0.2"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5:29" ht="15.75" customHeight="1" x14ac:dyDescent="0.2"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5:29" ht="15.75" customHeight="1" x14ac:dyDescent="0.2"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5:29" ht="15.75" customHeight="1" x14ac:dyDescent="0.2"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5:29" ht="15.75" customHeight="1" x14ac:dyDescent="0.2"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5:29" ht="15.75" customHeight="1" x14ac:dyDescent="0.2"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5:29" ht="15.75" customHeight="1" x14ac:dyDescent="0.2"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5:29" ht="15.75" customHeight="1" x14ac:dyDescent="0.2"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5:29" ht="15.75" customHeight="1" x14ac:dyDescent="0.2"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5:29" ht="15.75" customHeight="1" x14ac:dyDescent="0.2"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5:29" ht="15.75" customHeight="1" x14ac:dyDescent="0.2"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5:29" ht="15.75" customHeight="1" x14ac:dyDescent="0.2"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5:29" ht="15.75" customHeight="1" x14ac:dyDescent="0.2"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5:29" ht="15.75" customHeight="1" x14ac:dyDescent="0.2"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5:29" ht="15.75" customHeight="1" x14ac:dyDescent="0.2"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5:29" ht="15.75" customHeight="1" x14ac:dyDescent="0.2"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5:29" ht="15.75" customHeight="1" x14ac:dyDescent="0.2"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5:29" ht="15.75" customHeight="1" x14ac:dyDescent="0.2"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5:29" ht="15.75" customHeight="1" x14ac:dyDescent="0.2"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5:29" ht="15.75" customHeight="1" x14ac:dyDescent="0.2"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5:29" ht="15.75" customHeight="1" x14ac:dyDescent="0.2"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5:29" ht="15.75" customHeight="1" x14ac:dyDescent="0.2"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5:29" ht="15.75" customHeight="1" x14ac:dyDescent="0.2"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5:29" ht="15.75" customHeight="1" x14ac:dyDescent="0.2"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5:29" ht="15.75" customHeight="1" x14ac:dyDescent="0.2"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5:29" ht="15.75" customHeight="1" x14ac:dyDescent="0.2"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5:29" ht="15.75" customHeight="1" x14ac:dyDescent="0.2"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5:29" ht="15.75" customHeight="1" x14ac:dyDescent="0.2"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5:29" ht="15.75" customHeight="1" x14ac:dyDescent="0.2"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5:29" ht="15.75" customHeight="1" x14ac:dyDescent="0.2"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5:29" ht="15.75" customHeight="1" x14ac:dyDescent="0.2"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5:29" ht="15.75" customHeight="1" x14ac:dyDescent="0.2"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5:29" ht="15.75" customHeight="1" x14ac:dyDescent="0.2"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5:29" ht="15.75" customHeight="1" x14ac:dyDescent="0.2"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5:29" ht="15.75" customHeight="1" x14ac:dyDescent="0.2"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5:29" ht="15.75" customHeight="1" x14ac:dyDescent="0.2"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5:29" ht="15.75" customHeight="1" x14ac:dyDescent="0.2"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5:29" ht="15.75" customHeight="1" x14ac:dyDescent="0.2"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5:29" ht="15.75" customHeight="1" x14ac:dyDescent="0.2"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5:29" ht="15.75" customHeight="1" x14ac:dyDescent="0.2"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5:29" ht="15.75" customHeight="1" x14ac:dyDescent="0.2"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5:29" ht="15.75" customHeight="1" x14ac:dyDescent="0.2"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5:29" ht="15.75" customHeight="1" x14ac:dyDescent="0.2"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5:29" ht="15.75" customHeight="1" x14ac:dyDescent="0.2"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5:29" ht="15.75" customHeight="1" x14ac:dyDescent="0.2"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5:29" ht="15.75" customHeight="1" x14ac:dyDescent="0.2"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5:29" ht="15.75" customHeight="1" x14ac:dyDescent="0.2"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5:29" ht="15.75" customHeight="1" x14ac:dyDescent="0.2"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5:29" ht="15.75" customHeight="1" x14ac:dyDescent="0.2"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5:29" ht="15.75" customHeight="1" x14ac:dyDescent="0.2"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5:29" ht="15.75" customHeight="1" x14ac:dyDescent="0.2"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5:29" ht="15.75" customHeight="1" x14ac:dyDescent="0.2"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5:29" ht="15.75" customHeight="1" x14ac:dyDescent="0.2"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5:29" ht="15.75" customHeight="1" x14ac:dyDescent="0.2"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5:29" ht="15.75" customHeight="1" x14ac:dyDescent="0.2"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5:29" ht="15.75" customHeight="1" x14ac:dyDescent="0.2"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5:29" ht="15.75" customHeight="1" x14ac:dyDescent="0.2"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5:29" ht="15.75" customHeight="1" x14ac:dyDescent="0.2"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5:29" ht="15.75" customHeight="1" x14ac:dyDescent="0.2"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5:29" ht="15.75" customHeight="1" x14ac:dyDescent="0.2"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5:29" ht="15.75" customHeight="1" x14ac:dyDescent="0.2"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5:29" ht="15.75" customHeight="1" x14ac:dyDescent="0.2"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5:29" ht="15.75" customHeight="1" x14ac:dyDescent="0.2"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5:29" ht="15.75" customHeight="1" x14ac:dyDescent="0.2"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5:29" ht="15.75" customHeight="1" x14ac:dyDescent="0.2"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5:29" ht="15.75" customHeight="1" x14ac:dyDescent="0.2"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5:29" ht="15.75" customHeight="1" x14ac:dyDescent="0.2"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5:29" ht="15.75" customHeight="1" x14ac:dyDescent="0.2"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5:29" ht="15.75" customHeight="1" x14ac:dyDescent="0.2"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5:29" ht="15.75" customHeight="1" x14ac:dyDescent="0.2"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5:29" ht="15.75" customHeight="1" x14ac:dyDescent="0.2"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5:29" ht="15.75" customHeight="1" x14ac:dyDescent="0.2"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5:29" ht="15.75" customHeight="1" x14ac:dyDescent="0.2"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5:29" ht="15.75" customHeight="1" x14ac:dyDescent="0.2"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5:29" ht="15.75" customHeight="1" x14ac:dyDescent="0.2"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5:29" ht="15.75" customHeight="1" x14ac:dyDescent="0.2"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5:29" ht="15.75" customHeight="1" x14ac:dyDescent="0.2"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5:29" ht="15.75" customHeight="1" x14ac:dyDescent="0.2"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5:29" ht="15.75" customHeight="1" x14ac:dyDescent="0.2"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5:29" ht="15.75" customHeight="1" x14ac:dyDescent="0.2"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5:29" ht="15.75" customHeight="1" x14ac:dyDescent="0.2"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5:29" ht="15.75" customHeight="1" x14ac:dyDescent="0.2"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5:29" ht="15.75" customHeight="1" x14ac:dyDescent="0.2"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5:29" ht="15.75" customHeight="1" x14ac:dyDescent="0.2"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5:29" ht="15.75" customHeight="1" x14ac:dyDescent="0.2"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5:29" ht="15.75" customHeight="1" x14ac:dyDescent="0.2"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5:29" ht="15.75" customHeight="1" x14ac:dyDescent="0.2"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5:29" ht="15.75" customHeight="1" x14ac:dyDescent="0.2"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5:29" ht="15.75" customHeight="1" x14ac:dyDescent="0.2"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5:29" ht="15.75" customHeight="1" x14ac:dyDescent="0.2"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5:29" ht="15.75" customHeight="1" x14ac:dyDescent="0.2"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5:29" ht="15.75" customHeight="1" x14ac:dyDescent="0.2"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5:29" ht="15.75" customHeight="1" x14ac:dyDescent="0.2"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5:29" ht="15.75" customHeight="1" x14ac:dyDescent="0.2"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5:29" ht="15.75" customHeight="1" x14ac:dyDescent="0.2"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5:29" ht="15.75" customHeight="1" x14ac:dyDescent="0.2"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5:29" ht="15.75" customHeight="1" x14ac:dyDescent="0.2"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5:29" ht="15.75" customHeight="1" x14ac:dyDescent="0.2"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5:29" ht="15.75" customHeight="1" x14ac:dyDescent="0.2"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5:29" ht="15.75" customHeight="1" x14ac:dyDescent="0.2"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5:29" ht="15.75" customHeight="1" x14ac:dyDescent="0.2"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5:29" ht="15.75" customHeight="1" x14ac:dyDescent="0.2"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5:29" ht="15.75" customHeight="1" x14ac:dyDescent="0.2"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5:29" ht="15.75" customHeight="1" x14ac:dyDescent="0.2"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5:29" ht="15.75" customHeight="1" x14ac:dyDescent="0.2"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5:29" ht="15.75" customHeight="1" x14ac:dyDescent="0.2"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5:29" ht="15.75" customHeight="1" x14ac:dyDescent="0.2"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5:29" ht="15.75" customHeight="1" x14ac:dyDescent="0.2"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5:29" ht="15.75" customHeight="1" x14ac:dyDescent="0.2"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5:29" ht="15.75" customHeight="1" x14ac:dyDescent="0.2"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5:29" ht="15.75" customHeight="1" x14ac:dyDescent="0.2"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5:29" ht="15.75" customHeight="1" x14ac:dyDescent="0.2"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5:29" ht="15.75" customHeight="1" x14ac:dyDescent="0.2"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5:29" ht="15.75" customHeight="1" x14ac:dyDescent="0.2"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5:29" ht="15.75" customHeight="1" x14ac:dyDescent="0.2"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5:29" ht="15.75" customHeight="1" x14ac:dyDescent="0.2"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5:29" ht="15.75" customHeight="1" x14ac:dyDescent="0.2"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5:29" ht="15.75" customHeight="1" x14ac:dyDescent="0.2"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5:29" ht="15.75" customHeight="1" x14ac:dyDescent="0.2"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5:29" ht="15.75" customHeight="1" x14ac:dyDescent="0.2"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5:29" ht="15.75" customHeight="1" x14ac:dyDescent="0.2"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5:29" ht="15.75" customHeight="1" x14ac:dyDescent="0.2"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5:29" ht="15.75" customHeight="1" x14ac:dyDescent="0.2"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5:29" ht="15.75" customHeight="1" x14ac:dyDescent="0.2"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5:29" ht="15.75" customHeight="1" x14ac:dyDescent="0.2"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5:29" ht="15.75" customHeight="1" x14ac:dyDescent="0.2"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5:29" ht="15.75" customHeight="1" x14ac:dyDescent="0.2"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5:29" ht="15.75" customHeight="1" x14ac:dyDescent="0.2"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5:29" ht="15.75" customHeight="1" x14ac:dyDescent="0.2"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5:29" ht="15.75" customHeight="1" x14ac:dyDescent="0.2"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5:29" ht="15.75" customHeight="1" x14ac:dyDescent="0.2"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5:29" ht="15.75" customHeight="1" x14ac:dyDescent="0.2"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5:29" ht="15.75" customHeight="1" x14ac:dyDescent="0.2"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5:29" ht="15.75" customHeight="1" x14ac:dyDescent="0.2"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5:29" ht="15.75" customHeight="1" x14ac:dyDescent="0.2"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5:29" ht="15.75" customHeight="1" x14ac:dyDescent="0.2"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5:29" ht="15.75" customHeight="1" x14ac:dyDescent="0.2"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5:29" ht="15.75" customHeight="1" x14ac:dyDescent="0.2"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5:29" ht="15.75" customHeight="1" x14ac:dyDescent="0.2"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5:29" ht="15.75" customHeight="1" x14ac:dyDescent="0.2"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5:29" ht="15.75" customHeight="1" x14ac:dyDescent="0.2"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5:29" ht="15.75" customHeight="1" x14ac:dyDescent="0.2"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5:29" ht="15.75" customHeight="1" x14ac:dyDescent="0.2"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5:29" ht="15.75" customHeight="1" x14ac:dyDescent="0.2"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5:29" ht="15.75" customHeight="1" x14ac:dyDescent="0.2"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5:29" ht="15.75" customHeight="1" x14ac:dyDescent="0.2"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5:29" ht="15.75" customHeight="1" x14ac:dyDescent="0.2"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5:29" ht="15.75" customHeight="1" x14ac:dyDescent="0.2"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5:29" ht="15.75" customHeight="1" x14ac:dyDescent="0.2"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5:29" ht="15.75" customHeight="1" x14ac:dyDescent="0.2"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5:29" ht="15.75" customHeight="1" x14ac:dyDescent="0.2"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5:29" ht="15.75" customHeight="1" x14ac:dyDescent="0.2"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5:29" ht="15.75" customHeight="1" x14ac:dyDescent="0.2"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5:29" ht="15.75" customHeight="1" x14ac:dyDescent="0.2"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5:29" ht="15.75" customHeight="1" x14ac:dyDescent="0.2"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5:29" ht="15.75" customHeight="1" x14ac:dyDescent="0.2"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5:29" ht="15.75" customHeight="1" x14ac:dyDescent="0.2"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5:29" ht="15.75" customHeight="1" x14ac:dyDescent="0.2"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5:29" ht="15.75" customHeight="1" x14ac:dyDescent="0.2"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5:29" ht="15.75" customHeight="1" x14ac:dyDescent="0.2"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5:29" ht="15.75" customHeight="1" x14ac:dyDescent="0.2"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5:29" ht="15.75" customHeight="1" x14ac:dyDescent="0.2"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5:29" ht="15.75" customHeight="1" x14ac:dyDescent="0.2"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5:29" ht="15.75" customHeight="1" x14ac:dyDescent="0.2"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5:29" ht="15.75" customHeight="1" x14ac:dyDescent="0.2"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5:29" ht="15.75" customHeight="1" x14ac:dyDescent="0.2"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5:29" ht="15.75" customHeight="1" x14ac:dyDescent="0.2"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5:29" ht="15.75" customHeight="1" x14ac:dyDescent="0.2"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5:29" ht="15.75" customHeight="1" x14ac:dyDescent="0.2"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5:29" ht="15.75" customHeight="1" x14ac:dyDescent="0.2"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5:29" ht="15.75" customHeight="1" x14ac:dyDescent="0.2"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5:29" ht="15.75" customHeight="1" x14ac:dyDescent="0.2"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5:29" ht="15.75" customHeight="1" x14ac:dyDescent="0.2"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5:29" ht="15.75" customHeight="1" x14ac:dyDescent="0.2"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5:29" ht="15.75" customHeight="1" x14ac:dyDescent="0.2"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5:29" ht="15.75" customHeight="1" x14ac:dyDescent="0.2"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5:29" ht="15.75" customHeight="1" x14ac:dyDescent="0.2"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5:29" ht="15.75" customHeight="1" x14ac:dyDescent="0.2"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5:29" ht="15.75" customHeight="1" x14ac:dyDescent="0.2"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5:29" ht="15.75" customHeight="1" x14ac:dyDescent="0.2"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5:29" ht="15.75" customHeight="1" x14ac:dyDescent="0.2"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5:29" ht="15.75" customHeight="1" x14ac:dyDescent="0.2"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5:29" ht="15.75" customHeight="1" x14ac:dyDescent="0.2"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5:29" ht="15.75" customHeight="1" x14ac:dyDescent="0.2"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5:29" ht="15.75" customHeight="1" x14ac:dyDescent="0.2"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5:29" ht="15.75" customHeight="1" x14ac:dyDescent="0.2"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5:29" ht="15.75" customHeight="1" x14ac:dyDescent="0.2"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5:29" ht="15.75" customHeight="1" x14ac:dyDescent="0.2"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5:29" ht="15.75" customHeight="1" x14ac:dyDescent="0.2"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5:29" ht="15.75" customHeight="1" x14ac:dyDescent="0.2"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5:29" ht="15.75" customHeight="1" x14ac:dyDescent="0.2"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5:29" ht="15.75" customHeight="1" x14ac:dyDescent="0.2"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5:29" ht="15.75" customHeight="1" x14ac:dyDescent="0.2"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5:29" ht="15.75" customHeight="1" x14ac:dyDescent="0.2"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5:29" ht="15.75" customHeight="1" x14ac:dyDescent="0.2"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5:29" ht="15.75" customHeight="1" x14ac:dyDescent="0.2"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5:29" ht="15.75" customHeight="1" x14ac:dyDescent="0.2"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5:29" ht="15.75" customHeight="1" x14ac:dyDescent="0.2"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5:29" ht="15.75" customHeight="1" x14ac:dyDescent="0.2"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5:29" ht="15.75" customHeight="1" x14ac:dyDescent="0.2"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5:29" ht="15.75" customHeight="1" x14ac:dyDescent="0.2"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5:29" ht="15.75" customHeight="1" x14ac:dyDescent="0.2"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5:29" ht="15.75" customHeight="1" x14ac:dyDescent="0.2"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5:29" ht="15.75" customHeight="1" x14ac:dyDescent="0.2"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5:29" ht="15.75" customHeight="1" x14ac:dyDescent="0.2"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5:29" ht="15.75" customHeight="1" x14ac:dyDescent="0.2"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5:29" ht="15.75" customHeight="1" x14ac:dyDescent="0.2"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5:29" ht="15.75" customHeight="1" x14ac:dyDescent="0.2"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5:29" ht="15.75" customHeight="1" x14ac:dyDescent="0.2"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5:29" ht="15.75" customHeight="1" x14ac:dyDescent="0.2"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5:29" ht="15.75" customHeight="1" x14ac:dyDescent="0.2"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5:29" ht="15.75" customHeight="1" x14ac:dyDescent="0.2"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5:29" ht="15.75" customHeight="1" x14ac:dyDescent="0.2"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5:29" ht="15.75" customHeight="1" x14ac:dyDescent="0.2"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5:29" ht="15.75" customHeight="1" x14ac:dyDescent="0.2"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5:29" ht="15.75" customHeight="1" x14ac:dyDescent="0.2"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5:29" ht="15.75" customHeight="1" x14ac:dyDescent="0.2"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5:29" ht="15.75" customHeight="1" x14ac:dyDescent="0.2"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5:29" ht="15.75" customHeight="1" x14ac:dyDescent="0.2"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5:29" ht="15.75" customHeight="1" x14ac:dyDescent="0.2"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5:29" ht="15.75" customHeight="1" x14ac:dyDescent="0.2"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5:29" ht="15.75" customHeight="1" x14ac:dyDescent="0.2"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5:29" ht="15.75" customHeight="1" x14ac:dyDescent="0.2"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5:29" ht="15.75" customHeight="1" x14ac:dyDescent="0.2"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5:29" ht="15.75" customHeight="1" x14ac:dyDescent="0.2"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5:29" ht="15.75" customHeight="1" x14ac:dyDescent="0.2"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5:29" ht="15.75" customHeight="1" x14ac:dyDescent="0.2"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5:29" ht="15.75" customHeight="1" x14ac:dyDescent="0.2"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5:29" ht="15.75" customHeight="1" x14ac:dyDescent="0.2"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5:29" ht="15.75" customHeight="1" x14ac:dyDescent="0.2"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5:29" ht="15.75" customHeight="1" x14ac:dyDescent="0.2"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5:29" ht="15.75" customHeight="1" x14ac:dyDescent="0.2"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5:29" ht="15.75" customHeight="1" x14ac:dyDescent="0.2"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5:29" ht="15.75" customHeight="1" x14ac:dyDescent="0.2"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5:29" ht="15.75" customHeight="1" x14ac:dyDescent="0.2"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5:29" ht="15.75" customHeight="1" x14ac:dyDescent="0.2"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5:29" ht="15.75" customHeight="1" x14ac:dyDescent="0.2"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5:29" ht="15.75" customHeight="1" x14ac:dyDescent="0.2"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5:29" ht="15.75" customHeight="1" x14ac:dyDescent="0.2"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5:29" ht="15.75" customHeight="1" x14ac:dyDescent="0.2"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5:29" ht="15.75" customHeight="1" x14ac:dyDescent="0.2"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5:29" ht="15.75" customHeight="1" x14ac:dyDescent="0.2"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5:29" ht="15.75" customHeight="1" x14ac:dyDescent="0.2"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5:29" ht="15.75" customHeight="1" x14ac:dyDescent="0.2"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5:29" ht="15.75" customHeight="1" x14ac:dyDescent="0.2"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5:29" ht="15.75" customHeight="1" x14ac:dyDescent="0.2"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5:29" ht="15.75" customHeight="1" x14ac:dyDescent="0.2"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5:29" ht="15.75" customHeight="1" x14ac:dyDescent="0.2"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5:29" ht="15.75" customHeight="1" x14ac:dyDescent="0.2"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5:29" ht="15.75" customHeight="1" x14ac:dyDescent="0.2"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5:29" ht="15.75" customHeight="1" x14ac:dyDescent="0.2"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5:29" ht="15.75" customHeight="1" x14ac:dyDescent="0.2"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5:29" ht="15.75" customHeight="1" x14ac:dyDescent="0.2"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5:29" ht="15.75" customHeight="1" x14ac:dyDescent="0.2"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5:29" ht="15.75" customHeight="1" x14ac:dyDescent="0.2"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5:29" ht="15.75" customHeight="1" x14ac:dyDescent="0.2"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5:29" ht="15.75" customHeight="1" x14ac:dyDescent="0.2"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5:29" ht="15.75" customHeight="1" x14ac:dyDescent="0.2"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5:29" ht="15.75" customHeight="1" x14ac:dyDescent="0.2"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5:29" ht="15.75" customHeight="1" x14ac:dyDescent="0.2"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5:29" ht="15.75" customHeight="1" x14ac:dyDescent="0.2"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5:29" ht="15.75" customHeight="1" x14ac:dyDescent="0.2"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5:29" ht="15.75" customHeight="1" x14ac:dyDescent="0.2"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5:29" ht="15.75" customHeight="1" x14ac:dyDescent="0.2"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5:29" ht="15.75" customHeight="1" x14ac:dyDescent="0.2"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5:29" ht="15.75" customHeight="1" x14ac:dyDescent="0.2"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5:29" ht="15.75" customHeight="1" x14ac:dyDescent="0.2"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5:29" ht="15.75" customHeight="1" x14ac:dyDescent="0.2"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5:29" ht="15.75" customHeight="1" x14ac:dyDescent="0.2"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5:29" ht="15.75" customHeight="1" x14ac:dyDescent="0.2"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5:29" ht="15.75" customHeight="1" x14ac:dyDescent="0.2"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5:29" ht="15.75" customHeight="1" x14ac:dyDescent="0.2"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5:29" ht="15.75" customHeight="1" x14ac:dyDescent="0.2"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5:29" ht="15.75" customHeight="1" x14ac:dyDescent="0.2"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5:29" ht="15.75" customHeight="1" x14ac:dyDescent="0.2"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5:29" ht="15.75" customHeight="1" x14ac:dyDescent="0.2"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5:29" ht="15.75" customHeight="1" x14ac:dyDescent="0.2"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5:29" ht="15.75" customHeight="1" x14ac:dyDescent="0.2"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5:29" ht="15.75" customHeight="1" x14ac:dyDescent="0.2"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5:29" ht="15.75" customHeight="1" x14ac:dyDescent="0.2"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5:29" ht="15.75" customHeight="1" x14ac:dyDescent="0.2"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5:29" ht="15.75" customHeight="1" x14ac:dyDescent="0.2"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5:29" ht="15.75" customHeight="1" x14ac:dyDescent="0.2"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5:29" ht="15.75" customHeight="1" x14ac:dyDescent="0.2"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5:29" ht="15.75" customHeight="1" x14ac:dyDescent="0.2"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5:29" ht="15.75" customHeight="1" x14ac:dyDescent="0.2"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5:29" ht="15.75" customHeight="1" x14ac:dyDescent="0.2"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5:29" ht="15.75" customHeight="1" x14ac:dyDescent="0.2"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5:29" ht="15.75" customHeight="1" x14ac:dyDescent="0.2"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5:29" ht="15.75" customHeight="1" x14ac:dyDescent="0.2"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5:29" ht="15.75" customHeight="1" x14ac:dyDescent="0.2"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5:29" ht="15.75" customHeight="1" x14ac:dyDescent="0.2"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5:29" ht="15.75" customHeight="1" x14ac:dyDescent="0.2"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5:29" ht="15.75" customHeight="1" x14ac:dyDescent="0.2"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5:29" ht="15.75" customHeight="1" x14ac:dyDescent="0.2"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5:29" ht="15.75" customHeight="1" x14ac:dyDescent="0.2"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5:29" ht="15.75" customHeight="1" x14ac:dyDescent="0.2"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5:29" ht="15.75" customHeight="1" x14ac:dyDescent="0.2"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5:29" ht="15.75" customHeight="1" x14ac:dyDescent="0.2"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5:29" ht="15.75" customHeight="1" x14ac:dyDescent="0.2"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5:29" ht="15.75" customHeight="1" x14ac:dyDescent="0.2"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5:29" ht="15.75" customHeight="1" x14ac:dyDescent="0.2"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5:29" ht="15.75" customHeight="1" x14ac:dyDescent="0.2"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5:29" ht="15.75" customHeight="1" x14ac:dyDescent="0.2"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5:29" ht="15.75" customHeight="1" x14ac:dyDescent="0.2"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5:29" ht="15.75" customHeight="1" x14ac:dyDescent="0.2"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5:29" ht="15.75" customHeight="1" x14ac:dyDescent="0.2"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5:29" ht="15.75" customHeight="1" x14ac:dyDescent="0.2"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5:29" ht="15.75" customHeight="1" x14ac:dyDescent="0.2"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5:29" ht="15.75" customHeight="1" x14ac:dyDescent="0.2"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5:29" ht="15.75" customHeight="1" x14ac:dyDescent="0.2"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5:29" ht="15.75" customHeight="1" x14ac:dyDescent="0.2"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5:29" ht="15.75" customHeight="1" x14ac:dyDescent="0.2"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5:29" ht="15.75" customHeight="1" x14ac:dyDescent="0.2"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5:29" ht="15.75" customHeight="1" x14ac:dyDescent="0.2"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5:29" ht="15.75" customHeight="1" x14ac:dyDescent="0.2"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5:29" ht="15.75" customHeight="1" x14ac:dyDescent="0.2"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5:29" ht="15.75" customHeight="1" x14ac:dyDescent="0.2"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5:29" ht="15.75" customHeight="1" x14ac:dyDescent="0.2"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5:29" ht="15.75" customHeight="1" x14ac:dyDescent="0.2"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5:29" ht="15.75" customHeight="1" x14ac:dyDescent="0.2"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5:29" ht="15.75" customHeight="1" x14ac:dyDescent="0.2"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5:29" ht="15.75" customHeight="1" x14ac:dyDescent="0.2"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5:29" ht="15.75" customHeight="1" x14ac:dyDescent="0.2"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5:29" ht="15.75" customHeight="1" x14ac:dyDescent="0.2"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5:29" ht="15.75" customHeight="1" x14ac:dyDescent="0.2"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5:29" ht="15.75" customHeight="1" x14ac:dyDescent="0.2"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5:29" ht="15.75" customHeight="1" x14ac:dyDescent="0.2"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5:29" ht="15.75" customHeight="1" x14ac:dyDescent="0.2"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5:29" ht="15.75" customHeight="1" x14ac:dyDescent="0.2"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5:29" ht="15.75" customHeight="1" x14ac:dyDescent="0.2"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5:29" ht="15.75" customHeight="1" x14ac:dyDescent="0.2"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5:29" ht="15.75" customHeight="1" x14ac:dyDescent="0.2"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5:29" ht="15.75" customHeight="1" x14ac:dyDescent="0.2"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5:29" ht="15.75" customHeight="1" x14ac:dyDescent="0.2"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5:29" ht="15.75" customHeight="1" x14ac:dyDescent="0.2"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5:29" ht="15.75" customHeight="1" x14ac:dyDescent="0.2"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5:29" ht="15.75" customHeight="1" x14ac:dyDescent="0.2"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5:29" ht="15.75" customHeight="1" x14ac:dyDescent="0.2"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5:29" ht="15.75" customHeight="1" x14ac:dyDescent="0.2"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5:29" ht="15.75" customHeight="1" x14ac:dyDescent="0.2"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5:29" ht="15.75" customHeight="1" x14ac:dyDescent="0.2"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5:29" ht="15.75" customHeight="1" x14ac:dyDescent="0.2"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5:29" ht="15.75" customHeight="1" x14ac:dyDescent="0.2"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5:29" ht="15.75" customHeight="1" x14ac:dyDescent="0.2"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5:29" ht="15.75" customHeight="1" x14ac:dyDescent="0.2"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5:29" ht="15.75" customHeight="1" x14ac:dyDescent="0.2"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5:29" ht="15.75" customHeight="1" x14ac:dyDescent="0.2"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5:29" ht="15.75" customHeight="1" x14ac:dyDescent="0.2"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5:29" ht="15.75" customHeight="1" x14ac:dyDescent="0.2"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5:29" ht="15.75" customHeight="1" x14ac:dyDescent="0.2"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5:29" ht="15.75" customHeight="1" x14ac:dyDescent="0.2"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5:29" ht="15.75" customHeight="1" x14ac:dyDescent="0.2"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5:29" ht="15.75" customHeight="1" x14ac:dyDescent="0.2"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5:29" ht="15.75" customHeight="1" x14ac:dyDescent="0.2"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5:29" ht="15.75" customHeight="1" x14ac:dyDescent="0.2"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5:29" ht="15.75" customHeight="1" x14ac:dyDescent="0.2"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5:29" ht="15.75" customHeight="1" x14ac:dyDescent="0.2"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5:29" ht="15.75" customHeight="1" x14ac:dyDescent="0.2"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5:29" ht="15.75" customHeight="1" x14ac:dyDescent="0.2"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5:29" ht="15.75" customHeight="1" x14ac:dyDescent="0.2"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5:29" ht="15.75" customHeight="1" x14ac:dyDescent="0.2"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5:29" ht="15.75" customHeight="1" x14ac:dyDescent="0.2"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5:29" ht="15.75" customHeight="1" x14ac:dyDescent="0.2"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5:29" ht="15.75" customHeight="1" x14ac:dyDescent="0.2"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5:29" ht="15.75" customHeight="1" x14ac:dyDescent="0.2"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5:29" ht="15.75" customHeight="1" x14ac:dyDescent="0.2"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5:29" ht="15.75" customHeight="1" x14ac:dyDescent="0.2"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5:29" ht="15.75" customHeight="1" x14ac:dyDescent="0.2"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5:29" ht="15.75" customHeight="1" x14ac:dyDescent="0.2"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5:29" ht="15.75" customHeight="1" x14ac:dyDescent="0.2"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5:29" ht="15.75" customHeight="1" x14ac:dyDescent="0.2"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5:29" ht="15.75" customHeight="1" x14ac:dyDescent="0.2"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5:29" ht="15.75" customHeight="1" x14ac:dyDescent="0.2"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5:29" ht="15.75" customHeight="1" x14ac:dyDescent="0.2"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5:29" ht="15.75" customHeight="1" x14ac:dyDescent="0.2"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5:29" ht="15.75" customHeight="1" x14ac:dyDescent="0.2"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5:29" ht="15.75" customHeight="1" x14ac:dyDescent="0.2"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5:29" ht="15.75" customHeight="1" x14ac:dyDescent="0.2"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5:29" ht="15.75" customHeight="1" x14ac:dyDescent="0.2"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5:29" ht="15.75" customHeight="1" x14ac:dyDescent="0.2"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5:29" ht="15.75" customHeight="1" x14ac:dyDescent="0.2"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5:29" ht="15.75" customHeight="1" x14ac:dyDescent="0.2"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5:29" ht="15.75" customHeight="1" x14ac:dyDescent="0.2"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5:29" ht="15.75" customHeight="1" x14ac:dyDescent="0.2"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5:29" ht="15.75" customHeight="1" x14ac:dyDescent="0.2"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5:29" ht="15.75" customHeight="1" x14ac:dyDescent="0.2"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5:29" ht="15.75" customHeight="1" x14ac:dyDescent="0.2"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5:29" ht="15.75" customHeight="1" x14ac:dyDescent="0.2"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5:29" ht="15.75" customHeight="1" x14ac:dyDescent="0.2"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5:29" ht="15.75" customHeight="1" x14ac:dyDescent="0.2"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5:29" ht="15.75" customHeight="1" x14ac:dyDescent="0.2"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5:29" ht="15.75" customHeight="1" x14ac:dyDescent="0.2"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5:29" ht="15.75" customHeight="1" x14ac:dyDescent="0.2"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5:29" ht="15.75" customHeight="1" x14ac:dyDescent="0.2"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5:29" ht="15.75" customHeight="1" x14ac:dyDescent="0.2"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5:29" ht="15.75" customHeight="1" x14ac:dyDescent="0.2"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5:29" ht="15.75" customHeight="1" x14ac:dyDescent="0.2"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5:29" ht="15.75" customHeight="1" x14ac:dyDescent="0.2"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5:29" ht="15.75" customHeight="1" x14ac:dyDescent="0.2"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5:29" ht="15.75" customHeight="1" x14ac:dyDescent="0.2"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5:29" ht="15.75" customHeight="1" x14ac:dyDescent="0.2"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5:29" ht="15.75" customHeight="1" x14ac:dyDescent="0.2"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5:29" ht="15.75" customHeight="1" x14ac:dyDescent="0.2"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5:29" ht="15.75" customHeight="1" x14ac:dyDescent="0.2"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5:29" ht="15.75" customHeight="1" x14ac:dyDescent="0.2"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5:29" ht="15.75" customHeight="1" x14ac:dyDescent="0.2"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5:29" ht="15.75" customHeight="1" x14ac:dyDescent="0.2"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5:29" ht="15.75" customHeight="1" x14ac:dyDescent="0.2"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5:29" ht="15.75" customHeight="1" x14ac:dyDescent="0.2"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5:29" ht="15.75" customHeight="1" x14ac:dyDescent="0.2"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5:29" ht="15.75" customHeight="1" x14ac:dyDescent="0.2"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5:29" ht="15.75" customHeight="1" x14ac:dyDescent="0.2"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5:29" ht="15.75" customHeight="1" x14ac:dyDescent="0.2"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5:29" ht="15.75" customHeight="1" x14ac:dyDescent="0.2"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5:29" ht="15.75" customHeight="1" x14ac:dyDescent="0.2"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5:29" ht="15.75" customHeight="1" x14ac:dyDescent="0.2"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5:29" ht="15.75" customHeight="1" x14ac:dyDescent="0.2"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5:29" ht="15.75" customHeight="1" x14ac:dyDescent="0.2"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5:29" ht="15.75" customHeight="1" x14ac:dyDescent="0.2"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5:29" ht="15.75" customHeight="1" x14ac:dyDescent="0.2"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5:29" ht="15.75" customHeight="1" x14ac:dyDescent="0.2"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5:29" ht="15.75" customHeight="1" x14ac:dyDescent="0.2"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5:29" ht="15.75" customHeight="1" x14ac:dyDescent="0.2"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5:29" ht="15.75" customHeight="1" x14ac:dyDescent="0.2"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5:29" ht="15.75" customHeight="1" x14ac:dyDescent="0.2"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5:29" ht="15.75" customHeight="1" x14ac:dyDescent="0.2"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5:29" ht="15.75" customHeight="1" x14ac:dyDescent="0.2"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5:29" ht="15.75" customHeight="1" x14ac:dyDescent="0.2"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5:29" ht="15.75" customHeight="1" x14ac:dyDescent="0.2"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5:29" ht="15.75" customHeight="1" x14ac:dyDescent="0.2"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5:29" ht="15.75" customHeight="1" x14ac:dyDescent="0.2"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5:29" ht="15.75" customHeight="1" x14ac:dyDescent="0.2"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5:29" ht="15.75" customHeight="1" x14ac:dyDescent="0.2"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5:29" ht="15.75" customHeight="1" x14ac:dyDescent="0.2"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5:29" ht="15.75" customHeight="1" x14ac:dyDescent="0.2"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5:29" ht="15.75" customHeight="1" x14ac:dyDescent="0.2"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5:29" ht="15.75" customHeight="1" x14ac:dyDescent="0.2"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5:29" ht="15.75" customHeight="1" x14ac:dyDescent="0.2"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5:29" ht="15.75" customHeight="1" x14ac:dyDescent="0.2"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5:29" ht="15.75" customHeight="1" x14ac:dyDescent="0.2"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5:29" ht="15.75" customHeight="1" x14ac:dyDescent="0.2"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5:29" ht="15.75" customHeight="1" x14ac:dyDescent="0.2"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5:29" ht="15.75" customHeight="1" x14ac:dyDescent="0.2"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5:29" ht="15.75" customHeight="1" x14ac:dyDescent="0.2"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5:29" ht="15.75" customHeight="1" x14ac:dyDescent="0.2"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5:29" ht="15.75" customHeight="1" x14ac:dyDescent="0.2"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5:29" ht="15.75" customHeight="1" x14ac:dyDescent="0.2"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5:29" ht="15.75" customHeight="1" x14ac:dyDescent="0.2"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5:29" ht="15.75" customHeight="1" x14ac:dyDescent="0.2"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5:29" ht="15.75" customHeight="1" x14ac:dyDescent="0.2"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5:29" ht="15.75" customHeight="1" x14ac:dyDescent="0.2"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5:29" ht="15.75" customHeight="1" x14ac:dyDescent="0.2"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5:29" ht="15.75" customHeight="1" x14ac:dyDescent="0.2"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5:29" ht="15.75" customHeight="1" x14ac:dyDescent="0.2"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5:29" ht="15.75" customHeight="1" x14ac:dyDescent="0.2"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5:29" ht="15.75" customHeight="1" x14ac:dyDescent="0.2"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5:29" ht="15.75" customHeight="1" x14ac:dyDescent="0.2"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5:29" ht="15.75" customHeight="1" x14ac:dyDescent="0.2"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5:29" ht="15.75" customHeight="1" x14ac:dyDescent="0.2"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5:29" ht="15.75" customHeight="1" x14ac:dyDescent="0.2"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5:29" ht="15.75" customHeight="1" x14ac:dyDescent="0.2"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5:29" ht="15.75" customHeight="1" x14ac:dyDescent="0.2"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5:29" ht="15.75" customHeight="1" x14ac:dyDescent="0.2"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5:29" ht="15.75" customHeight="1" x14ac:dyDescent="0.2"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5:29" ht="15.75" customHeight="1" x14ac:dyDescent="0.2"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5:29" ht="15.75" customHeight="1" x14ac:dyDescent="0.2"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5:29" ht="15.75" customHeight="1" x14ac:dyDescent="0.2"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5:29" ht="15.75" customHeight="1" x14ac:dyDescent="0.2"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5:29" ht="15.75" customHeight="1" x14ac:dyDescent="0.2"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5:29" ht="15.75" customHeight="1" x14ac:dyDescent="0.2"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5:29" ht="15.75" customHeight="1" x14ac:dyDescent="0.2"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5:29" ht="15.75" customHeight="1" x14ac:dyDescent="0.2"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5:29" ht="15.75" customHeight="1" x14ac:dyDescent="0.2"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5:29" ht="15.75" customHeight="1" x14ac:dyDescent="0.2"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5:29" ht="15.75" customHeight="1" x14ac:dyDescent="0.2"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5:29" ht="15.75" customHeight="1" x14ac:dyDescent="0.2"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5:29" ht="15.75" customHeight="1" x14ac:dyDescent="0.2"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5:29" ht="15.75" customHeight="1" x14ac:dyDescent="0.2"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5:29" ht="15.75" customHeight="1" x14ac:dyDescent="0.2"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5:29" ht="15.75" customHeight="1" x14ac:dyDescent="0.2"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5:29" ht="15.75" customHeight="1" x14ac:dyDescent="0.2"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5:29" ht="15.75" customHeight="1" x14ac:dyDescent="0.2"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5:29" ht="15.75" customHeight="1" x14ac:dyDescent="0.2"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5:29" ht="15.75" customHeight="1" x14ac:dyDescent="0.2"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5:29" ht="15.75" customHeight="1" x14ac:dyDescent="0.2"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5:29" ht="15.75" customHeight="1" x14ac:dyDescent="0.2"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5:29" ht="15.75" customHeight="1" x14ac:dyDescent="0.2"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5:29" ht="15.75" customHeight="1" x14ac:dyDescent="0.2"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5:29" ht="15.75" customHeight="1" x14ac:dyDescent="0.2"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5:29" ht="15.75" customHeight="1" x14ac:dyDescent="0.2"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5:29" ht="15.75" customHeight="1" x14ac:dyDescent="0.2"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5:29" ht="15.75" customHeight="1" x14ac:dyDescent="0.2"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5:29" ht="15.75" customHeight="1" x14ac:dyDescent="0.2"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5:29" ht="15.75" customHeight="1" x14ac:dyDescent="0.2"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5:29" ht="15.75" customHeight="1" x14ac:dyDescent="0.2"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5:29" ht="15.75" customHeight="1" x14ac:dyDescent="0.2"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5:29" ht="15.75" customHeight="1" x14ac:dyDescent="0.2"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5:29" ht="15.75" customHeight="1" x14ac:dyDescent="0.2"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5:29" ht="15.75" customHeight="1" x14ac:dyDescent="0.2"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5:29" ht="15.75" customHeight="1" x14ac:dyDescent="0.2"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5:29" ht="15.75" customHeight="1" x14ac:dyDescent="0.2"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5:29" ht="15.75" customHeight="1" x14ac:dyDescent="0.2"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5:29" ht="15.75" customHeight="1" x14ac:dyDescent="0.2"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5:29" ht="15.75" customHeight="1" x14ac:dyDescent="0.2"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5:29" ht="15.75" customHeight="1" x14ac:dyDescent="0.2"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5:29" ht="15.75" customHeight="1" x14ac:dyDescent="0.2"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5:29" ht="15.75" customHeight="1" x14ac:dyDescent="0.2"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5:29" ht="15.75" customHeight="1" x14ac:dyDescent="0.2"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5:29" ht="15.75" customHeight="1" x14ac:dyDescent="0.2"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5:29" ht="15.75" customHeight="1" x14ac:dyDescent="0.2"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5:29" ht="15.75" customHeight="1" x14ac:dyDescent="0.2"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5:29" ht="15.75" customHeight="1" x14ac:dyDescent="0.2"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5:29" ht="15.75" customHeight="1" x14ac:dyDescent="0.2"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5:29" ht="15.75" customHeight="1" x14ac:dyDescent="0.2"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5:29" ht="15.75" customHeight="1" x14ac:dyDescent="0.2"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5:29" ht="15.75" customHeight="1" x14ac:dyDescent="0.2"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5:29" ht="15.75" customHeight="1" x14ac:dyDescent="0.2"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5:29" ht="15.75" customHeight="1" x14ac:dyDescent="0.2"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5:29" ht="15.75" customHeight="1" x14ac:dyDescent="0.2"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5:29" ht="15.75" customHeight="1" x14ac:dyDescent="0.2"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5:29" ht="15.75" customHeight="1" x14ac:dyDescent="0.2"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5:29" ht="15.75" customHeight="1" x14ac:dyDescent="0.2"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5:29" ht="15.75" customHeight="1" x14ac:dyDescent="0.2"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5:29" ht="15.75" customHeight="1" x14ac:dyDescent="0.2"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5:29" ht="15.75" customHeight="1" x14ac:dyDescent="0.2"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5:29" ht="15.75" customHeight="1" x14ac:dyDescent="0.2"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5:29" ht="15.75" customHeight="1" x14ac:dyDescent="0.2"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5:29" ht="15.75" customHeight="1" x14ac:dyDescent="0.2"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5:29" ht="15.75" customHeight="1" x14ac:dyDescent="0.2"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5:29" ht="15.75" customHeight="1" x14ac:dyDescent="0.2"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5:29" ht="15.75" customHeight="1" x14ac:dyDescent="0.2"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5:29" ht="15.75" customHeight="1" x14ac:dyDescent="0.2"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5:29" ht="15.75" customHeight="1" x14ac:dyDescent="0.2"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5:29" ht="15.75" customHeight="1" x14ac:dyDescent="0.2"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5:29" ht="15.75" customHeight="1" x14ac:dyDescent="0.2"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5:29" ht="15.75" customHeight="1" x14ac:dyDescent="0.2"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5:29" ht="15.75" customHeight="1" x14ac:dyDescent="0.2"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5:29" ht="15.75" customHeight="1" x14ac:dyDescent="0.2"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5:29" ht="15.75" customHeight="1" x14ac:dyDescent="0.2"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5:29" ht="15.75" customHeight="1" x14ac:dyDescent="0.2"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5:29" ht="15.75" customHeight="1" x14ac:dyDescent="0.2"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5:29" ht="15.75" customHeight="1" x14ac:dyDescent="0.2"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5:29" ht="15.75" customHeight="1" x14ac:dyDescent="0.2"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5:29" ht="15.75" customHeight="1" x14ac:dyDescent="0.2"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5:29" ht="15.75" customHeight="1" x14ac:dyDescent="0.2"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5:29" ht="15.75" customHeight="1" x14ac:dyDescent="0.2"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5:29" ht="15.75" customHeight="1" x14ac:dyDescent="0.2"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5:29" ht="15.75" customHeight="1" x14ac:dyDescent="0.2"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5:29" ht="15.75" customHeight="1" x14ac:dyDescent="0.2"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5:29" ht="15.75" customHeight="1" x14ac:dyDescent="0.2"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5:29" ht="15.75" customHeight="1" x14ac:dyDescent="0.2"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5:29" ht="15.75" customHeight="1" x14ac:dyDescent="0.2"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5:29" ht="15.75" customHeight="1" x14ac:dyDescent="0.2"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5:29" ht="15.75" customHeight="1" x14ac:dyDescent="0.2"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5:29" ht="15.75" customHeight="1" x14ac:dyDescent="0.2"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5:29" ht="15.75" customHeight="1" x14ac:dyDescent="0.2"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5:29" ht="15.75" customHeight="1" x14ac:dyDescent="0.2"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5:29" ht="15.75" customHeight="1" x14ac:dyDescent="0.2"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5:29" ht="15.75" customHeight="1" x14ac:dyDescent="0.2"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5:29" ht="15.75" customHeight="1" x14ac:dyDescent="0.2"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5:29" ht="15.75" customHeight="1" x14ac:dyDescent="0.2"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5:29" ht="15.75" customHeight="1" x14ac:dyDescent="0.2"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5:29" ht="15.75" customHeight="1" x14ac:dyDescent="0.2"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5:29" ht="15.75" customHeight="1" x14ac:dyDescent="0.2"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5:29" ht="15.75" customHeight="1" x14ac:dyDescent="0.2"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5:29" ht="15.75" customHeight="1" x14ac:dyDescent="0.2"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5:29" ht="15.75" customHeight="1" x14ac:dyDescent="0.2"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5:29" ht="15.75" customHeight="1" x14ac:dyDescent="0.2"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5:29" ht="15.75" customHeight="1" x14ac:dyDescent="0.2"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5:29" ht="15.75" customHeight="1" x14ac:dyDescent="0.2"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5:29" ht="15.75" customHeight="1" x14ac:dyDescent="0.2"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5:29" ht="15.75" customHeight="1" x14ac:dyDescent="0.2"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5:29" ht="15.75" customHeight="1" x14ac:dyDescent="0.2"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5:29" ht="15.75" customHeight="1" x14ac:dyDescent="0.2"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5:29" ht="15.75" customHeight="1" x14ac:dyDescent="0.2"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5:29" ht="15.75" customHeight="1" x14ac:dyDescent="0.2"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5:29" ht="15.75" customHeight="1" x14ac:dyDescent="0.2"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5:29" ht="15.75" customHeight="1" x14ac:dyDescent="0.2"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5:29" ht="15.75" customHeight="1" x14ac:dyDescent="0.2"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5:29" ht="15.75" customHeight="1" x14ac:dyDescent="0.2"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5:29" ht="15.75" customHeight="1" x14ac:dyDescent="0.2"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5:29" ht="15.75" customHeight="1" x14ac:dyDescent="0.2"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5:29" ht="15.75" customHeight="1" x14ac:dyDescent="0.2"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5:29" ht="15.75" customHeight="1" x14ac:dyDescent="0.2"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5:29" ht="15.75" customHeight="1" x14ac:dyDescent="0.2"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5:29" ht="15.75" customHeight="1" x14ac:dyDescent="0.2"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5:29" ht="15.75" customHeight="1" x14ac:dyDescent="0.2"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5:29" ht="15.75" customHeight="1" x14ac:dyDescent="0.2"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5:29" ht="15.75" customHeight="1" x14ac:dyDescent="0.2"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5:29" ht="15.75" customHeight="1" x14ac:dyDescent="0.2"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5:29" ht="15.75" customHeight="1" x14ac:dyDescent="0.2"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5:29" ht="15.75" customHeight="1" x14ac:dyDescent="0.2"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5:29" ht="15.75" customHeight="1" x14ac:dyDescent="0.2"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5:29" ht="15.75" customHeight="1" x14ac:dyDescent="0.2"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5:29" ht="15.75" customHeight="1" x14ac:dyDescent="0.2"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5:29" ht="15.75" customHeight="1" x14ac:dyDescent="0.2"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5:29" ht="15.75" customHeight="1" x14ac:dyDescent="0.2"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5:29" ht="15.75" customHeight="1" x14ac:dyDescent="0.2"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5:29" ht="15.75" customHeight="1" x14ac:dyDescent="0.2"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5:29" ht="15.75" customHeight="1" x14ac:dyDescent="0.2"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5:29" ht="15.75" customHeight="1" x14ac:dyDescent="0.2"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5:29" ht="15.75" customHeight="1" x14ac:dyDescent="0.2"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5:29" ht="15.75" customHeight="1" x14ac:dyDescent="0.2"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5:29" ht="15.75" customHeight="1" x14ac:dyDescent="0.2"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5:29" ht="15.75" customHeight="1" x14ac:dyDescent="0.2"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5:29" ht="15.75" customHeight="1" x14ac:dyDescent="0.2"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5:29" ht="15.75" customHeight="1" x14ac:dyDescent="0.2"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5:29" ht="15.75" customHeight="1" x14ac:dyDescent="0.2"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5:29" ht="15.75" customHeight="1" x14ac:dyDescent="0.2"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5:29" ht="15.75" customHeight="1" x14ac:dyDescent="0.2"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5:29" ht="15.75" customHeight="1" x14ac:dyDescent="0.2"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5:29" ht="15.75" customHeight="1" x14ac:dyDescent="0.2"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5:29" ht="15.75" customHeight="1" x14ac:dyDescent="0.2"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5:29" ht="15.75" customHeight="1" x14ac:dyDescent="0.2"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5:29" ht="15.75" customHeight="1" x14ac:dyDescent="0.2"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5:29" ht="15.75" customHeight="1" x14ac:dyDescent="0.2"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5:29" ht="15.75" customHeight="1" x14ac:dyDescent="0.2"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5:29" ht="15.75" customHeight="1" x14ac:dyDescent="0.2"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5:29" ht="15.75" customHeight="1" x14ac:dyDescent="0.2"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5:29" ht="15.75" customHeight="1" x14ac:dyDescent="0.2"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5:29" ht="15.75" customHeight="1" x14ac:dyDescent="0.2"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5:29" ht="15.75" customHeight="1" x14ac:dyDescent="0.2"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5:29" ht="15.75" customHeight="1" x14ac:dyDescent="0.2"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5:29" ht="15.75" customHeight="1" x14ac:dyDescent="0.2"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5:29" ht="15.75" customHeight="1" x14ac:dyDescent="0.2"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5:29" ht="15.75" customHeight="1" x14ac:dyDescent="0.2"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5:29" ht="15.75" customHeight="1" x14ac:dyDescent="0.2"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5:29" ht="15.75" customHeight="1" x14ac:dyDescent="0.2"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5:29" ht="15.75" customHeight="1" x14ac:dyDescent="0.2"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5:29" ht="15.75" customHeight="1" x14ac:dyDescent="0.2"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5:29" ht="15.75" customHeight="1" x14ac:dyDescent="0.2"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5:29" ht="15.75" customHeight="1" x14ac:dyDescent="0.2"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5:29" ht="15.75" customHeight="1" x14ac:dyDescent="0.2"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5:29" ht="15.75" customHeight="1" x14ac:dyDescent="0.2"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5:29" ht="15.75" customHeight="1" x14ac:dyDescent="0.2"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5:29" ht="15.75" customHeight="1" x14ac:dyDescent="0.2"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5:29" ht="15.75" customHeight="1" x14ac:dyDescent="0.2"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5:29" ht="15.75" customHeight="1" x14ac:dyDescent="0.2"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5:29" ht="15.75" customHeight="1" x14ac:dyDescent="0.2"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5:29" ht="15.75" customHeight="1" x14ac:dyDescent="0.2"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5:29" ht="15.75" customHeight="1" x14ac:dyDescent="0.2"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5:29" ht="15.75" customHeight="1" x14ac:dyDescent="0.2"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5:29" ht="15.75" customHeight="1" x14ac:dyDescent="0.2"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5:29" ht="15.75" customHeight="1" x14ac:dyDescent="0.2"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5:29" ht="15.75" customHeight="1" x14ac:dyDescent="0.2"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5:29" ht="15.75" customHeight="1" x14ac:dyDescent="0.2"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5:29" ht="15.75" customHeight="1" x14ac:dyDescent="0.2"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5:29" ht="15.75" customHeight="1" x14ac:dyDescent="0.2"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5:29" ht="15.75" customHeight="1" x14ac:dyDescent="0.2"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5:29" ht="15.75" customHeight="1" x14ac:dyDescent="0.2"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5:29" ht="15.75" customHeight="1" x14ac:dyDescent="0.2"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5:29" ht="15.75" customHeight="1" x14ac:dyDescent="0.2"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5:29" ht="15.75" customHeight="1" x14ac:dyDescent="0.2"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5:29" ht="15.75" customHeight="1" x14ac:dyDescent="0.2"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5:29" ht="15.75" customHeight="1" x14ac:dyDescent="0.2"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5:29" ht="15.75" customHeight="1" x14ac:dyDescent="0.2"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5:29" ht="15.75" customHeight="1" x14ac:dyDescent="0.2"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5:29" ht="15.75" customHeight="1" x14ac:dyDescent="0.2"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5:29" ht="15.75" customHeight="1" x14ac:dyDescent="0.2"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5:29" ht="15.75" customHeight="1" x14ac:dyDescent="0.2"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5:29" ht="15.75" customHeight="1" x14ac:dyDescent="0.2"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5:29" ht="15.75" customHeight="1" x14ac:dyDescent="0.2"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5:29" ht="15.75" customHeight="1" x14ac:dyDescent="0.2"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5:29" ht="15.75" customHeight="1" x14ac:dyDescent="0.2"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5:29" ht="15.75" customHeight="1" x14ac:dyDescent="0.2"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5:29" ht="15.75" customHeight="1" x14ac:dyDescent="0.2"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5:29" ht="15.75" customHeight="1" x14ac:dyDescent="0.2"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5:29" ht="15.75" customHeight="1" x14ac:dyDescent="0.2"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5:29" ht="15.75" customHeight="1" x14ac:dyDescent="0.2"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5:29" ht="15.75" customHeight="1" x14ac:dyDescent="0.2"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5:29" ht="15.75" customHeight="1" x14ac:dyDescent="0.2"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5:29" ht="15.75" customHeight="1" x14ac:dyDescent="0.2"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5:29" ht="15.75" customHeight="1" x14ac:dyDescent="0.2"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5:29" ht="15.75" customHeight="1" x14ac:dyDescent="0.2"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5:29" ht="15.75" customHeight="1" x14ac:dyDescent="0.2"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5:29" ht="15.75" customHeight="1" x14ac:dyDescent="0.2"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5:29" ht="15.75" customHeight="1" x14ac:dyDescent="0.2"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5:29" ht="15.75" customHeight="1" x14ac:dyDescent="0.2"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5:29" ht="15.75" customHeight="1" x14ac:dyDescent="0.2"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5:29" ht="15.75" customHeight="1" x14ac:dyDescent="0.2"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5:29" ht="15.75" customHeight="1" x14ac:dyDescent="0.2"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5:29" ht="15.75" customHeight="1" x14ac:dyDescent="0.2"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5:29" ht="15.75" customHeight="1" x14ac:dyDescent="0.2"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5:29" ht="15.75" customHeight="1" x14ac:dyDescent="0.2"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5:29" ht="15.75" customHeight="1" x14ac:dyDescent="0.2"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5:29" ht="15.75" customHeight="1" x14ac:dyDescent="0.2"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5:29" ht="15.75" customHeight="1" x14ac:dyDescent="0.2"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5:29" ht="15.75" customHeight="1" x14ac:dyDescent="0.2"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5:29" ht="15.75" customHeight="1" x14ac:dyDescent="0.2"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5:29" ht="15.75" customHeight="1" x14ac:dyDescent="0.2"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5:29" ht="15.75" customHeight="1" x14ac:dyDescent="0.2"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5:29" ht="15.75" customHeight="1" x14ac:dyDescent="0.2"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5:29" ht="15.75" customHeight="1" x14ac:dyDescent="0.2"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5:29" ht="15.75" customHeight="1" x14ac:dyDescent="0.2"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5:29" ht="15.75" customHeight="1" x14ac:dyDescent="0.2"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5:29" ht="15.75" customHeight="1" x14ac:dyDescent="0.2"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5:29" ht="15.75" customHeight="1" x14ac:dyDescent="0.2"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5:29" ht="15.75" customHeight="1" x14ac:dyDescent="0.2"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5:29" ht="15.75" customHeight="1" x14ac:dyDescent="0.2"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5:29" ht="15.75" customHeight="1" x14ac:dyDescent="0.2"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5:29" ht="15.75" customHeight="1" x14ac:dyDescent="0.2"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5:29" ht="15.75" customHeight="1" x14ac:dyDescent="0.2"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5:29" ht="15.75" customHeight="1" x14ac:dyDescent="0.2"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5:29" ht="15.75" customHeight="1" x14ac:dyDescent="0.2"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5:29" ht="15.75" customHeight="1" x14ac:dyDescent="0.2"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5:29" ht="15.75" customHeight="1" x14ac:dyDescent="0.2"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5:29" ht="15.75" customHeight="1" x14ac:dyDescent="0.2"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5:29" ht="15.75" customHeight="1" x14ac:dyDescent="0.2"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5:29" ht="15.75" customHeight="1" x14ac:dyDescent="0.2"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5:29" ht="15.75" customHeight="1" x14ac:dyDescent="0.2"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5:29" ht="15.75" customHeight="1" x14ac:dyDescent="0.2"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5:29" ht="15.75" customHeight="1" x14ac:dyDescent="0.2"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5:29" ht="15.75" customHeight="1" x14ac:dyDescent="0.2"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5:29" ht="15.75" customHeight="1" x14ac:dyDescent="0.2"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5:29" ht="15.75" customHeight="1" x14ac:dyDescent="0.2"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5:29" ht="15.75" customHeight="1" x14ac:dyDescent="0.2"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  <row r="1001" spans="5:29" ht="15.75" customHeight="1" x14ac:dyDescent="0.2"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</row>
    <row r="1002" spans="5:29" ht="15.75" customHeight="1" x14ac:dyDescent="0.2"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</row>
    <row r="1003" spans="5:29" ht="15.75" customHeight="1" x14ac:dyDescent="0.2"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</row>
    <row r="1004" spans="5:29" ht="15" customHeight="1" x14ac:dyDescent="0.2"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5:29" ht="15" customHeight="1" x14ac:dyDescent="0.2"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5:29" ht="15" customHeight="1" x14ac:dyDescent="0.2">
      <c r="F1006" s="1"/>
      <c r="G1006" s="1"/>
      <c r="H1006" s="1"/>
      <c r="I1006" s="1"/>
    </row>
    <row r="1007" spans="5:29" ht="15" customHeight="1" x14ac:dyDescent="0.2">
      <c r="F1007" s="1"/>
      <c r="G1007" s="1"/>
      <c r="H1007" s="1"/>
      <c r="I1007" s="1"/>
    </row>
    <row r="1008" spans="5:29" ht="15" customHeight="1" x14ac:dyDescent="0.2">
      <c r="F1008" s="1"/>
      <c r="G1008" s="1"/>
      <c r="H1008" s="1"/>
      <c r="I1008" s="1"/>
    </row>
    <row r="1009" spans="6:9" ht="15" customHeight="1" x14ac:dyDescent="0.2">
      <c r="F1009" s="1"/>
      <c r="G1009" s="1"/>
      <c r="H1009" s="1"/>
      <c r="I1009" s="1"/>
    </row>
    <row r="1010" spans="6:9" ht="15" customHeight="1" x14ac:dyDescent="0.2">
      <c r="F1010" s="1"/>
      <c r="G1010" s="1"/>
      <c r="H1010" s="1"/>
      <c r="I1010" s="1"/>
    </row>
    <row r="1011" spans="6:9" ht="15" customHeight="1" x14ac:dyDescent="0.2">
      <c r="F1011" s="1"/>
      <c r="G1011" s="1"/>
      <c r="H1011" s="1"/>
      <c r="I1011" s="1"/>
    </row>
    <row r="1012" spans="6:9" ht="15" customHeight="1" x14ac:dyDescent="0.2">
      <c r="F1012" s="1"/>
      <c r="G1012" s="1"/>
      <c r="H1012" s="1"/>
      <c r="I1012" s="1"/>
    </row>
    <row r="1013" spans="6:9" ht="15" customHeight="1" x14ac:dyDescent="0.2">
      <c r="F1013" s="1"/>
      <c r="G1013" s="1"/>
      <c r="H1013" s="1"/>
      <c r="I1013" s="1"/>
    </row>
  </sheetData>
  <pageMargins left="0.7" right="0.7" top="0.75" bottom="0.75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3B337-2899-0745-8315-31E43872BEC1}">
  <dimension ref="B4:P42"/>
  <sheetViews>
    <sheetView workbookViewId="0">
      <selection activeCell="P10" sqref="P10"/>
    </sheetView>
  </sheetViews>
  <sheetFormatPr baseColWidth="10" defaultRowHeight="16" x14ac:dyDescent="0.2"/>
  <cols>
    <col min="1" max="1" width="10.83203125" style="102"/>
    <col min="2" max="2" width="34" style="102" customWidth="1"/>
    <col min="3" max="3" width="5.83203125" style="102" bestFit="1" customWidth="1"/>
    <col min="4" max="4" width="5.6640625" style="102" bestFit="1" customWidth="1"/>
    <col min="5" max="5" width="5.83203125" style="102" bestFit="1" customWidth="1"/>
    <col min="6" max="6" width="5.6640625" style="102" bestFit="1" customWidth="1"/>
    <col min="7" max="7" width="5.83203125" style="102" bestFit="1" customWidth="1"/>
    <col min="8" max="8" width="5.6640625" style="102" bestFit="1" customWidth="1"/>
    <col min="9" max="9" width="5.83203125" style="102" bestFit="1" customWidth="1"/>
    <col min="10" max="10" width="5.6640625" style="102" bestFit="1" customWidth="1"/>
    <col min="11" max="11" width="5.83203125" style="102" bestFit="1" customWidth="1"/>
    <col min="12" max="12" width="5.6640625" style="102" bestFit="1" customWidth="1"/>
    <col min="13" max="16384" width="10.83203125" style="102"/>
  </cols>
  <sheetData>
    <row r="4" spans="2:16" ht="17" thickBot="1" x14ac:dyDescent="0.25"/>
    <row r="5" spans="2:16" ht="17" thickBot="1" x14ac:dyDescent="0.25">
      <c r="B5" s="160" t="s">
        <v>141</v>
      </c>
      <c r="C5" s="161"/>
      <c r="D5" s="161"/>
      <c r="E5" s="161"/>
      <c r="F5" s="161"/>
      <c r="G5" s="161"/>
      <c r="H5" s="161"/>
      <c r="I5" s="161"/>
      <c r="J5" s="161"/>
      <c r="K5" s="161"/>
      <c r="L5" s="162"/>
    </row>
    <row r="6" spans="2:16" x14ac:dyDescent="0.2">
      <c r="B6" s="119" t="s">
        <v>99</v>
      </c>
      <c r="C6" s="116" t="s">
        <v>136</v>
      </c>
      <c r="D6" s="116"/>
      <c r="E6" s="118" t="s">
        <v>137</v>
      </c>
      <c r="F6" s="117"/>
      <c r="G6" s="118" t="s">
        <v>138</v>
      </c>
      <c r="H6" s="117"/>
      <c r="I6" s="118" t="s">
        <v>139</v>
      </c>
      <c r="J6" s="117"/>
      <c r="K6" s="116" t="s">
        <v>140</v>
      </c>
      <c r="L6" s="115"/>
    </row>
    <row r="7" spans="2:16" x14ac:dyDescent="0.2">
      <c r="B7" s="114"/>
      <c r="C7" s="111" t="s">
        <v>41</v>
      </c>
      <c r="D7" s="111" t="s">
        <v>9</v>
      </c>
      <c r="E7" s="113" t="s">
        <v>41</v>
      </c>
      <c r="F7" s="112" t="s">
        <v>9</v>
      </c>
      <c r="G7" s="113" t="s">
        <v>41</v>
      </c>
      <c r="H7" s="112" t="s">
        <v>9</v>
      </c>
      <c r="I7" s="113" t="s">
        <v>41</v>
      </c>
      <c r="J7" s="112" t="s">
        <v>9</v>
      </c>
      <c r="K7" s="111" t="s">
        <v>41</v>
      </c>
      <c r="L7" s="110" t="s">
        <v>9</v>
      </c>
    </row>
    <row r="8" spans="2:16" ht="18" x14ac:dyDescent="0.25">
      <c r="B8" s="46" t="s">
        <v>105</v>
      </c>
      <c r="C8" s="104">
        <v>2.7532096836218707</v>
      </c>
      <c r="D8" s="109">
        <v>6.7892546356680605E-3</v>
      </c>
      <c r="E8" s="106">
        <v>2.7530886204617402</v>
      </c>
      <c r="F8" s="108">
        <v>1.1897134612832171E-2</v>
      </c>
      <c r="G8" s="106">
        <v>2.7224125851312331</v>
      </c>
      <c r="H8" s="108">
        <v>2.6884098485065438E-2</v>
      </c>
      <c r="I8" s="106">
        <v>2.7526994377850258</v>
      </c>
      <c r="J8" s="108">
        <v>2.354528095624617E-3</v>
      </c>
      <c r="K8" s="104">
        <v>2.7351239083485859</v>
      </c>
      <c r="L8" s="107">
        <v>2.763131140868103E-3</v>
      </c>
    </row>
    <row r="9" spans="2:16" x14ac:dyDescent="0.2">
      <c r="B9" s="46" t="s">
        <v>106</v>
      </c>
      <c r="C9" s="104">
        <v>2.0230045660122484</v>
      </c>
      <c r="D9" s="104">
        <v>3.9384320747463238E-2</v>
      </c>
      <c r="E9" s="106">
        <v>2.1580065147930516</v>
      </c>
      <c r="F9" s="105">
        <v>6.6651961959192735E-2</v>
      </c>
      <c r="G9" s="106">
        <v>2.3389759533593968</v>
      </c>
      <c r="H9" s="105">
        <v>0.13162738566652338</v>
      </c>
      <c r="I9" s="106">
        <v>2.3414437573495217</v>
      </c>
      <c r="J9" s="105">
        <v>6.7634782669894797E-2</v>
      </c>
      <c r="K9" s="104">
        <v>2.6944122331241154</v>
      </c>
      <c r="L9" s="103">
        <v>6.7484962116249728E-2</v>
      </c>
    </row>
    <row r="10" spans="2:16" x14ac:dyDescent="0.2">
      <c r="B10" s="46" t="s">
        <v>107</v>
      </c>
      <c r="C10" s="123">
        <v>66.916582317306933</v>
      </c>
      <c r="D10" s="104">
        <v>0.4312515493396285</v>
      </c>
      <c r="E10" s="124">
        <v>68.324932367149728</v>
      </c>
      <c r="F10" s="105">
        <v>0.67672352099473698</v>
      </c>
      <c r="G10" s="124">
        <v>70.020317460317386</v>
      </c>
      <c r="H10" s="105">
        <v>1.1559901502665071</v>
      </c>
      <c r="I10" s="124">
        <v>70.064726631393299</v>
      </c>
      <c r="J10" s="105">
        <v>0.59952788909245824</v>
      </c>
      <c r="K10" s="123">
        <v>72.926038647342963</v>
      </c>
      <c r="L10" s="103">
        <v>0.49733125911459097</v>
      </c>
    </row>
    <row r="11" spans="2:16" ht="17" thickBot="1" x14ac:dyDescent="0.25">
      <c r="B11" s="155" t="s">
        <v>116</v>
      </c>
      <c r="C11" s="156">
        <v>37.999999999999993</v>
      </c>
      <c r="D11" s="157"/>
      <c r="E11" s="156">
        <v>38.799761434919915</v>
      </c>
      <c r="F11" s="158"/>
      <c r="G11" s="156">
        <v>39.762521804761882</v>
      </c>
      <c r="H11" s="158"/>
      <c r="I11" s="156">
        <v>39.787740494097854</v>
      </c>
      <c r="J11" s="158"/>
      <c r="K11" s="156">
        <v>41.412597186427242</v>
      </c>
      <c r="L11" s="159"/>
    </row>
    <row r="13" spans="2:16" ht="17" thickBot="1" x14ac:dyDescent="0.25"/>
    <row r="14" spans="2:16" ht="17" thickBot="1" x14ac:dyDescent="0.25">
      <c r="B14" s="163" t="s">
        <v>142</v>
      </c>
      <c r="C14" s="164"/>
      <c r="D14" s="164"/>
      <c r="E14" s="164"/>
      <c r="F14" s="164"/>
      <c r="G14" s="164"/>
      <c r="H14" s="164"/>
      <c r="I14" s="164"/>
      <c r="J14" s="165"/>
    </row>
    <row r="15" spans="2:16" x14ac:dyDescent="0.2">
      <c r="B15" s="146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8"/>
    </row>
    <row r="16" spans="2:16" x14ac:dyDescent="0.2">
      <c r="B16" s="149"/>
      <c r="P16" s="150"/>
    </row>
    <row r="17" spans="2:16" x14ac:dyDescent="0.2">
      <c r="B17" s="149"/>
      <c r="P17" s="150"/>
    </row>
    <row r="18" spans="2:16" x14ac:dyDescent="0.2">
      <c r="B18" s="149"/>
      <c r="P18" s="150"/>
    </row>
    <row r="19" spans="2:16" x14ac:dyDescent="0.2">
      <c r="B19" s="149"/>
      <c r="P19" s="150"/>
    </row>
    <row r="20" spans="2:16" x14ac:dyDescent="0.2">
      <c r="B20" s="149"/>
      <c r="P20" s="150"/>
    </row>
    <row r="21" spans="2:16" x14ac:dyDescent="0.2">
      <c r="B21" s="149"/>
      <c r="P21" s="150"/>
    </row>
    <row r="22" spans="2:16" x14ac:dyDescent="0.2">
      <c r="B22" s="149"/>
      <c r="P22" s="150"/>
    </row>
    <row r="23" spans="2:16" x14ac:dyDescent="0.2">
      <c r="B23" s="149"/>
      <c r="P23" s="150"/>
    </row>
    <row r="24" spans="2:16" x14ac:dyDescent="0.2">
      <c r="B24" s="149"/>
      <c r="P24" s="150"/>
    </row>
    <row r="25" spans="2:16" x14ac:dyDescent="0.2">
      <c r="B25" s="149"/>
      <c r="P25" s="150"/>
    </row>
    <row r="26" spans="2:16" x14ac:dyDescent="0.2">
      <c r="B26" s="149"/>
      <c r="P26" s="150"/>
    </row>
    <row r="27" spans="2:16" x14ac:dyDescent="0.2">
      <c r="B27" s="149"/>
      <c r="P27" s="150"/>
    </row>
    <row r="28" spans="2:16" x14ac:dyDescent="0.2">
      <c r="B28" s="149"/>
      <c r="P28" s="150"/>
    </row>
    <row r="29" spans="2:16" x14ac:dyDescent="0.2">
      <c r="B29" s="149"/>
      <c r="P29" s="150"/>
    </row>
    <row r="30" spans="2:16" x14ac:dyDescent="0.2">
      <c r="B30" s="149"/>
      <c r="P30" s="150"/>
    </row>
    <row r="31" spans="2:16" x14ac:dyDescent="0.2">
      <c r="B31" s="149"/>
      <c r="P31" s="150"/>
    </row>
    <row r="32" spans="2:16" x14ac:dyDescent="0.2">
      <c r="B32" s="149"/>
      <c r="P32" s="150"/>
    </row>
    <row r="33" spans="2:16" x14ac:dyDescent="0.2">
      <c r="B33" s="149"/>
      <c r="P33" s="150"/>
    </row>
    <row r="34" spans="2:16" x14ac:dyDescent="0.2">
      <c r="B34" s="149"/>
      <c r="P34" s="150"/>
    </row>
    <row r="35" spans="2:16" x14ac:dyDescent="0.2">
      <c r="B35" s="149"/>
      <c r="P35" s="150"/>
    </row>
    <row r="36" spans="2:16" x14ac:dyDescent="0.2">
      <c r="B36" s="149"/>
      <c r="P36" s="150"/>
    </row>
    <row r="37" spans="2:16" x14ac:dyDescent="0.2">
      <c r="B37" s="149"/>
      <c r="P37" s="150"/>
    </row>
    <row r="38" spans="2:16" ht="17" thickBot="1" x14ac:dyDescent="0.25"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3"/>
    </row>
    <row r="39" spans="2:16" ht="17" thickBot="1" x14ac:dyDescent="0.25"/>
    <row r="40" spans="2:16" x14ac:dyDescent="0.2">
      <c r="B40" s="154" t="s">
        <v>145</v>
      </c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8"/>
    </row>
    <row r="41" spans="2:16" x14ac:dyDescent="0.2">
      <c r="B41" s="149" t="s">
        <v>143</v>
      </c>
      <c r="P41" s="150"/>
    </row>
    <row r="42" spans="2:16" ht="17" thickBot="1" x14ac:dyDescent="0.25">
      <c r="B42" s="151" t="s">
        <v>144</v>
      </c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3"/>
    </row>
  </sheetData>
  <mergeCells count="2">
    <mergeCell ref="B5:L5"/>
    <mergeCell ref="B14:J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Aim&amp;Method</vt:lpstr>
      <vt:lpstr>Data&amp;tables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Karabo Makole</dc:creator>
  <cp:lastModifiedBy>Karabo Makole</cp:lastModifiedBy>
  <dcterms:created xsi:type="dcterms:W3CDTF">2021-11-16T13:58:03Z</dcterms:created>
  <dcterms:modified xsi:type="dcterms:W3CDTF">2024-12-07T20:55:26Z</dcterms:modified>
</cp:coreProperties>
</file>