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0"/>
  <workbookPr defaultThemeVersion="166925"/>
  <mc:AlternateContent xmlns:mc="http://schemas.openxmlformats.org/markup-compatibility/2006">
    <mc:Choice Requires="x15">
      <x15ac:absPath xmlns:x15ac="http://schemas.microsoft.com/office/spreadsheetml/2010/11/ac" url="/Users/craxverstappen/Desktop/UCT/CIV4044S/Elsevier/MSc Appendix Spreadsheets/"/>
    </mc:Choice>
  </mc:AlternateContent>
  <xr:revisionPtr revIDLastSave="0" documentId="13_ncr:1_{AA3D140E-63DE-F446-BC51-677FE854B120}" xr6:coauthVersionLast="47" xr6:coauthVersionMax="47" xr10:uidLastSave="{00000000-0000-0000-0000-000000000000}"/>
  <bookViews>
    <workbookView xWindow="34200" yWindow="-3100" windowWidth="22580" windowHeight="19300" xr2:uid="{199AB233-E89B-6B42-98D1-7E022A02BB27}"/>
  </bookViews>
  <sheets>
    <sheet name="Aim&amp;Method" sheetId="2" r:id="rId1"/>
    <sheet name="Abrasion test data" sheetId="8" r:id="rId2"/>
    <sheet name="Abrasion limits" sheetId="9" r:id="rId3"/>
    <sheet name="Figure 31 &amp; Table 5" sheetId="1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 i="8" l="1"/>
  <c r="G4" i="8" s="1"/>
  <c r="F5" i="8"/>
  <c r="F6" i="8"/>
  <c r="F7" i="8"/>
  <c r="F8" i="8"/>
  <c r="F9" i="8"/>
  <c r="F10" i="8"/>
  <c r="F11" i="8"/>
  <c r="F12" i="8"/>
  <c r="H12" i="8" s="1"/>
  <c r="F13" i="8"/>
  <c r="F14" i="8"/>
  <c r="F15" i="8"/>
  <c r="F16" i="8"/>
  <c r="G15" i="8" s="1"/>
  <c r="F17" i="8"/>
  <c r="F18" i="8"/>
  <c r="F19" i="8"/>
  <c r="F20" i="8"/>
  <c r="G18" i="8" s="1"/>
  <c r="F21" i="8"/>
  <c r="G21" i="8"/>
  <c r="H21" i="8"/>
  <c r="F22" i="8"/>
  <c r="F23" i="8"/>
  <c r="F24" i="8"/>
  <c r="F25" i="8"/>
  <c r="F26" i="8"/>
  <c r="H25" i="8" s="1"/>
  <c r="F27" i="8"/>
  <c r="F28" i="8"/>
  <c r="F29" i="8"/>
  <c r="F30" i="8"/>
  <c r="G28" i="8" s="1"/>
  <c r="F31" i="8"/>
  <c r="G31" i="8"/>
  <c r="H31" i="8"/>
  <c r="F32" i="8"/>
  <c r="F33" i="8"/>
  <c r="F34" i="8"/>
  <c r="G34" i="8" s="1"/>
  <c r="F35" i="8"/>
  <c r="H34" i="8" s="1"/>
  <c r="F36" i="8"/>
  <c r="F37" i="8"/>
  <c r="G37" i="8" s="1"/>
  <c r="F38" i="8"/>
  <c r="F39" i="8"/>
  <c r="F40" i="8"/>
  <c r="F41" i="8"/>
  <c r="G40" i="8" s="1"/>
  <c r="F42" i="8"/>
  <c r="F43" i="8"/>
  <c r="G43" i="8" s="1"/>
  <c r="F44" i="8"/>
  <c r="H43" i="8" s="1"/>
  <c r="F45" i="8"/>
  <c r="F46" i="8"/>
  <c r="F47" i="8"/>
  <c r="F48" i="8"/>
  <c r="F49" i="8"/>
  <c r="G48" i="8" s="1"/>
  <c r="F50" i="8"/>
  <c r="F51" i="8"/>
  <c r="G51" i="8"/>
  <c r="H51" i="8"/>
  <c r="F52" i="8"/>
  <c r="F53" i="8"/>
  <c r="F54" i="8"/>
  <c r="F55" i="8"/>
  <c r="F56" i="8"/>
  <c r="F57" i="8"/>
  <c r="G56" i="8" s="1"/>
  <c r="F58" i="8"/>
  <c r="F59" i="8"/>
  <c r="G59" i="8" s="1"/>
  <c r="F60" i="8"/>
  <c r="H59" i="8" s="1"/>
  <c r="F61" i="8"/>
  <c r="F62" i="8"/>
  <c r="F63" i="8"/>
  <c r="F64" i="8"/>
  <c r="F65" i="8"/>
  <c r="G65" i="8" s="1"/>
  <c r="F66" i="8"/>
  <c r="H65" i="8" s="1"/>
  <c r="F67" i="8"/>
  <c r="F68" i="8"/>
  <c r="H68" i="8" s="1"/>
  <c r="G68" i="8"/>
  <c r="F69" i="8"/>
  <c r="F70" i="8"/>
  <c r="F71" i="8"/>
  <c r="F72" i="8"/>
  <c r="F73" i="8"/>
  <c r="F74" i="8"/>
  <c r="H74" i="8" s="1"/>
  <c r="G74" i="8"/>
  <c r="F75" i="8"/>
  <c r="F76" i="8"/>
  <c r="F77" i="8"/>
  <c r="F78" i="8"/>
  <c r="G77" i="8" s="1"/>
  <c r="F79" i="8"/>
  <c r="F80" i="8"/>
  <c r="F81" i="8"/>
  <c r="F82" i="8"/>
  <c r="F83" i="8"/>
  <c r="F84" i="8"/>
  <c r="H40" i="8" l="1"/>
  <c r="H77" i="8"/>
  <c r="H15" i="8"/>
  <c r="G12" i="8"/>
  <c r="H56" i="8"/>
  <c r="G25" i="8"/>
  <c r="H48" i="8"/>
  <c r="H28" i="8"/>
  <c r="H18" i="8"/>
  <c r="H37" i="8"/>
  <c r="H4" i="8"/>
  <c r="C14" i="14"/>
  <c r="C13" i="14"/>
  <c r="C12" i="14"/>
  <c r="C11" i="14"/>
  <c r="D7" i="14"/>
  <c r="C7" i="14"/>
  <c r="C6" i="14"/>
  <c r="C5" i="14"/>
  <c r="D4" i="14"/>
  <c r="C4" i="14"/>
  <c r="E38" i="9" l="1"/>
  <c r="E37" i="9"/>
  <c r="E36" i="9"/>
  <c r="E51" i="9"/>
  <c r="G43" i="9"/>
  <c r="G36" i="9"/>
  <c r="G35" i="9"/>
  <c r="D28" i="9"/>
  <c r="D29" i="9" s="1"/>
  <c r="D30" i="9" s="1"/>
  <c r="G19" i="9"/>
  <c r="G20" i="9" s="1"/>
  <c r="F19" i="9"/>
  <c r="F20" i="9" s="1"/>
  <c r="E19" i="9"/>
  <c r="E20" i="9" s="1"/>
  <c r="G10" i="9"/>
  <c r="F10" i="9"/>
  <c r="E10" i="9"/>
  <c r="G7" i="9"/>
  <c r="G8" i="9" s="1"/>
  <c r="F7" i="9"/>
  <c r="F8" i="9" s="1"/>
  <c r="E7" i="9"/>
  <c r="E8" i="9" s="1"/>
  <c r="F11" i="9" l="1"/>
  <c r="E11" i="9"/>
  <c r="G11" i="9"/>
  <c r="I11" i="9"/>
  <c r="H11" i="9"/>
  <c r="E21" i="9" s="1"/>
  <c r="E22" i="9" s="1"/>
  <c r="D62" i="9"/>
  <c r="D63" i="9" s="1"/>
  <c r="D35" i="9"/>
  <c r="D64" i="9" l="1"/>
  <c r="D65" i="9" s="1"/>
  <c r="G21" i="9"/>
  <c r="G22" i="9" s="1"/>
  <c r="F21" i="9"/>
  <c r="F22" i="9" s="1"/>
  <c r="H22" i="9" l="1"/>
  <c r="D36" i="9" s="1"/>
  <c r="D37" i="9" s="1"/>
  <c r="D38" i="9" s="1"/>
  <c r="I22" i="9"/>
  <c r="E43" i="9" s="1"/>
  <c r="E44" i="9" s="1"/>
  <c r="D43" i="9" l="1"/>
  <c r="D44" i="9" s="1"/>
</calcChain>
</file>

<file path=xl/sharedStrings.xml><?xml version="1.0" encoding="utf-8"?>
<sst xmlns="http://schemas.openxmlformats.org/spreadsheetml/2006/main" count="351" uniqueCount="250">
  <si>
    <t>52D</t>
  </si>
  <si>
    <t>52E</t>
  </si>
  <si>
    <t>52F</t>
  </si>
  <si>
    <t>mm</t>
  </si>
  <si>
    <t>cm</t>
  </si>
  <si>
    <r>
      <t>cm</t>
    </r>
    <r>
      <rPr>
        <vertAlign val="superscript"/>
        <sz val="12"/>
        <color theme="1"/>
        <rFont val="Calibri (Body)"/>
      </rPr>
      <t>2</t>
    </r>
  </si>
  <si>
    <r>
      <t>cm</t>
    </r>
    <r>
      <rPr>
        <vertAlign val="superscript"/>
        <sz val="12"/>
        <color theme="1"/>
        <rFont val="Calibri (Body)"/>
      </rPr>
      <t>3</t>
    </r>
  </si>
  <si>
    <t>Method:</t>
  </si>
  <si>
    <t>Description</t>
  </si>
  <si>
    <t>Symbol</t>
  </si>
  <si>
    <t>Units</t>
  </si>
  <si>
    <t>Average</t>
  </si>
  <si>
    <t>σ</t>
  </si>
  <si>
    <t>Reference</t>
  </si>
  <si>
    <t>Scale baseline</t>
  </si>
  <si>
    <t>g</t>
  </si>
  <si>
    <t>Mass reading</t>
  </si>
  <si>
    <t>Mass of piece 1 prior to test</t>
  </si>
  <si>
    <t>Mass of piece 1 after test</t>
  </si>
  <si>
    <t>kg</t>
  </si>
  <si>
    <t>Abrasion volume loss</t>
  </si>
  <si>
    <t>Blast area calculation</t>
  </si>
  <si>
    <t>Aperture radius</t>
  </si>
  <si>
    <t>Use case</t>
  </si>
  <si>
    <t>ASTM standard</t>
  </si>
  <si>
    <t>Standard limit</t>
  </si>
  <si>
    <t>mL</t>
  </si>
  <si>
    <t>Value</t>
  </si>
  <si>
    <t>ASTM C418</t>
  </si>
  <si>
    <t>v</t>
  </si>
  <si>
    <r>
      <t>v</t>
    </r>
    <r>
      <rPr>
        <vertAlign val="subscript"/>
        <sz val="12"/>
        <color theme="1"/>
        <rFont val="Calibri (Body)"/>
      </rPr>
      <t>3</t>
    </r>
  </si>
  <si>
    <t>ρ</t>
  </si>
  <si>
    <r>
      <t>m</t>
    </r>
    <r>
      <rPr>
        <vertAlign val="subscript"/>
        <sz val="12"/>
        <color theme="1"/>
        <rFont val="Calibri (Body)"/>
      </rPr>
      <t>1H</t>
    </r>
  </si>
  <si>
    <r>
      <t>m</t>
    </r>
    <r>
      <rPr>
        <vertAlign val="subscript"/>
        <sz val="12"/>
        <color theme="1"/>
        <rFont val="Calibri (Body)"/>
      </rPr>
      <t>1L</t>
    </r>
  </si>
  <si>
    <r>
      <t>m</t>
    </r>
    <r>
      <rPr>
        <vertAlign val="subscript"/>
        <sz val="12"/>
        <color theme="1"/>
        <rFont val="Calibri (Body)"/>
      </rPr>
      <t>1</t>
    </r>
  </si>
  <si>
    <r>
      <t>v</t>
    </r>
    <r>
      <rPr>
        <vertAlign val="subscript"/>
        <sz val="12"/>
        <color theme="1"/>
        <rFont val="Calibri (Body)"/>
      </rPr>
      <t>1</t>
    </r>
  </si>
  <si>
    <r>
      <t>m</t>
    </r>
    <r>
      <rPr>
        <vertAlign val="superscript"/>
        <sz val="12"/>
        <color theme="1"/>
        <rFont val="Calibri (Body)"/>
      </rPr>
      <t>3</t>
    </r>
  </si>
  <si>
    <r>
      <t>kg/m</t>
    </r>
    <r>
      <rPr>
        <vertAlign val="superscript"/>
        <sz val="12"/>
        <color theme="1"/>
        <rFont val="Calibri (Body)"/>
      </rPr>
      <t>3</t>
    </r>
  </si>
  <si>
    <t>Mass reading - Scale baseline</t>
  </si>
  <si>
    <t>m</t>
  </si>
  <si>
    <t>C902</t>
  </si>
  <si>
    <t>C936</t>
  </si>
  <si>
    <t>C1272</t>
  </si>
  <si>
    <t>r</t>
  </si>
  <si>
    <t>⌀</t>
  </si>
  <si>
    <r>
      <t>cm</t>
    </r>
    <r>
      <rPr>
        <vertAlign val="superscript"/>
        <sz val="12"/>
        <color theme="1"/>
        <rFont val="Calibri (Body)"/>
      </rPr>
      <t>3</t>
    </r>
    <r>
      <rPr>
        <sz val="12"/>
        <color theme="1"/>
        <rFont val="Calibri"/>
        <family val="2"/>
        <scheme val="minor"/>
      </rPr>
      <t>/6.47 cm</t>
    </r>
    <r>
      <rPr>
        <vertAlign val="superscript"/>
        <sz val="12"/>
        <color theme="1"/>
        <rFont val="Calibri (Body)"/>
      </rPr>
      <t>2</t>
    </r>
  </si>
  <si>
    <r>
      <t>cm</t>
    </r>
    <r>
      <rPr>
        <vertAlign val="superscript"/>
        <sz val="12"/>
        <color theme="1"/>
        <rFont val="Calibri (Body)"/>
      </rPr>
      <t>3</t>
    </r>
    <r>
      <rPr>
        <sz val="12"/>
        <color theme="1"/>
        <rFont val="Calibri"/>
        <family val="2"/>
        <scheme val="minor"/>
      </rPr>
      <t>/cm</t>
    </r>
    <r>
      <rPr>
        <vertAlign val="superscript"/>
        <sz val="12"/>
        <color theme="1"/>
        <rFont val="Calibri (Body)"/>
      </rPr>
      <t>2</t>
    </r>
  </si>
  <si>
    <t>Public driveways and sidewalks
(Type I: Brick subject to extensive abrasion)</t>
  </si>
  <si>
    <t>Heavily travelled residential walkways &amp; driveways
(Type II: Brick subject to intermediate abrasion</t>
  </si>
  <si>
    <t>Floors and patios in single family homes
(Type III: Brick subject to low abrasion)</t>
  </si>
  <si>
    <t>Solid concrete interlocking paving units</t>
  </si>
  <si>
    <t>Heavy vehicular paving brick</t>
  </si>
  <si>
    <r>
      <t>1.7 cm</t>
    </r>
    <r>
      <rPr>
        <vertAlign val="superscript"/>
        <sz val="12"/>
        <color rgb="FF000000"/>
        <rFont val="Calibri"/>
        <family val="2"/>
        <scheme val="minor"/>
      </rPr>
      <t>3</t>
    </r>
    <r>
      <rPr>
        <sz val="12"/>
        <color rgb="FF000000"/>
        <rFont val="Calibri"/>
        <family val="2"/>
        <scheme val="minor"/>
      </rPr>
      <t>/cm</t>
    </r>
    <r>
      <rPr>
        <vertAlign val="superscript"/>
        <sz val="12"/>
        <color rgb="FF000000"/>
        <rFont val="Calibri"/>
        <family val="2"/>
        <scheme val="minor"/>
      </rPr>
      <t>2</t>
    </r>
  </si>
  <si>
    <r>
      <t>2.7 cm</t>
    </r>
    <r>
      <rPr>
        <vertAlign val="superscript"/>
        <sz val="12"/>
        <color rgb="FF000000"/>
        <rFont val="Calibri"/>
        <family val="2"/>
        <scheme val="minor"/>
      </rPr>
      <t>3</t>
    </r>
    <r>
      <rPr>
        <sz val="12"/>
        <color rgb="FF000000"/>
        <rFont val="Calibri"/>
        <family val="2"/>
        <scheme val="minor"/>
      </rPr>
      <t>/cm</t>
    </r>
    <r>
      <rPr>
        <vertAlign val="superscript"/>
        <sz val="12"/>
        <color rgb="FF000000"/>
        <rFont val="Calibri"/>
        <family val="2"/>
        <scheme val="minor"/>
      </rPr>
      <t>2</t>
    </r>
  </si>
  <si>
    <r>
      <t>4.0 cm</t>
    </r>
    <r>
      <rPr>
        <vertAlign val="superscript"/>
        <sz val="12"/>
        <color rgb="FF000000"/>
        <rFont val="Calibri"/>
        <family val="2"/>
        <scheme val="minor"/>
      </rPr>
      <t>3</t>
    </r>
    <r>
      <rPr>
        <sz val="12"/>
        <color rgb="FF000000"/>
        <rFont val="Calibri"/>
        <family val="2"/>
        <scheme val="minor"/>
      </rPr>
      <t>/cm</t>
    </r>
    <r>
      <rPr>
        <vertAlign val="superscript"/>
        <sz val="12"/>
        <color rgb="FF000000"/>
        <rFont val="Calibri"/>
        <family val="2"/>
        <scheme val="minor"/>
      </rPr>
      <t>2</t>
    </r>
  </si>
  <si>
    <r>
      <t>15 cm</t>
    </r>
    <r>
      <rPr>
        <vertAlign val="superscript"/>
        <sz val="12"/>
        <color rgb="FF000000"/>
        <rFont val="Calibri"/>
        <family val="2"/>
        <scheme val="minor"/>
      </rPr>
      <t>3</t>
    </r>
    <r>
      <rPr>
        <sz val="12"/>
        <color rgb="FF000000"/>
        <rFont val="Calibri"/>
        <family val="2"/>
        <scheme val="minor"/>
      </rPr>
      <t>/50 cm</t>
    </r>
    <r>
      <rPr>
        <vertAlign val="superscript"/>
        <sz val="12"/>
        <color rgb="FF000000"/>
        <rFont val="Calibri"/>
        <family val="2"/>
        <scheme val="minor"/>
      </rPr>
      <t>2</t>
    </r>
  </si>
  <si>
    <t>Aim:</t>
  </si>
  <si>
    <t xml:space="preserve"> </t>
  </si>
  <si>
    <t>Aperture area</t>
  </si>
  <si>
    <t>Limiting volume from standard</t>
  </si>
  <si>
    <t>ASTM C936</t>
  </si>
  <si>
    <t>Limiting volume from standard per unit area</t>
  </si>
  <si>
    <t>Limiting volume loss over 1 aperture</t>
  </si>
  <si>
    <t>Abrasion mass loss [g]</t>
  </si>
  <si>
    <t>150 µm (0.1 MPa)</t>
  </si>
  <si>
    <t>212 µm (0.1 MPa)</t>
  </si>
  <si>
    <t>300 µm (0.1 MPa)</t>
  </si>
  <si>
    <t>425 µm (0.1 MPa)</t>
  </si>
  <si>
    <t>600 µm (0.1 MPa)</t>
  </si>
  <si>
    <t>150 µm (0.2 MPa)</t>
  </si>
  <si>
    <t>212 µm (0.2 MPa)</t>
  </si>
  <si>
    <t>300 µm (0.2 MPa)</t>
  </si>
  <si>
    <t>425 µm (0.2 MPa)</t>
  </si>
  <si>
    <t>600 µm (0.2 MPa)</t>
  </si>
  <si>
    <t>150 µm (0.3 MPa)</t>
  </si>
  <si>
    <t>212 µm (0.3 MPa)</t>
  </si>
  <si>
    <t>300 µm (0.3 MPa)</t>
  </si>
  <si>
    <t>425 µm (0.3 MPa)</t>
  </si>
  <si>
    <t>600 µm (0.3 MPa)</t>
  </si>
  <si>
    <t>150 µm (0.4 MPa)</t>
  </si>
  <si>
    <t>212 µm (0.4 MPa)</t>
  </si>
  <si>
    <t>300 µm (0.4 MPa)</t>
  </si>
  <si>
    <t>425 µm (0.4 MPa)</t>
  </si>
  <si>
    <t>600 µm (0.4 MPa)</t>
  </si>
  <si>
    <t>36C</t>
  </si>
  <si>
    <t>36B</t>
  </si>
  <si>
    <t>36A</t>
  </si>
  <si>
    <t>33F</t>
  </si>
  <si>
    <t>33E</t>
  </si>
  <si>
    <t>33D</t>
  </si>
  <si>
    <t>46F</t>
  </si>
  <si>
    <t>46E</t>
  </si>
  <si>
    <t>46D</t>
  </si>
  <si>
    <t>43F</t>
  </si>
  <si>
    <t>43E</t>
  </si>
  <si>
    <t>43D</t>
  </si>
  <si>
    <t>48C</t>
  </si>
  <si>
    <t>48B</t>
  </si>
  <si>
    <t>48A</t>
  </si>
  <si>
    <t>43C</t>
  </si>
  <si>
    <t>43B</t>
  </si>
  <si>
    <t>43A</t>
  </si>
  <si>
    <t>53F</t>
  </si>
  <si>
    <t>53E</t>
  </si>
  <si>
    <t>53D</t>
  </si>
  <si>
    <t>47C</t>
  </si>
  <si>
    <t>47B</t>
  </si>
  <si>
    <t>31F</t>
  </si>
  <si>
    <t>31E</t>
  </si>
  <si>
    <t>31D</t>
  </si>
  <si>
    <t>48F</t>
  </si>
  <si>
    <t>48E</t>
  </si>
  <si>
    <t>50F</t>
  </si>
  <si>
    <t>50E</t>
  </si>
  <si>
    <t>50D</t>
  </si>
  <si>
    <t>29F</t>
  </si>
  <si>
    <t>29E</t>
  </si>
  <si>
    <t>29D</t>
  </si>
  <si>
    <t>35F</t>
  </si>
  <si>
    <t>35E</t>
  </si>
  <si>
    <t>35D</t>
  </si>
  <si>
    <t>47F</t>
  </si>
  <si>
    <t>47E</t>
  </si>
  <si>
    <t>47D</t>
  </si>
  <si>
    <t>49C</t>
  </si>
  <si>
    <t>49B</t>
  </si>
  <si>
    <t>49A</t>
  </si>
  <si>
    <t>49F</t>
  </si>
  <si>
    <t>49E</t>
  </si>
  <si>
    <t>49D</t>
  </si>
  <si>
    <t>34E</t>
  </si>
  <si>
    <t>34D</t>
  </si>
  <si>
    <t>46C</t>
  </si>
  <si>
    <t>46B</t>
  </si>
  <si>
    <t>46A</t>
  </si>
  <si>
    <t>31C</t>
  </si>
  <si>
    <t>31B</t>
  </si>
  <si>
    <t>31A</t>
  </si>
  <si>
    <t>50B</t>
  </si>
  <si>
    <t>50A</t>
  </si>
  <si>
    <t>Specimen ID</t>
  </si>
  <si>
    <t>Forming conditions</t>
  </si>
  <si>
    <t>Average [g]</t>
  </si>
  <si>
    <t>54D</t>
  </si>
  <si>
    <t>54E</t>
  </si>
  <si>
    <t>54F</t>
  </si>
  <si>
    <t>52A</t>
  </si>
  <si>
    <t>52B</t>
  </si>
  <si>
    <t>51D</t>
  </si>
  <si>
    <t>51E</t>
  </si>
  <si>
    <t>51F</t>
  </si>
  <si>
    <t>53A</t>
  </si>
  <si>
    <t>53B</t>
  </si>
  <si>
    <t>53C</t>
  </si>
  <si>
    <t>51A</t>
  </si>
  <si>
    <t>51B</t>
  </si>
  <si>
    <t>51C</t>
  </si>
  <si>
    <t>54A</t>
  </si>
  <si>
    <t>54B</t>
  </si>
  <si>
    <t>54C</t>
  </si>
  <si>
    <t>55A</t>
  </si>
  <si>
    <t>55B</t>
  </si>
  <si>
    <t>55D</t>
  </si>
  <si>
    <t>55E</t>
  </si>
  <si>
    <t>55F</t>
  </si>
  <si>
    <t>σ [g]</t>
  </si>
  <si>
    <t>Discussion:</t>
  </si>
  <si>
    <r>
      <t>cm</t>
    </r>
    <r>
      <rPr>
        <vertAlign val="superscript"/>
        <sz val="12"/>
        <color rgb="FF000000"/>
        <rFont val="Calibri (Body)"/>
      </rPr>
      <t>3</t>
    </r>
    <r>
      <rPr>
        <sz val="12"/>
        <color rgb="FF000000"/>
        <rFont val="Calibri"/>
        <family val="2"/>
        <scheme val="minor"/>
      </rPr>
      <t>/50 cm</t>
    </r>
    <r>
      <rPr>
        <vertAlign val="superscript"/>
        <sz val="12"/>
        <color rgb="FF000000"/>
        <rFont val="Calibri (Body)"/>
      </rPr>
      <t>2</t>
    </r>
  </si>
  <si>
    <r>
      <t>A</t>
    </r>
    <r>
      <rPr>
        <vertAlign val="subscript"/>
        <sz val="12"/>
        <color theme="1"/>
        <rFont val="Calibri (Body)"/>
      </rPr>
      <t>app</t>
    </r>
  </si>
  <si>
    <t>https://d1wqtxts1xzle7.cloudfront.net/55761664/The_Impact_of_Incorporating_Slag_Aggregates-libre.pdf?1518221854=&amp;response-content-disposition=inline%3B+filename%3DLandscape_Architecture_and_Regional_Plan.pdf&amp;Expires=1708450033&amp;Signature=ERn-Rd0ZvnjOvCtQGFQhvmbajxaBWdFC-vIT5lg01WQeyB~Aqw8UF0CuRflSA2vzXW3g1~CFriybxddb6Yao5hJGC9f83uyYaQrDn8iDjKpB0e1X1qThol8Ux4P1e-OKSBN5JsYXyoThtZTrMcBXJ0F~sSJPHSu3icmtLfVBk9ANzXJWhqhIvFkrqTbJ8vpXjucQUefUc4ixOFdoJCjQzrsO1z3VJN0DQ3m8EaSBY4YUAOgnHBLB6KipilUkRB9TneCPpb1ZOcfvVvQaiXINncSGNAH~U6a8eikvx6budZF0MJYVaBF~subnXz53qzozChD1ORIStMERlDrkp6g3eg__&amp;Key-Pair-Id=APKAJLOHF5GGSLRBV4ZA</t>
  </si>
  <si>
    <t>(Abdelbary, 2016)</t>
  </si>
  <si>
    <t>https://cdn.standards.iteh.ai/samples/109241/0782db0b1702474e8d898ed25db367f1/ASTM-C936-C936M-21.pdf</t>
  </si>
  <si>
    <t>Link</t>
  </si>
  <si>
    <t>https://dl.azmanco.com/standards/ASTM-C/ASTM-C-Series-Full/C/C418.pdf</t>
  </si>
  <si>
    <t>(ASTM C936-21)</t>
  </si>
  <si>
    <t>(ASTM C418-05)</t>
  </si>
  <si>
    <t>(ASTM C902-20)</t>
  </si>
  <si>
    <t>https://cdn.standards.iteh.ai/samples/107959/bfb7ec66286e4ca583aec2959641702f/ASTM-C902-20.pdf</t>
  </si>
  <si>
    <t>(ASTM C1272-22)</t>
  </si>
  <si>
    <t>https://cdn.standards.iteh.ai/samples/112997/414d25951eb74b99a30182ffd2748abc/ASTM-C1272-22.pdf</t>
  </si>
  <si>
    <t>Normalised value</t>
  </si>
  <si>
    <t>ASTM C936; Unmodified ASTM C418</t>
  </si>
  <si>
    <t>ASTM C1272; Modified ASTM C418</t>
  </si>
  <si>
    <t>ASTM C902; Modified ASTM C418</t>
  </si>
  <si>
    <t>Measured volumetric abrasion loss for geo-tiles</t>
  </si>
  <si>
    <t>Max allowed abrasion for solid concrete interlocking paving units (IPUs)</t>
  </si>
  <si>
    <t>Max allowed abrasion for:</t>
  </si>
  <si>
    <t>Public driveways and sidewalks (Type I paving brick)</t>
  </si>
  <si>
    <t>Heavily travelled residential walkways &amp; driveways (Type II paving brick)</t>
  </si>
  <si>
    <t>Floors and patios in single family homes (Type III paving brick)</t>
  </si>
  <si>
    <t>r = ⌀ ÷ 2</t>
  </si>
  <si>
    <r>
      <t>A</t>
    </r>
    <r>
      <rPr>
        <vertAlign val="subscript"/>
        <sz val="12"/>
        <color theme="1"/>
        <rFont val="Calibri (Body)"/>
      </rPr>
      <t>app</t>
    </r>
    <r>
      <rPr>
        <sz val="12"/>
        <color theme="1"/>
        <rFont val="Calibri"/>
        <family val="2"/>
        <scheme val="minor"/>
      </rPr>
      <t xml:space="preserve"> = 𝜋 × r</t>
    </r>
    <r>
      <rPr>
        <vertAlign val="superscript"/>
        <sz val="12"/>
        <color theme="1"/>
        <rFont val="Calibri (Body)"/>
      </rPr>
      <t>2</t>
    </r>
  </si>
  <si>
    <t>Blast impact aperture diameter in mm</t>
  </si>
  <si>
    <t>Blast impact aperture diameter in cm</t>
  </si>
  <si>
    <t>Water displaced (geo-tile volume)</t>
  </si>
  <si>
    <t>Geo-tile mass in g</t>
  </si>
  <si>
    <t>Geo-tile mass in kg</t>
  </si>
  <si>
    <t>Geo-tile density</t>
  </si>
  <si>
    <r>
      <t>Geo-tile volume in m</t>
    </r>
    <r>
      <rPr>
        <vertAlign val="superscript"/>
        <sz val="12"/>
        <color theme="1"/>
        <rFont val="Calibri (Body)"/>
      </rPr>
      <t>3</t>
    </r>
  </si>
  <si>
    <t>ρ = m ÷ v</t>
  </si>
  <si>
    <t>Abrasion mass loss in g</t>
  </si>
  <si>
    <t>Abrasion mass loss in kg</t>
  </si>
  <si>
    <t>Impact crater depth calculation</t>
  </si>
  <si>
    <t>Impact crater depth in mm</t>
  </si>
  <si>
    <r>
      <t>y</t>
    </r>
    <r>
      <rPr>
        <vertAlign val="subscript"/>
        <sz val="12"/>
        <color theme="1"/>
        <rFont val="Calibri (Body)"/>
      </rPr>
      <t>1</t>
    </r>
    <r>
      <rPr>
        <sz val="12"/>
        <color theme="1"/>
        <rFont val="Calibri"/>
        <family val="2"/>
        <scheme val="minor"/>
      </rPr>
      <t xml:space="preserve"> = v</t>
    </r>
    <r>
      <rPr>
        <vertAlign val="subscript"/>
        <sz val="12"/>
        <color theme="1"/>
        <rFont val="Calibri (Body)"/>
      </rPr>
      <t>1</t>
    </r>
    <r>
      <rPr>
        <sz val="12"/>
        <color theme="1"/>
        <rFont val="Calibri"/>
        <family val="2"/>
        <scheme val="minor"/>
      </rPr>
      <t xml:space="preserve"> ÷ A</t>
    </r>
    <r>
      <rPr>
        <vertAlign val="subscript"/>
        <sz val="12"/>
        <color theme="1"/>
        <rFont val="Calibri (Body)"/>
      </rPr>
      <t>app</t>
    </r>
  </si>
  <si>
    <r>
      <t>y</t>
    </r>
    <r>
      <rPr>
        <vertAlign val="subscript"/>
        <sz val="12"/>
        <color theme="1"/>
        <rFont val="Calibri (Body)"/>
      </rPr>
      <t>1</t>
    </r>
  </si>
  <si>
    <t>Measured depth of abrasive impact crater on geo-tiles</t>
  </si>
  <si>
    <t>Max allowed depth of abrasive impact for IPUs</t>
  </si>
  <si>
    <t>Max allowed abrasion for IPUs in mass terms converted from geotile density</t>
  </si>
  <si>
    <t>Geo-tile density calculation</t>
  </si>
  <si>
    <r>
      <t>cm</t>
    </r>
    <r>
      <rPr>
        <vertAlign val="superscript"/>
        <sz val="12"/>
        <color theme="1"/>
        <rFont val="Calibri (Body)"/>
      </rPr>
      <t>3</t>
    </r>
    <r>
      <rPr>
        <sz val="12"/>
        <color theme="1"/>
        <rFont val="Calibri"/>
        <family val="2"/>
        <scheme val="minor"/>
      </rPr>
      <t>/6.47cm</t>
    </r>
    <r>
      <rPr>
        <vertAlign val="superscript"/>
        <sz val="12"/>
        <color theme="1"/>
        <rFont val="Calibri (Body)"/>
      </rPr>
      <t>2</t>
    </r>
  </si>
  <si>
    <t>Volumetric abrasion limits</t>
  </si>
  <si>
    <t>Geo-tile volume abrasion loss over 1 aperture</t>
  </si>
  <si>
    <t>Standardised Geo-tile volumetric abrasion calculation</t>
  </si>
  <si>
    <r>
      <t>v</t>
    </r>
    <r>
      <rPr>
        <vertAlign val="subscript"/>
        <sz val="12"/>
        <color theme="1"/>
        <rFont val="Calibri (Body)"/>
      </rPr>
      <t>2</t>
    </r>
  </si>
  <si>
    <r>
      <t>v</t>
    </r>
    <r>
      <rPr>
        <vertAlign val="subscript"/>
        <sz val="12"/>
        <color theme="1"/>
        <rFont val="Calibri (Body)"/>
      </rPr>
      <t>3</t>
    </r>
    <r>
      <rPr>
        <sz val="12"/>
        <color theme="1"/>
        <rFont val="Calibri"/>
        <family val="2"/>
        <scheme val="minor"/>
      </rPr>
      <t xml:space="preserve"> = v</t>
    </r>
    <r>
      <rPr>
        <vertAlign val="subscript"/>
        <sz val="12"/>
        <color theme="1"/>
        <rFont val="Calibri (Body)"/>
      </rPr>
      <t>2</t>
    </r>
    <r>
      <rPr>
        <sz val="12"/>
        <color theme="1"/>
        <rFont val="Calibri"/>
        <family val="2"/>
        <scheme val="minor"/>
      </rPr>
      <t xml:space="preserve"> ÷ 50</t>
    </r>
  </si>
  <si>
    <r>
      <t>v</t>
    </r>
    <r>
      <rPr>
        <vertAlign val="subscript"/>
        <sz val="12"/>
        <color theme="1"/>
        <rFont val="Calibri (Body)"/>
      </rPr>
      <t>4</t>
    </r>
    <r>
      <rPr>
        <sz val="12"/>
        <color theme="1"/>
        <rFont val="Calibri"/>
        <family val="2"/>
        <scheme val="minor"/>
      </rPr>
      <t xml:space="preserve"> = v</t>
    </r>
    <r>
      <rPr>
        <vertAlign val="subscript"/>
        <sz val="12"/>
        <color theme="1"/>
        <rFont val="Calibri (Body)"/>
      </rPr>
      <t>3</t>
    </r>
    <r>
      <rPr>
        <sz val="12"/>
        <color theme="1"/>
        <rFont val="Calibri"/>
        <family val="2"/>
        <scheme val="minor"/>
      </rPr>
      <t xml:space="preserve"> × A</t>
    </r>
    <r>
      <rPr>
        <vertAlign val="subscript"/>
        <sz val="12"/>
        <color theme="1"/>
        <rFont val="Calibri (Body)"/>
      </rPr>
      <t>app</t>
    </r>
  </si>
  <si>
    <r>
      <t>v</t>
    </r>
    <r>
      <rPr>
        <vertAlign val="subscript"/>
        <sz val="12"/>
        <color theme="1"/>
        <rFont val="Calibri (Body)"/>
      </rPr>
      <t>5</t>
    </r>
    <r>
      <rPr>
        <sz val="12"/>
        <color theme="1"/>
        <rFont val="Calibri"/>
        <family val="2"/>
        <scheme val="minor"/>
      </rPr>
      <t xml:space="preserve"> = v</t>
    </r>
    <r>
      <rPr>
        <vertAlign val="subscript"/>
        <sz val="12"/>
        <color theme="1"/>
        <rFont val="Calibri (Body)"/>
      </rPr>
      <t>4</t>
    </r>
    <r>
      <rPr>
        <sz val="12"/>
        <color theme="1"/>
        <rFont val="Calibri"/>
        <family val="2"/>
        <scheme val="minor"/>
      </rPr>
      <t xml:space="preserve"> × 10</t>
    </r>
    <r>
      <rPr>
        <vertAlign val="superscript"/>
        <sz val="12"/>
        <color theme="1"/>
        <rFont val="Calibri (Body)"/>
      </rPr>
      <t>-6</t>
    </r>
  </si>
  <si>
    <r>
      <t>m</t>
    </r>
    <r>
      <rPr>
        <vertAlign val="subscript"/>
        <sz val="12"/>
        <color theme="1"/>
        <rFont val="Calibri (Body)"/>
      </rPr>
      <t>max</t>
    </r>
    <r>
      <rPr>
        <sz val="12"/>
        <color theme="1"/>
        <rFont val="Calibri"/>
        <family val="2"/>
        <scheme val="minor"/>
      </rPr>
      <t xml:space="preserve"> = v</t>
    </r>
    <r>
      <rPr>
        <vertAlign val="subscript"/>
        <sz val="12"/>
        <color theme="1"/>
        <rFont val="Calibri (Body)"/>
      </rPr>
      <t>5</t>
    </r>
    <r>
      <rPr>
        <sz val="12"/>
        <color theme="1"/>
        <rFont val="Calibri"/>
        <family val="2"/>
        <scheme val="minor"/>
      </rPr>
      <t xml:space="preserve"> × ρ</t>
    </r>
  </si>
  <si>
    <r>
      <t>m</t>
    </r>
    <r>
      <rPr>
        <vertAlign val="subscript"/>
        <sz val="12"/>
        <color theme="1"/>
        <rFont val="Calibri (Body)"/>
      </rPr>
      <t>max</t>
    </r>
  </si>
  <si>
    <r>
      <t>v</t>
    </r>
    <r>
      <rPr>
        <vertAlign val="subscript"/>
        <sz val="12"/>
        <color theme="1"/>
        <rFont val="Calibri (Body)"/>
      </rPr>
      <t>5</t>
    </r>
  </si>
  <si>
    <r>
      <t>v</t>
    </r>
    <r>
      <rPr>
        <vertAlign val="subscript"/>
        <sz val="12"/>
        <color theme="1"/>
        <rFont val="Calibri (Body)"/>
      </rPr>
      <t>4</t>
    </r>
  </si>
  <si>
    <r>
      <t>Limiting volume in m</t>
    </r>
    <r>
      <rPr>
        <vertAlign val="superscript"/>
        <sz val="12"/>
        <color theme="1"/>
        <rFont val="Calibri (Body)"/>
      </rPr>
      <t>3</t>
    </r>
  </si>
  <si>
    <t>Limiting mass assuming material has geo-tile density</t>
  </si>
  <si>
    <r>
      <t>A</t>
    </r>
    <r>
      <rPr>
        <b/>
        <vertAlign val="subscript"/>
        <sz val="12"/>
        <color theme="1"/>
        <rFont val="Calibri (Body)"/>
      </rPr>
      <t>app</t>
    </r>
  </si>
  <si>
    <r>
      <t>cm</t>
    </r>
    <r>
      <rPr>
        <b/>
        <vertAlign val="superscript"/>
        <sz val="12"/>
        <color theme="1"/>
        <rFont val="Calibri (Body)"/>
      </rPr>
      <t>2</t>
    </r>
  </si>
  <si>
    <t>Abrasion test excerpt</t>
  </si>
  <si>
    <t>Measured 26 Jan 2024</t>
  </si>
  <si>
    <t>ASTM C418-90 schematic and photograph of sandblasting equipment</t>
  </si>
  <si>
    <t>Calculation of abrasion mass loss limit</t>
  </si>
  <si>
    <r>
      <t>Abrasion volume loss in m</t>
    </r>
    <r>
      <rPr>
        <vertAlign val="superscript"/>
        <sz val="12"/>
        <color theme="1"/>
        <rFont val="Calibri (Body)"/>
      </rPr>
      <t>3</t>
    </r>
  </si>
  <si>
    <r>
      <t>Abrasion volume loss in cm</t>
    </r>
    <r>
      <rPr>
        <b/>
        <vertAlign val="superscript"/>
        <sz val="12"/>
        <color theme="1"/>
        <rFont val="Calibri (Body)"/>
      </rPr>
      <t>3</t>
    </r>
  </si>
  <si>
    <r>
      <t>v</t>
    </r>
    <r>
      <rPr>
        <vertAlign val="subscript"/>
        <sz val="12"/>
        <color theme="1"/>
        <rFont val="Calibri (Body)"/>
      </rPr>
      <t>abr</t>
    </r>
  </si>
  <si>
    <r>
      <t>v</t>
    </r>
    <r>
      <rPr>
        <vertAlign val="subscript"/>
        <sz val="12"/>
        <color theme="1"/>
        <rFont val="Calibri (Body)"/>
      </rPr>
      <t>abr</t>
    </r>
    <r>
      <rPr>
        <sz val="12"/>
        <color theme="1"/>
        <rFont val="Calibri"/>
        <family val="2"/>
        <scheme val="minor"/>
      </rPr>
      <t xml:space="preserve"> = m</t>
    </r>
    <r>
      <rPr>
        <vertAlign val="subscript"/>
        <sz val="12"/>
        <color theme="1"/>
        <rFont val="Calibri (Body)"/>
      </rPr>
      <t>1</t>
    </r>
    <r>
      <rPr>
        <sz val="12"/>
        <color theme="1"/>
        <rFont val="Calibri"/>
        <family val="2"/>
        <scheme val="minor"/>
      </rPr>
      <t xml:space="preserve"> ÷ ρ</t>
    </r>
  </si>
  <si>
    <t>Geo-tile volumetric abrasion loss per unit area</t>
  </si>
  <si>
    <r>
      <t>cm</t>
    </r>
    <r>
      <rPr>
        <b/>
        <vertAlign val="superscript"/>
        <sz val="12"/>
        <color theme="1"/>
        <rFont val="Calibri (Body)"/>
      </rPr>
      <t>3</t>
    </r>
    <r>
      <rPr>
        <b/>
        <sz val="12"/>
        <color theme="1"/>
        <rFont val="Calibri"/>
        <family val="2"/>
        <scheme val="minor"/>
      </rPr>
      <t>/cm</t>
    </r>
    <r>
      <rPr>
        <b/>
        <vertAlign val="superscript"/>
        <sz val="12"/>
        <color theme="1"/>
        <rFont val="Calibri (Body)"/>
      </rPr>
      <t>2</t>
    </r>
  </si>
  <si>
    <r>
      <t>v</t>
    </r>
    <r>
      <rPr>
        <vertAlign val="subscript"/>
        <sz val="12"/>
        <color theme="1"/>
        <rFont val="Calibri (Body)"/>
      </rPr>
      <t>1</t>
    </r>
    <r>
      <rPr>
        <sz val="12"/>
        <color theme="1"/>
        <rFont val="Calibri (Body)"/>
      </rPr>
      <t xml:space="preserve"> </t>
    </r>
    <r>
      <rPr>
        <sz val="12"/>
        <color theme="1"/>
        <rFont val="Calibri"/>
        <family val="2"/>
        <scheme val="minor"/>
      </rPr>
      <t>÷ A</t>
    </r>
    <r>
      <rPr>
        <vertAlign val="subscript"/>
        <sz val="12"/>
        <color theme="1"/>
        <rFont val="Calibri (Body)"/>
      </rPr>
      <t>app</t>
    </r>
  </si>
  <si>
    <r>
      <t>cm</t>
    </r>
    <r>
      <rPr>
        <vertAlign val="superscript"/>
        <sz val="12"/>
        <color rgb="FF000000"/>
        <rFont val="Calibri (Body)"/>
      </rPr>
      <t>3</t>
    </r>
    <r>
      <rPr>
        <sz val="12"/>
        <color rgb="FF000000"/>
        <rFont val="Calibri"/>
        <family val="2"/>
        <scheme val="minor"/>
      </rPr>
      <t>/cm</t>
    </r>
    <r>
      <rPr>
        <vertAlign val="superscript"/>
        <sz val="12"/>
        <color rgb="FF000000"/>
        <rFont val="Calibri (Body)"/>
      </rPr>
      <t>2</t>
    </r>
  </si>
  <si>
    <t>Abrasion results data used to plot Figure 31</t>
  </si>
  <si>
    <t>Table 5: Geo-tile results and ASTM abrasion limits</t>
  </si>
  <si>
    <t>Figure 31: Abrasion results for the full range of geo-tile forming conditions investigated</t>
  </si>
  <si>
    <t>Abrasion results</t>
  </si>
  <si>
    <t>Mass prior to sandblasting [g]</t>
  </si>
  <si>
    <t>Mass afer sandblasting [g]</t>
  </si>
  <si>
    <t>Average abrasion
mass loss [g]</t>
  </si>
  <si>
    <t>Abrasion mass loss limit (Maximum allowable abrasion)</t>
  </si>
  <si>
    <r>
      <t>m</t>
    </r>
    <r>
      <rPr>
        <vertAlign val="subscript"/>
        <sz val="12"/>
        <color theme="1"/>
        <rFont val="Calibri (Body)"/>
      </rPr>
      <t>1H</t>
    </r>
    <r>
      <rPr>
        <sz val="12"/>
        <color theme="1"/>
        <rFont val="Calibri"/>
        <family val="2"/>
        <scheme val="minor"/>
      </rPr>
      <t xml:space="preserve"> - m</t>
    </r>
    <r>
      <rPr>
        <vertAlign val="subscript"/>
        <sz val="12"/>
        <color theme="1"/>
        <rFont val="Calibri (Body)"/>
      </rPr>
      <t>1L</t>
    </r>
  </si>
  <si>
    <t>Impact crater depth assuming uniform, cylindrical wear</t>
  </si>
  <si>
    <t>Abrasion limits sheet; Unmodified ASTM C418</t>
  </si>
  <si>
    <t>Abrasion limits sheet, Impact crater depth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</si>
</sst>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00"/>
    <numFmt numFmtId="165" formatCode="0.0"/>
    <numFmt numFmtId="166" formatCode="0.00000"/>
    <numFmt numFmtId="167" formatCode="0.000"/>
    <numFmt numFmtId="168" formatCode="0.0000000"/>
    <numFmt numFmtId="169" formatCode="0.000E+00"/>
    <numFmt numFmtId="170" formatCode="0.00000000"/>
  </numFmts>
  <fonts count="14" x14ac:knownFonts="1">
    <font>
      <sz val="12"/>
      <color theme="1"/>
      <name val="Calibri"/>
      <family val="2"/>
      <scheme val="minor"/>
    </font>
    <font>
      <sz val="12"/>
      <color theme="1"/>
      <name val="Calibri"/>
      <family val="2"/>
      <scheme val="minor"/>
    </font>
    <font>
      <b/>
      <sz val="12"/>
      <color theme="1"/>
      <name val="Calibri"/>
      <family val="2"/>
      <scheme val="minor"/>
    </font>
    <font>
      <vertAlign val="superscript"/>
      <sz val="12"/>
      <color theme="1"/>
      <name val="Calibri (Body)"/>
    </font>
    <font>
      <sz val="12"/>
      <color rgb="FF000000"/>
      <name val="Calibri"/>
      <family val="2"/>
      <scheme val="minor"/>
    </font>
    <font>
      <vertAlign val="subscript"/>
      <sz val="12"/>
      <color theme="1"/>
      <name val="Calibri (Body)"/>
    </font>
    <font>
      <b/>
      <sz val="12"/>
      <color rgb="FF000000"/>
      <name val="Calibri"/>
      <family val="2"/>
      <scheme val="minor"/>
    </font>
    <font>
      <vertAlign val="superscript"/>
      <sz val="12"/>
      <color rgb="FF000000"/>
      <name val="Calibri"/>
      <family val="2"/>
      <scheme val="minor"/>
    </font>
    <font>
      <vertAlign val="superscript"/>
      <sz val="12"/>
      <color rgb="FF000000"/>
      <name val="Calibri (Body)"/>
    </font>
    <font>
      <u/>
      <sz val="12"/>
      <color theme="10"/>
      <name val="Calibri"/>
      <family val="2"/>
      <scheme val="minor"/>
    </font>
    <font>
      <sz val="12"/>
      <color theme="1"/>
      <name val="Calibri (Body)"/>
    </font>
    <font>
      <b/>
      <vertAlign val="superscript"/>
      <sz val="12"/>
      <color theme="1"/>
      <name val="Calibri (Body)"/>
    </font>
    <font>
      <b/>
      <vertAlign val="subscript"/>
      <sz val="12"/>
      <color theme="1"/>
      <name val="Calibri (Body)"/>
    </font>
    <font>
      <sz val="12"/>
      <name val="Calibri"/>
      <family val="2"/>
      <scheme val="minor"/>
    </font>
  </fonts>
  <fills count="2">
    <fill>
      <patternFill patternType="none"/>
    </fill>
    <fill>
      <patternFill patternType="gray125"/>
    </fill>
  </fills>
  <borders count="61">
    <border>
      <left/>
      <right/>
      <top/>
      <bottom/>
      <diagonal/>
    </border>
    <border>
      <left style="thin">
        <color auto="1"/>
      </left>
      <right/>
      <top/>
      <bottom/>
      <diagonal/>
    </border>
    <border>
      <left style="thin">
        <color auto="1"/>
      </left>
      <right style="thin">
        <color auto="1"/>
      </right>
      <top/>
      <bottom/>
      <diagonal/>
    </border>
    <border>
      <left/>
      <right/>
      <top style="thin">
        <color auto="1"/>
      </top>
      <bottom/>
      <diagonal/>
    </border>
    <border>
      <left/>
      <right/>
      <top/>
      <bottom style="thin">
        <color auto="1"/>
      </bottom>
      <diagonal/>
    </border>
    <border>
      <left/>
      <right style="thin">
        <color auto="1"/>
      </right>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top style="thin">
        <color auto="1"/>
      </top>
      <bottom/>
      <diagonal/>
    </border>
    <border>
      <left/>
      <right style="medium">
        <color auto="1"/>
      </right>
      <top/>
      <bottom/>
      <diagonal/>
    </border>
    <border>
      <left style="medium">
        <color auto="1"/>
      </left>
      <right/>
      <top/>
      <bottom/>
      <diagonal/>
    </border>
    <border>
      <left/>
      <right style="medium">
        <color auto="1"/>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top style="medium">
        <color auto="1"/>
      </top>
      <bottom/>
      <diagonal/>
    </border>
    <border>
      <left style="medium">
        <color auto="1"/>
      </left>
      <right/>
      <top style="medium">
        <color auto="1"/>
      </top>
      <bottom/>
      <diagonal/>
    </border>
    <border>
      <left/>
      <right/>
      <top/>
      <bottom style="medium">
        <color auto="1"/>
      </bottom>
      <diagonal/>
    </border>
    <border>
      <left/>
      <right style="medium">
        <color auto="1"/>
      </right>
      <top/>
      <bottom style="medium">
        <color auto="1"/>
      </bottom>
      <diagonal/>
    </border>
    <border>
      <left/>
      <right style="medium">
        <color auto="1"/>
      </right>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thin">
        <color auto="1"/>
      </bottom>
      <diagonal/>
    </border>
    <border>
      <left style="medium">
        <color auto="1"/>
      </left>
      <right style="thin">
        <color auto="1"/>
      </right>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diagonal/>
    </border>
    <border>
      <left/>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style="medium">
        <color auto="1"/>
      </right>
      <top/>
      <bottom/>
      <diagonal/>
    </border>
    <border>
      <left style="thin">
        <color auto="1"/>
      </left>
      <right style="medium">
        <color auto="1"/>
      </right>
      <top style="medium">
        <color auto="1"/>
      </top>
      <bottom/>
      <diagonal/>
    </border>
    <border>
      <left style="thin">
        <color auto="1"/>
      </left>
      <right style="medium">
        <color auto="1"/>
      </right>
      <top/>
      <bottom style="medium">
        <color auto="1"/>
      </bottom>
      <diagonal/>
    </border>
    <border>
      <left style="thin">
        <color auto="1"/>
      </left>
      <right style="medium">
        <color auto="1"/>
      </right>
      <top/>
      <bottom style="thin">
        <color auto="1"/>
      </bottom>
      <diagonal/>
    </border>
    <border>
      <left style="thin">
        <color auto="1"/>
      </left>
      <right style="thin">
        <color auto="1"/>
      </right>
      <top style="medium">
        <color auto="1"/>
      </top>
      <bottom/>
      <diagonal/>
    </border>
    <border>
      <left style="medium">
        <color auto="1"/>
      </left>
      <right/>
      <top/>
      <bottom style="thin">
        <color auto="1"/>
      </bottom>
      <diagonal/>
    </border>
    <border>
      <left style="medium">
        <color auto="1"/>
      </left>
      <right/>
      <top style="thin">
        <color auto="1"/>
      </top>
      <bottom style="medium">
        <color auto="1"/>
      </bottom>
      <diagonal/>
    </border>
    <border>
      <left/>
      <right/>
      <top style="medium">
        <color auto="1"/>
      </top>
      <bottom style="thin">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medium">
        <color auto="1"/>
      </left>
      <right style="thin">
        <color auto="1"/>
      </right>
      <top style="medium">
        <color auto="1"/>
      </top>
      <bottom/>
      <diagonal/>
    </border>
    <border>
      <left style="medium">
        <color auto="1"/>
      </left>
      <right/>
      <top/>
      <bottom style="medium">
        <color auto="1"/>
      </bottom>
      <diagonal/>
    </border>
    <border>
      <left/>
      <right style="thin">
        <color auto="1"/>
      </right>
      <top style="medium">
        <color auto="1"/>
      </top>
      <bottom style="thin">
        <color auto="1"/>
      </bottom>
      <diagonal/>
    </border>
    <border>
      <left/>
      <right style="thin">
        <color auto="1"/>
      </right>
      <top style="thin">
        <color auto="1"/>
      </top>
      <bottom/>
      <diagonal/>
    </border>
    <border>
      <left/>
      <right style="thin">
        <color auto="1"/>
      </right>
      <top/>
      <bottom style="medium">
        <color auto="1"/>
      </bottom>
      <diagonal/>
    </border>
  </borders>
  <cellStyleXfs count="3">
    <xf numFmtId="0" fontId="0" fillId="0" borderId="0"/>
    <xf numFmtId="0" fontId="1" fillId="0" borderId="0"/>
    <xf numFmtId="0" fontId="9" fillId="0" borderId="0" applyNumberFormat="0" applyFill="0" applyBorder="0" applyAlignment="0" applyProtection="0"/>
  </cellStyleXfs>
  <cellXfs count="169">
    <xf numFmtId="0" fontId="0" fillId="0" borderId="0" xfId="0"/>
    <xf numFmtId="0" fontId="2" fillId="0" borderId="0" xfId="0" applyFont="1"/>
    <xf numFmtId="164" fontId="0" fillId="0" borderId="0" xfId="0" applyNumberFormat="1"/>
    <xf numFmtId="165" fontId="0" fillId="0" borderId="0" xfId="0" applyNumberFormat="1"/>
    <xf numFmtId="2" fontId="0" fillId="0" borderId="0" xfId="0" applyNumberFormat="1"/>
    <xf numFmtId="0" fontId="0" fillId="0" borderId="1" xfId="0" applyBorder="1"/>
    <xf numFmtId="0" fontId="2" fillId="0" borderId="4" xfId="0" applyFont="1" applyBorder="1"/>
    <xf numFmtId="0" fontId="4" fillId="0" borderId="0" xfId="0" applyFont="1"/>
    <xf numFmtId="0" fontId="0" fillId="0" borderId="0" xfId="0" applyAlignment="1">
      <alignment wrapText="1"/>
    </xf>
    <xf numFmtId="0" fontId="4" fillId="0" borderId="0" xfId="0" applyFont="1" applyAlignment="1">
      <alignment wrapText="1"/>
    </xf>
    <xf numFmtId="2" fontId="4" fillId="0" borderId="0" xfId="0" applyNumberFormat="1" applyFont="1"/>
    <xf numFmtId="0" fontId="2" fillId="0" borderId="6" xfId="0" applyFont="1" applyBorder="1"/>
    <xf numFmtId="0" fontId="0" fillId="0" borderId="5" xfId="0" applyBorder="1"/>
    <xf numFmtId="0" fontId="2" fillId="0" borderId="7" xfId="0" applyFont="1" applyBorder="1"/>
    <xf numFmtId="0" fontId="0" fillId="0" borderId="2" xfId="0" applyBorder="1"/>
    <xf numFmtId="0" fontId="2" fillId="0" borderId="9" xfId="0" applyFont="1" applyBorder="1"/>
    <xf numFmtId="164" fontId="0" fillId="0" borderId="1" xfId="0" applyNumberFormat="1" applyBorder="1"/>
    <xf numFmtId="164" fontId="0" fillId="0" borderId="5" xfId="0" applyNumberFormat="1" applyBorder="1"/>
    <xf numFmtId="168" fontId="4" fillId="0" borderId="1" xfId="0" applyNumberFormat="1" applyFont="1" applyBorder="1"/>
    <xf numFmtId="168" fontId="4" fillId="0" borderId="5" xfId="0" applyNumberFormat="1" applyFont="1" applyBorder="1"/>
    <xf numFmtId="165" fontId="0" fillId="0" borderId="1" xfId="0" applyNumberFormat="1" applyBorder="1"/>
    <xf numFmtId="165" fontId="0" fillId="0" borderId="5" xfId="0" applyNumberFormat="1" applyBorder="1"/>
    <xf numFmtId="0" fontId="0" fillId="0" borderId="11" xfId="0" applyBorder="1"/>
    <xf numFmtId="0" fontId="0" fillId="0" borderId="12" xfId="0" applyBorder="1"/>
    <xf numFmtId="2" fontId="0" fillId="0" borderId="5" xfId="0" applyNumberFormat="1" applyBorder="1"/>
    <xf numFmtId="0" fontId="0" fillId="0" borderId="14" xfId="0" applyBorder="1"/>
    <xf numFmtId="0" fontId="0" fillId="0" borderId="15" xfId="0" applyBorder="1"/>
    <xf numFmtId="0" fontId="0" fillId="0" borderId="17" xfId="0" applyBorder="1"/>
    <xf numFmtId="167" fontId="0" fillId="0" borderId="0" xfId="0" applyNumberFormat="1"/>
    <xf numFmtId="0" fontId="0" fillId="0" borderId="0" xfId="0" applyAlignment="1">
      <alignment horizontal="center" vertical="center"/>
    </xf>
    <xf numFmtId="165" fontId="4" fillId="0" borderId="0" xfId="0" applyNumberFormat="1" applyFont="1"/>
    <xf numFmtId="2" fontId="0" fillId="0" borderId="1" xfId="0" applyNumberFormat="1" applyBorder="1"/>
    <xf numFmtId="166" fontId="0" fillId="0" borderId="1" xfId="0" applyNumberFormat="1" applyBorder="1"/>
    <xf numFmtId="166" fontId="0" fillId="0" borderId="0" xfId="0" applyNumberFormat="1"/>
    <xf numFmtId="166" fontId="0" fillId="0" borderId="5" xfId="0" applyNumberFormat="1" applyBorder="1"/>
    <xf numFmtId="169" fontId="0" fillId="0" borderId="1" xfId="0" applyNumberFormat="1" applyBorder="1"/>
    <xf numFmtId="169" fontId="0" fillId="0" borderId="0" xfId="0" applyNumberFormat="1"/>
    <xf numFmtId="169" fontId="0" fillId="0" borderId="5" xfId="0" applyNumberFormat="1" applyBorder="1"/>
    <xf numFmtId="0" fontId="2" fillId="0" borderId="21" xfId="0" applyFont="1" applyBorder="1"/>
    <xf numFmtId="0" fontId="9" fillId="0" borderId="0" xfId="2"/>
    <xf numFmtId="0" fontId="4" fillId="0" borderId="3" xfId="0" applyFont="1" applyBorder="1"/>
    <xf numFmtId="0" fontId="6" fillId="0" borderId="24" xfId="0" applyFont="1" applyBorder="1" applyAlignment="1">
      <alignment wrapText="1"/>
    </xf>
    <xf numFmtId="0" fontId="6" fillId="0" borderId="25" xfId="0" applyFont="1" applyBorder="1" applyAlignment="1">
      <alignment wrapText="1"/>
    </xf>
    <xf numFmtId="0" fontId="6" fillId="0" borderId="21" xfId="0" applyFont="1" applyBorder="1"/>
    <xf numFmtId="0" fontId="4" fillId="0" borderId="26" xfId="0" applyFont="1" applyBorder="1" applyAlignment="1">
      <alignment wrapText="1"/>
    </xf>
    <xf numFmtId="165" fontId="4" fillId="0" borderId="22" xfId="0" applyNumberFormat="1" applyFont="1" applyBorder="1"/>
    <xf numFmtId="0" fontId="4" fillId="0" borderId="22" xfId="0" applyFont="1" applyBorder="1"/>
    <xf numFmtId="0" fontId="4" fillId="0" borderId="27" xfId="0" applyFont="1" applyBorder="1" applyAlignment="1">
      <alignment wrapText="1"/>
    </xf>
    <xf numFmtId="0" fontId="4" fillId="0" borderId="28" xfId="0" applyFont="1" applyBorder="1"/>
    <xf numFmtId="0" fontId="2" fillId="0" borderId="23" xfId="0" applyFont="1" applyBorder="1"/>
    <xf numFmtId="0" fontId="6" fillId="0" borderId="25" xfId="0" applyFont="1" applyBorder="1"/>
    <xf numFmtId="0" fontId="6" fillId="0" borderId="31" xfId="0" applyFont="1" applyBorder="1"/>
    <xf numFmtId="0" fontId="4" fillId="0" borderId="29" xfId="0" applyFont="1" applyBorder="1"/>
    <xf numFmtId="0" fontId="4" fillId="0" borderId="32" xfId="0" applyFont="1" applyBorder="1"/>
    <xf numFmtId="0" fontId="0" fillId="0" borderId="16" xfId="0" applyBorder="1"/>
    <xf numFmtId="0" fontId="2" fillId="0" borderId="30" xfId="0" applyFont="1" applyBorder="1"/>
    <xf numFmtId="0" fontId="0" fillId="0" borderId="33" xfId="0" applyBorder="1"/>
    <xf numFmtId="168" fontId="4" fillId="0" borderId="0" xfId="0" applyNumberFormat="1" applyFont="1"/>
    <xf numFmtId="0" fontId="2" fillId="0" borderId="27" xfId="0" applyFont="1" applyBorder="1"/>
    <xf numFmtId="0" fontId="0" fillId="0" borderId="34" xfId="0" applyBorder="1"/>
    <xf numFmtId="0" fontId="0" fillId="0" borderId="28" xfId="0" applyBorder="1"/>
    <xf numFmtId="2" fontId="0" fillId="0" borderId="35" xfId="0" applyNumberFormat="1" applyBorder="1"/>
    <xf numFmtId="2" fontId="0" fillId="0" borderId="34" xfId="0" applyNumberFormat="1" applyBorder="1"/>
    <xf numFmtId="2" fontId="0" fillId="0" borderId="36" xfId="0" applyNumberFormat="1" applyBorder="1"/>
    <xf numFmtId="2" fontId="2" fillId="0" borderId="34" xfId="0" applyNumberFormat="1" applyFont="1" applyBorder="1"/>
    <xf numFmtId="165" fontId="2" fillId="0" borderId="34" xfId="0" applyNumberFormat="1" applyFont="1" applyBorder="1"/>
    <xf numFmtId="0" fontId="0" fillId="0" borderId="38" xfId="0" applyBorder="1"/>
    <xf numFmtId="0" fontId="2" fillId="0" borderId="38" xfId="0" applyFont="1" applyBorder="1"/>
    <xf numFmtId="0" fontId="0" fillId="0" borderId="39" xfId="0" applyBorder="1"/>
    <xf numFmtId="0" fontId="0" fillId="0" borderId="40" xfId="0" applyBorder="1"/>
    <xf numFmtId="0" fontId="0" fillId="0" borderId="40" xfId="0" applyBorder="1" applyAlignment="1">
      <alignment horizontal="center" vertical="center"/>
    </xf>
    <xf numFmtId="0" fontId="0" fillId="0" borderId="38" xfId="0" applyBorder="1" applyAlignment="1">
      <alignment horizontal="center"/>
    </xf>
    <xf numFmtId="0" fontId="2" fillId="0" borderId="41" xfId="0" applyFont="1" applyBorder="1"/>
    <xf numFmtId="0" fontId="0" fillId="0" borderId="42" xfId="0" applyBorder="1"/>
    <xf numFmtId="0" fontId="2" fillId="0" borderId="43" xfId="0" applyFont="1" applyBorder="1"/>
    <xf numFmtId="0" fontId="2" fillId="0" borderId="44" xfId="0" applyFont="1" applyBorder="1"/>
    <xf numFmtId="167" fontId="0" fillId="0" borderId="35" xfId="0" applyNumberFormat="1" applyBorder="1"/>
    <xf numFmtId="167" fontId="0" fillId="0" borderId="34" xfId="0" applyNumberFormat="1" applyBorder="1"/>
    <xf numFmtId="167" fontId="0" fillId="0" borderId="36" xfId="0" applyNumberFormat="1" applyBorder="1"/>
    <xf numFmtId="167" fontId="2" fillId="0" borderId="34" xfId="0" applyNumberFormat="1" applyFont="1" applyBorder="1"/>
    <xf numFmtId="0" fontId="2" fillId="0" borderId="45" xfId="0" applyFont="1" applyBorder="1"/>
    <xf numFmtId="0" fontId="2" fillId="0" borderId="46" xfId="0" applyFont="1" applyBorder="1"/>
    <xf numFmtId="0" fontId="2" fillId="0" borderId="47" xfId="0" applyFont="1" applyBorder="1"/>
    <xf numFmtId="0" fontId="0" fillId="0" borderId="37" xfId="0" applyBorder="1"/>
    <xf numFmtId="0" fontId="2" fillId="0" borderId="34" xfId="0" applyFont="1" applyBorder="1"/>
    <xf numFmtId="0" fontId="4" fillId="0" borderId="11" xfId="0" applyFont="1" applyBorder="1"/>
    <xf numFmtId="2" fontId="2" fillId="0" borderId="45" xfId="0" applyNumberFormat="1" applyFont="1" applyBorder="1"/>
    <xf numFmtId="1" fontId="0" fillId="0" borderId="0" xfId="0" applyNumberFormat="1"/>
    <xf numFmtId="170" fontId="0" fillId="0" borderId="0" xfId="0" applyNumberFormat="1"/>
    <xf numFmtId="2" fontId="2" fillId="0" borderId="0" xfId="0" applyNumberFormat="1" applyFont="1"/>
    <xf numFmtId="0" fontId="2" fillId="0" borderId="25" xfId="0" applyFont="1" applyBorder="1"/>
    <xf numFmtId="0" fontId="2" fillId="0" borderId="31" xfId="0" applyFont="1" applyBorder="1"/>
    <xf numFmtId="0" fontId="0" fillId="0" borderId="52" xfId="0" applyBorder="1"/>
    <xf numFmtId="0" fontId="0" fillId="0" borderId="30" xfId="0" applyBorder="1"/>
    <xf numFmtId="0" fontId="0" fillId="0" borderId="54" xfId="0" applyBorder="1"/>
    <xf numFmtId="167" fontId="13" fillId="0" borderId="8" xfId="0" applyNumberFormat="1" applyFont="1" applyBorder="1"/>
    <xf numFmtId="164" fontId="13" fillId="0" borderId="53" xfId="0" applyNumberFormat="1" applyFont="1" applyBorder="1"/>
    <xf numFmtId="0" fontId="13" fillId="0" borderId="33" xfId="0" applyFont="1" applyBorder="1"/>
    <xf numFmtId="167" fontId="13" fillId="0" borderId="2" xfId="0" applyNumberFormat="1" applyFont="1" applyBorder="1"/>
    <xf numFmtId="164" fontId="13" fillId="0" borderId="38" xfId="0" applyNumberFormat="1" applyFont="1" applyBorder="1"/>
    <xf numFmtId="0" fontId="13" fillId="0" borderId="54" xfId="0" applyFont="1" applyBorder="1"/>
    <xf numFmtId="167" fontId="13" fillId="0" borderId="55" xfId="0" applyNumberFormat="1" applyFont="1" applyBorder="1"/>
    <xf numFmtId="164" fontId="13" fillId="0" borderId="40" xfId="0" applyNumberFormat="1" applyFont="1" applyBorder="1"/>
    <xf numFmtId="165" fontId="2" fillId="0" borderId="0" xfId="0" applyNumberFormat="1" applyFont="1"/>
    <xf numFmtId="0" fontId="6" fillId="0" borderId="22" xfId="0" applyFont="1" applyBorder="1"/>
    <xf numFmtId="0" fontId="0" fillId="0" borderId="38" xfId="0" applyBorder="1" applyAlignment="1">
      <alignment horizontal="center" vertical="center"/>
    </xf>
    <xf numFmtId="165" fontId="4" fillId="0" borderId="10" xfId="0" applyNumberFormat="1" applyFont="1" applyBorder="1"/>
    <xf numFmtId="165" fontId="4" fillId="0" borderId="9" xfId="0" applyNumberFormat="1" applyFont="1" applyBorder="1"/>
    <xf numFmtId="0" fontId="4" fillId="0" borderId="4" xfId="0" applyFont="1" applyBorder="1"/>
    <xf numFmtId="0" fontId="6" fillId="0" borderId="0" xfId="0" applyFont="1"/>
    <xf numFmtId="2" fontId="4" fillId="0" borderId="22" xfId="0" applyNumberFormat="1" applyFont="1" applyBorder="1"/>
    <xf numFmtId="165" fontId="6" fillId="0" borderId="28" xfId="0" applyNumberFormat="1" applyFont="1" applyBorder="1"/>
    <xf numFmtId="165" fontId="4" fillId="0" borderId="28" xfId="0" applyNumberFormat="1" applyFont="1" applyBorder="1"/>
    <xf numFmtId="165" fontId="4" fillId="0" borderId="3" xfId="0" applyNumberFormat="1" applyFont="1" applyBorder="1"/>
    <xf numFmtId="165" fontId="4" fillId="0" borderId="4" xfId="0" applyNumberFormat="1" applyFont="1" applyBorder="1"/>
    <xf numFmtId="2" fontId="6" fillId="0" borderId="13" xfId="0" applyNumberFormat="1" applyFont="1" applyBorder="1"/>
    <xf numFmtId="2" fontId="4" fillId="0" borderId="29" xfId="0" applyNumberFormat="1" applyFont="1" applyBorder="1"/>
    <xf numFmtId="2" fontId="4" fillId="0" borderId="48" xfId="0" applyNumberFormat="1" applyFont="1" applyBorder="1"/>
    <xf numFmtId="2" fontId="4" fillId="0" borderId="20" xfId="0" applyNumberFormat="1" applyFont="1" applyBorder="1"/>
    <xf numFmtId="2" fontId="4" fillId="0" borderId="19" xfId="0" applyNumberFormat="1" applyFont="1" applyBorder="1"/>
    <xf numFmtId="0" fontId="13" fillId="0" borderId="52" xfId="0" applyFont="1" applyBorder="1" applyAlignment="1">
      <alignment wrapText="1"/>
    </xf>
    <xf numFmtId="0" fontId="4" fillId="0" borderId="17" xfId="0" applyFont="1" applyBorder="1" applyAlignment="1">
      <alignment wrapText="1"/>
    </xf>
    <xf numFmtId="0" fontId="4" fillId="0" borderId="14" xfId="0" applyFont="1" applyBorder="1"/>
    <xf numFmtId="2" fontId="4" fillId="0" borderId="14" xfId="0" applyNumberFormat="1" applyFont="1" applyBorder="1"/>
    <xf numFmtId="0" fontId="0" fillId="0" borderId="13" xfId="0" applyBorder="1"/>
    <xf numFmtId="0" fontId="4" fillId="0" borderId="12" xfId="0" applyFont="1" applyBorder="1" applyAlignment="1">
      <alignment wrapText="1"/>
    </xf>
    <xf numFmtId="0" fontId="0" fillId="0" borderId="57" xfId="0" applyBorder="1"/>
    <xf numFmtId="0" fontId="0" fillId="0" borderId="18" xfId="0" applyBorder="1"/>
    <xf numFmtId="0" fontId="0" fillId="0" borderId="19" xfId="0" applyBorder="1"/>
    <xf numFmtId="0" fontId="2" fillId="0" borderId="58" xfId="0" applyFont="1" applyBorder="1"/>
    <xf numFmtId="2" fontId="0" fillId="0" borderId="0" xfId="0" applyNumberFormat="1" applyAlignment="1">
      <alignment horizontal="right" vertical="center"/>
    </xf>
    <xf numFmtId="2" fontId="0" fillId="0" borderId="5" xfId="0" applyNumberFormat="1" applyBorder="1" applyAlignment="1">
      <alignment horizontal="right" vertical="center"/>
    </xf>
    <xf numFmtId="2" fontId="0" fillId="0" borderId="4" xfId="0" applyNumberFormat="1" applyBorder="1" applyAlignment="1">
      <alignment horizontal="right" vertical="center"/>
    </xf>
    <xf numFmtId="2" fontId="0" fillId="0" borderId="6" xfId="0" applyNumberFormat="1" applyBorder="1" applyAlignment="1">
      <alignment horizontal="right" vertical="center"/>
    </xf>
    <xf numFmtId="2" fontId="0" fillId="0" borderId="3" xfId="0" applyNumberFormat="1" applyBorder="1" applyAlignment="1">
      <alignment horizontal="right" vertical="center"/>
    </xf>
    <xf numFmtId="2" fontId="0" fillId="0" borderId="59" xfId="0" applyNumberFormat="1" applyBorder="1" applyAlignment="1">
      <alignment horizontal="right" vertical="center"/>
    </xf>
    <xf numFmtId="2" fontId="0" fillId="0" borderId="18" xfId="0" applyNumberFormat="1" applyBorder="1" applyAlignment="1">
      <alignment horizontal="right" vertical="center"/>
    </xf>
    <xf numFmtId="2" fontId="0" fillId="0" borderId="60" xfId="0" applyNumberFormat="1" applyBorder="1" applyAlignment="1">
      <alignment horizontal="right" vertical="center"/>
    </xf>
    <xf numFmtId="167" fontId="0" fillId="0" borderId="8" xfId="0" applyNumberFormat="1" applyBorder="1"/>
    <xf numFmtId="167" fontId="0" fillId="0" borderId="2" xfId="0" applyNumberFormat="1" applyBorder="1"/>
    <xf numFmtId="167" fontId="0" fillId="0" borderId="7" xfId="0" applyNumberFormat="1" applyBorder="1"/>
    <xf numFmtId="167" fontId="0" fillId="0" borderId="55" xfId="0" applyNumberFormat="1" applyBorder="1"/>
    <xf numFmtId="0" fontId="2" fillId="0" borderId="34" xfId="0" applyFont="1" applyBorder="1" applyAlignment="1">
      <alignment horizontal="left" vertical="center"/>
    </xf>
    <xf numFmtId="0" fontId="2" fillId="0" borderId="49" xfId="0" applyFont="1" applyBorder="1" applyAlignment="1">
      <alignment horizontal="center"/>
    </xf>
    <xf numFmtId="0" fontId="2" fillId="0" borderId="50" xfId="0" applyFont="1" applyBorder="1" applyAlignment="1">
      <alignment horizontal="center"/>
    </xf>
    <xf numFmtId="0" fontId="2" fillId="0" borderId="51" xfId="0" applyFont="1" applyBorder="1" applyAlignment="1">
      <alignment horizontal="center"/>
    </xf>
    <xf numFmtId="0" fontId="2" fillId="0" borderId="39" xfId="0" applyFont="1" applyBorder="1" applyAlignment="1">
      <alignment horizontal="center" vertical="center"/>
    </xf>
    <xf numFmtId="0" fontId="2" fillId="0" borderId="41" xfId="0" applyFont="1" applyBorder="1" applyAlignment="1">
      <alignment horizontal="center" vertical="center"/>
    </xf>
    <xf numFmtId="0" fontId="2" fillId="0" borderId="42" xfId="0" applyFont="1" applyBorder="1" applyAlignment="1">
      <alignment horizontal="center" vertical="center" wrapText="1"/>
    </xf>
    <xf numFmtId="0" fontId="2" fillId="0" borderId="7" xfId="0" applyFont="1" applyBorder="1" applyAlignment="1">
      <alignment horizontal="center" vertical="center"/>
    </xf>
    <xf numFmtId="0" fontId="6" fillId="0" borderId="56" xfId="0" applyFont="1" applyBorder="1" applyAlignment="1">
      <alignment horizontal="center" vertical="center"/>
    </xf>
    <xf numFmtId="0" fontId="6" fillId="0" borderId="30" xfId="0" applyFont="1" applyBorder="1" applyAlignment="1">
      <alignment horizontal="center" vertical="center"/>
    </xf>
    <xf numFmtId="0" fontId="0" fillId="0" borderId="22" xfId="0" applyBorder="1" applyAlignment="1">
      <alignment horizontal="center" vertical="center"/>
    </xf>
    <xf numFmtId="167" fontId="0" fillId="0" borderId="8" xfId="0" applyNumberFormat="1" applyBorder="1" applyAlignment="1">
      <alignment horizontal="center" vertical="center"/>
    </xf>
    <xf numFmtId="167" fontId="0" fillId="0" borderId="2" xfId="0" applyNumberFormat="1" applyBorder="1" applyAlignment="1">
      <alignment horizontal="center" vertical="center"/>
    </xf>
    <xf numFmtId="167" fontId="0" fillId="0" borderId="7" xfId="0" applyNumberFormat="1" applyBorder="1" applyAlignment="1">
      <alignment horizontal="center" vertical="center"/>
    </xf>
    <xf numFmtId="164" fontId="0" fillId="0" borderId="53" xfId="0" applyNumberFormat="1" applyBorder="1" applyAlignment="1">
      <alignment horizontal="center" vertical="center"/>
    </xf>
    <xf numFmtId="164" fontId="0" fillId="0" borderId="38" xfId="0" applyNumberFormat="1" applyBorder="1" applyAlignment="1">
      <alignment horizontal="center" vertical="center"/>
    </xf>
    <xf numFmtId="164" fontId="0" fillId="0" borderId="41" xfId="0" applyNumberFormat="1" applyBorder="1" applyAlignment="1">
      <alignment horizontal="center" vertical="center"/>
    </xf>
    <xf numFmtId="0" fontId="0" fillId="0" borderId="2" xfId="0" applyBorder="1" applyAlignment="1">
      <alignment horizontal="center" vertical="center"/>
    </xf>
    <xf numFmtId="0" fontId="0" fillId="0" borderId="7" xfId="0" applyBorder="1" applyAlignment="1">
      <alignment horizontal="center" vertical="center"/>
    </xf>
    <xf numFmtId="0" fontId="0" fillId="0" borderId="28" xfId="0" applyBorder="1" applyAlignment="1">
      <alignment horizontal="center" vertical="center"/>
    </xf>
    <xf numFmtId="0" fontId="0" fillId="0" borderId="55" xfId="0" applyBorder="1" applyAlignment="1">
      <alignment horizontal="center" vertical="center"/>
    </xf>
    <xf numFmtId="164" fontId="0" fillId="0" borderId="40" xfId="0" applyNumberFormat="1" applyBorder="1" applyAlignment="1">
      <alignment horizontal="center" vertical="center"/>
    </xf>
    <xf numFmtId="0" fontId="2" fillId="0" borderId="16" xfId="0" applyFont="1" applyBorder="1" applyAlignment="1">
      <alignment horizontal="center"/>
    </xf>
    <xf numFmtId="0" fontId="2" fillId="0" borderId="14" xfId="0" applyFont="1" applyBorder="1" applyAlignment="1">
      <alignment horizontal="center"/>
    </xf>
    <xf numFmtId="0" fontId="2" fillId="0" borderId="15" xfId="0" applyFont="1" applyBorder="1" applyAlignment="1">
      <alignment horizontal="center"/>
    </xf>
    <xf numFmtId="0" fontId="2" fillId="0" borderId="17" xfId="0" applyFont="1" applyBorder="1" applyAlignment="1">
      <alignment horizontal="left"/>
    </xf>
    <xf numFmtId="0" fontId="2" fillId="0" borderId="13" xfId="0" applyFont="1" applyBorder="1" applyAlignment="1">
      <alignment horizontal="left"/>
    </xf>
  </cellXfs>
  <cellStyles count="3">
    <cellStyle name="Hyperlink" xfId="2" builtinId="8"/>
    <cellStyle name="Normal" xfId="0" builtinId="0"/>
    <cellStyle name="Normal 2" xfId="1" xr:uid="{D1CDA96B-B21C-1148-98C8-FE7FC55D95E3}"/>
  </cellStyles>
  <dxfs count="0"/>
  <tableStyles count="0" defaultTableStyle="TableStyleMedium2" defaultPivotStyle="PivotStyleLight16"/>
  <colors>
    <mruColors>
      <color rgb="FFFF5543"/>
      <color rgb="FF464646"/>
      <color rgb="FFB6D7A2"/>
      <color rgb="FF70AD47"/>
      <color rgb="FF5A51A2"/>
      <color rgb="FF6FC51A"/>
      <color rgb="FF00BA34"/>
      <color rgb="FF00A747"/>
      <color rgb="FF4A186F"/>
      <color rgb="FF6C21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1"/>
    <c:plotArea>
      <c:layout/>
      <c:barChart>
        <c:barDir val="col"/>
        <c:grouping val="clustered"/>
        <c:varyColors val="0"/>
        <c:ser>
          <c:idx val="0"/>
          <c:order val="0"/>
          <c:tx>
            <c:strRef>
              <c:f>'Abrasion test data'!$H$89:$J$89</c:f>
              <c:strCache>
                <c:ptCount val="1"/>
              </c:strCache>
            </c:strRef>
          </c:tx>
          <c:spPr>
            <a:solidFill>
              <a:srgbClr val="B6D7A2"/>
            </a:solidFill>
            <a:ln>
              <a:solidFill>
                <a:srgbClr val="464646"/>
              </a:solidFill>
            </a:ln>
          </c:spPr>
          <c:invertIfNegative val="0"/>
          <c:errBars>
            <c:errBarType val="both"/>
            <c:errValType val="cust"/>
            <c:noEndCap val="0"/>
            <c:plus>
              <c:numRef>
                <c:f>'Abrasion test data'!$D$92:$D$111</c:f>
                <c:numCache>
                  <c:formatCode>General</c:formatCode>
                  <c:ptCount val="20"/>
                  <c:pt idx="0">
                    <c:v>8.2364607516993468E-2</c:v>
                  </c:pt>
                  <c:pt idx="1">
                    <c:v>0.20297783130184141</c:v>
                  </c:pt>
                  <c:pt idx="2">
                    <c:v>5.5075705472856513E-2</c:v>
                  </c:pt>
                  <c:pt idx="3">
                    <c:v>0.15885003409925105</c:v>
                  </c:pt>
                  <c:pt idx="4">
                    <c:v>0.41796132197449182</c:v>
                  </c:pt>
                  <c:pt idx="5">
                    <c:v>3.5118845842839523E-2</c:v>
                  </c:pt>
                  <c:pt idx="6">
                    <c:v>9.8488578017952272E-2</c:v>
                  </c:pt>
                  <c:pt idx="7">
                    <c:v>0.10969655114602757</c:v>
                  </c:pt>
                  <c:pt idx="8">
                    <c:v>0.18823743871327536</c:v>
                  </c:pt>
                  <c:pt idx="9">
                    <c:v>3.7859388972004929E-2</c:v>
                  </c:pt>
                  <c:pt idx="10">
                    <c:v>0.18009256878986854</c:v>
                  </c:pt>
                  <c:pt idx="11">
                    <c:v>0.18267457403809562</c:v>
                  </c:pt>
                  <c:pt idx="12">
                    <c:v>3.0000000000001137E-2</c:v>
                  </c:pt>
                  <c:pt idx="13">
                    <c:v>0.44808481340031892</c:v>
                  </c:pt>
                  <c:pt idx="14">
                    <c:v>0.17616280348964777</c:v>
                  </c:pt>
                  <c:pt idx="15">
                    <c:v>0.13231276078544685</c:v>
                  </c:pt>
                  <c:pt idx="16">
                    <c:v>0.28290163190292106</c:v>
                  </c:pt>
                  <c:pt idx="17">
                    <c:v>0.32610836644690272</c:v>
                  </c:pt>
                  <c:pt idx="18">
                    <c:v>0.22546248764113969</c:v>
                  </c:pt>
                  <c:pt idx="19">
                    <c:v>0.23609547100393757</c:v>
                  </c:pt>
                </c:numCache>
              </c:numRef>
            </c:plus>
            <c:minus>
              <c:numRef>
                <c:f>'Abrasion test data'!$D$92:$D$111</c:f>
                <c:numCache>
                  <c:formatCode>General</c:formatCode>
                  <c:ptCount val="20"/>
                  <c:pt idx="0">
                    <c:v>8.2364607516993468E-2</c:v>
                  </c:pt>
                  <c:pt idx="1">
                    <c:v>0.20297783130184141</c:v>
                  </c:pt>
                  <c:pt idx="2">
                    <c:v>5.5075705472856513E-2</c:v>
                  </c:pt>
                  <c:pt idx="3">
                    <c:v>0.15885003409925105</c:v>
                  </c:pt>
                  <c:pt idx="4">
                    <c:v>0.41796132197449182</c:v>
                  </c:pt>
                  <c:pt idx="5">
                    <c:v>3.5118845842839523E-2</c:v>
                  </c:pt>
                  <c:pt idx="6">
                    <c:v>9.8488578017952272E-2</c:v>
                  </c:pt>
                  <c:pt idx="7">
                    <c:v>0.10969655114602757</c:v>
                  </c:pt>
                  <c:pt idx="8">
                    <c:v>0.18823743871327536</c:v>
                  </c:pt>
                  <c:pt idx="9">
                    <c:v>3.7859388972004929E-2</c:v>
                  </c:pt>
                  <c:pt idx="10">
                    <c:v>0.18009256878986854</c:v>
                  </c:pt>
                  <c:pt idx="11">
                    <c:v>0.18267457403809562</c:v>
                  </c:pt>
                  <c:pt idx="12">
                    <c:v>3.0000000000001137E-2</c:v>
                  </c:pt>
                  <c:pt idx="13">
                    <c:v>0.44808481340031892</c:v>
                  </c:pt>
                  <c:pt idx="14">
                    <c:v>0.17616280348964777</c:v>
                  </c:pt>
                  <c:pt idx="15">
                    <c:v>0.13231276078544685</c:v>
                  </c:pt>
                  <c:pt idx="16">
                    <c:v>0.28290163190292106</c:v>
                  </c:pt>
                  <c:pt idx="17">
                    <c:v>0.32610836644690272</c:v>
                  </c:pt>
                  <c:pt idx="18">
                    <c:v>0.22546248764113969</c:v>
                  </c:pt>
                  <c:pt idx="19">
                    <c:v>0.23609547100393757</c:v>
                  </c:pt>
                </c:numCache>
              </c:numRef>
            </c:minus>
            <c:spPr>
              <a:ln w="15875"/>
            </c:spPr>
          </c:errBars>
          <c:cat>
            <c:strRef>
              <c:f>'Abrasion test data'!$B$92:$B$111</c:f>
              <c:strCache>
                <c:ptCount val="20"/>
                <c:pt idx="0">
                  <c:v>150 µm (0.1 MPa)</c:v>
                </c:pt>
                <c:pt idx="1">
                  <c:v>212 µm (0.1 MPa)</c:v>
                </c:pt>
                <c:pt idx="2">
                  <c:v>300 µm (0.1 MPa)</c:v>
                </c:pt>
                <c:pt idx="3">
                  <c:v>425 µm (0.1 MPa)</c:v>
                </c:pt>
                <c:pt idx="4">
                  <c:v>600 µm (0.1 MPa)</c:v>
                </c:pt>
                <c:pt idx="5">
                  <c:v>150 µm (0.2 MPa)</c:v>
                </c:pt>
                <c:pt idx="6">
                  <c:v>212 µm (0.2 MPa)</c:v>
                </c:pt>
                <c:pt idx="7">
                  <c:v>300 µm (0.2 MPa)</c:v>
                </c:pt>
                <c:pt idx="8">
                  <c:v>425 µm (0.2 MPa)</c:v>
                </c:pt>
                <c:pt idx="9">
                  <c:v>600 µm (0.2 MPa)</c:v>
                </c:pt>
                <c:pt idx="10">
                  <c:v>150 µm (0.3 MPa)</c:v>
                </c:pt>
                <c:pt idx="11">
                  <c:v>212 µm (0.3 MPa)</c:v>
                </c:pt>
                <c:pt idx="12">
                  <c:v>300 µm (0.3 MPa)</c:v>
                </c:pt>
                <c:pt idx="13">
                  <c:v>425 µm (0.3 MPa)</c:v>
                </c:pt>
                <c:pt idx="14">
                  <c:v>600 µm (0.3 MPa)</c:v>
                </c:pt>
                <c:pt idx="15">
                  <c:v>150 µm (0.4 MPa)</c:v>
                </c:pt>
                <c:pt idx="16">
                  <c:v>212 µm (0.4 MPa)</c:v>
                </c:pt>
                <c:pt idx="17">
                  <c:v>300 µm (0.4 MPa)</c:v>
                </c:pt>
                <c:pt idx="18">
                  <c:v>425 µm (0.4 MPa)</c:v>
                </c:pt>
                <c:pt idx="19">
                  <c:v>600 µm (0.4 MPa)</c:v>
                </c:pt>
              </c:strCache>
            </c:strRef>
          </c:cat>
          <c:val>
            <c:numRef>
              <c:f>'Abrasion test data'!$C$92:$C$111</c:f>
              <c:numCache>
                <c:formatCode>0.000</c:formatCode>
                <c:ptCount val="20"/>
                <c:pt idx="0">
                  <c:v>1.0612499999999994</c:v>
                </c:pt>
                <c:pt idx="1">
                  <c:v>1.0799999999999983</c:v>
                </c:pt>
                <c:pt idx="2">
                  <c:v>0.8033333333333369</c:v>
                </c:pt>
                <c:pt idx="3">
                  <c:v>1.073333333333333</c:v>
                </c:pt>
                <c:pt idx="4">
                  <c:v>1.2424999999999962</c:v>
                </c:pt>
                <c:pt idx="5">
                  <c:v>1.2433333333333347</c:v>
                </c:pt>
                <c:pt idx="6">
                  <c:v>1.349999999999999</c:v>
                </c:pt>
                <c:pt idx="7">
                  <c:v>1.1766666666666623</c:v>
                </c:pt>
                <c:pt idx="8">
                  <c:v>0.87666666666666515</c:v>
                </c:pt>
                <c:pt idx="9">
                  <c:v>0.79666666666666686</c:v>
                </c:pt>
                <c:pt idx="10">
                  <c:v>1.406666666666671</c:v>
                </c:pt>
                <c:pt idx="11">
                  <c:v>1.417999999999995</c:v>
                </c:pt>
                <c:pt idx="12">
                  <c:v>0.66000000000000136</c:v>
                </c:pt>
                <c:pt idx="13">
                  <c:v>1.045999999999998</c:v>
                </c:pt>
                <c:pt idx="14">
                  <c:v>1.5433333333333412</c:v>
                </c:pt>
                <c:pt idx="15">
                  <c:v>1.3033333333333346</c:v>
                </c:pt>
                <c:pt idx="16">
                  <c:v>1.196666666666663</c:v>
                </c:pt>
                <c:pt idx="17">
                  <c:v>1.1733333333333344</c:v>
                </c:pt>
                <c:pt idx="18">
                  <c:v>1.073333333333333</c:v>
                </c:pt>
                <c:pt idx="19">
                  <c:v>1.0537500000000026</c:v>
                </c:pt>
              </c:numCache>
            </c:numRef>
          </c:val>
          <c:extLst>
            <c:ext xmlns:c16="http://schemas.microsoft.com/office/drawing/2014/chart" uri="{C3380CC4-5D6E-409C-BE32-E72D297353CC}">
              <c16:uniqueId val="{00000000-FB1D-0A4C-A93F-E439695E615A}"/>
            </c:ext>
          </c:extLst>
        </c:ser>
        <c:dLbls>
          <c:showLegendKey val="0"/>
          <c:showVal val="0"/>
          <c:showCatName val="0"/>
          <c:showSerName val="0"/>
          <c:showPercent val="0"/>
          <c:showBubbleSize val="0"/>
        </c:dLbls>
        <c:gapWidth val="150"/>
        <c:axId val="-1967507240"/>
        <c:axId val="-2003491240"/>
      </c:barChart>
      <c:catAx>
        <c:axId val="-1967507240"/>
        <c:scaling>
          <c:orientation val="minMax"/>
        </c:scaling>
        <c:delete val="0"/>
        <c:axPos val="b"/>
        <c:title>
          <c:tx>
            <c:rich>
              <a:bodyPr/>
              <a:lstStyle/>
              <a:p>
                <a:pPr>
                  <a:defRPr sz="1800">
                    <a:solidFill>
                      <a:schemeClr val="tx1"/>
                    </a:solidFill>
                  </a:defRPr>
                </a:pPr>
                <a:r>
                  <a:rPr lang="en-US" sz="2600">
                    <a:solidFill>
                      <a:schemeClr val="tx1"/>
                    </a:solidFill>
                    <a:latin typeface="Aptos" panose="020B0004020202020204" pitchFamily="34" charset="0"/>
                  </a:rPr>
                  <a:t>Tile forming</a:t>
                </a:r>
                <a:r>
                  <a:rPr lang="en-US" sz="2600" baseline="0">
                    <a:solidFill>
                      <a:schemeClr val="tx1"/>
                    </a:solidFill>
                    <a:latin typeface="Aptos" panose="020B0004020202020204" pitchFamily="34" charset="0"/>
                  </a:rPr>
                  <a:t> conditions</a:t>
                </a:r>
                <a:endParaRPr lang="en-US" sz="2600">
                  <a:solidFill>
                    <a:schemeClr val="tx1"/>
                  </a:solidFill>
                  <a:latin typeface="Aptos" panose="020B0004020202020204" pitchFamily="34" charset="0"/>
                </a:endParaRPr>
              </a:p>
            </c:rich>
          </c:tx>
          <c:layout>
            <c:manualLayout>
              <c:xMode val="edge"/>
              <c:yMode val="edge"/>
              <c:x val="0.41808903510100803"/>
              <c:y val="0.93051204771748219"/>
            </c:manualLayout>
          </c:layout>
          <c:overlay val="0"/>
        </c:title>
        <c:numFmt formatCode="General" sourceLinked="1"/>
        <c:majorTickMark val="out"/>
        <c:minorTickMark val="none"/>
        <c:tickLblPos val="nextTo"/>
        <c:spPr>
          <a:ln>
            <a:solidFill>
              <a:schemeClr val="tx1"/>
            </a:solidFill>
          </a:ln>
        </c:spPr>
        <c:txPr>
          <a:bodyPr rot="0" anchor="ctr" anchorCtr="0"/>
          <a:lstStyle/>
          <a:p>
            <a:pPr>
              <a:defRPr sz="2400" baseline="0"/>
            </a:pPr>
            <a:endParaRPr lang="en-US"/>
          </a:p>
        </c:txPr>
        <c:crossAx val="-2003491240"/>
        <c:crosses val="autoZero"/>
        <c:auto val="1"/>
        <c:lblAlgn val="ctr"/>
        <c:lblOffset val="100"/>
        <c:noMultiLvlLbl val="0"/>
      </c:catAx>
      <c:valAx>
        <c:axId val="-2003491240"/>
        <c:scaling>
          <c:orientation val="minMax"/>
          <c:max val="3.2"/>
          <c:min val="0"/>
        </c:scaling>
        <c:delete val="0"/>
        <c:axPos val="l"/>
        <c:title>
          <c:tx>
            <c:rich>
              <a:bodyPr/>
              <a:lstStyle/>
              <a:p>
                <a:pPr>
                  <a:defRPr sz="1800"/>
                </a:pPr>
                <a:r>
                  <a:rPr lang="en-US" sz="2600" b="1" i="0" u="none" strike="noStrike" kern="1200" baseline="0">
                    <a:solidFill>
                      <a:sysClr val="windowText" lastClr="000000"/>
                    </a:solidFill>
                    <a:latin typeface="Aptos" panose="020B0004020202020204" pitchFamily="34" charset="0"/>
                  </a:rPr>
                  <a:t>Abrasion mass loss [g]</a:t>
                </a:r>
              </a:p>
            </c:rich>
          </c:tx>
          <c:overlay val="0"/>
        </c:title>
        <c:numFmt formatCode="0.0" sourceLinked="0"/>
        <c:majorTickMark val="out"/>
        <c:minorTickMark val="none"/>
        <c:tickLblPos val="nextTo"/>
        <c:spPr>
          <a:ln>
            <a:solidFill>
              <a:schemeClr val="tx1"/>
            </a:solidFill>
          </a:ln>
        </c:spPr>
        <c:txPr>
          <a:bodyPr/>
          <a:lstStyle/>
          <a:p>
            <a:pPr>
              <a:defRPr sz="2400" baseline="0"/>
            </a:pPr>
            <a:endParaRPr lang="en-US"/>
          </a:p>
        </c:txPr>
        <c:crossAx val="-1967507240"/>
        <c:crosses val="autoZero"/>
        <c:crossBetween val="between"/>
        <c:majorUnit val="0.4"/>
        <c:minorUnit val="0.1"/>
      </c:valAx>
      <c:spPr>
        <a:ln w="19050" cmpd="sng">
          <a:solidFill>
            <a:schemeClr val="tx1"/>
          </a:solidFill>
        </a:ln>
      </c:spPr>
    </c:plotArea>
    <c:plotVisOnly val="1"/>
    <c:dispBlanksAs val="gap"/>
    <c:showDLblsOverMax val="0"/>
  </c:chart>
  <c:spPr>
    <a:ln w="19050" cmpd="sng">
      <a:noFill/>
    </a:ln>
  </c:spPr>
  <c:printSettings>
    <c:headerFooter/>
    <c:pageMargins b="1" l="0.75" r="0.75"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10</xdr:row>
      <xdr:rowOff>0</xdr:rowOff>
    </xdr:from>
    <xdr:to>
      <xdr:col>8</xdr:col>
      <xdr:colOff>802640</xdr:colOff>
      <xdr:row>115</xdr:row>
      <xdr:rowOff>111760</xdr:rowOff>
    </xdr:to>
    <xdr:sp macro="" textlink="">
      <xdr:nvSpPr>
        <xdr:cNvPr id="2" name="TextBox 1">
          <a:extLst>
            <a:ext uri="{FF2B5EF4-FFF2-40B4-BE49-F238E27FC236}">
              <a16:creationId xmlns:a16="http://schemas.microsoft.com/office/drawing/2014/main" id="{94763C6B-2EC3-6A47-9673-7ADA1D210F3C}"/>
            </a:ext>
          </a:extLst>
        </xdr:cNvPr>
        <xdr:cNvSpPr txBox="1"/>
      </xdr:nvSpPr>
      <xdr:spPr>
        <a:xfrm>
          <a:off x="822960" y="2032000"/>
          <a:ext cx="6563360" cy="214680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aseline="0">
              <a:latin typeface="Aptos" panose="020B0004020202020204" pitchFamily="34" charset="0"/>
            </a:rPr>
            <a:t>One of the metrics by which American Society for Testing and Materials (ASTM) standards prescribe use cases for building materials is abrasion, as such this was selected as a quality assurance step to  determine valid use cases for geo-tiles in addition to ensuring that those that were recommended did not violate allowable limits. The abrasion limits are given in terms of a maximum volumetric loss as well as a maxiumum impact crater depth after being subject to sandblasting. </a:t>
          </a:r>
        </a:p>
        <a:p>
          <a:endParaRPr lang="en-GB" sz="1100" baseline="0">
            <a:latin typeface="Aptos" panose="020B00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latin typeface="Aptos" panose="020B0004020202020204" pitchFamily="34" charset="0"/>
            </a:rPr>
            <a:t>Geo-tiles were subject to a Modulus of rupture (MOR) test prior to undergoing sand-blasting. The MOR test breaks geo-tiles in half and one of the halves of the original tile is used for the abrasion test. </a:t>
          </a:r>
          <a:r>
            <a:rPr lang="en-US" sz="1100">
              <a:solidFill>
                <a:schemeClr val="dk1"/>
              </a:solidFill>
              <a:effectLst/>
              <a:latin typeface="Aptos" panose="020B0004020202020204" pitchFamily="34" charset="0"/>
              <a:ea typeface="+mn-ea"/>
              <a:cs typeface="+mn-cs"/>
            </a:rPr>
            <a:t>These geo-tile</a:t>
          </a:r>
          <a:r>
            <a:rPr lang="en-US" sz="1100" baseline="0">
              <a:solidFill>
                <a:schemeClr val="dk1"/>
              </a:solidFill>
              <a:effectLst/>
              <a:latin typeface="Aptos" panose="020B0004020202020204" pitchFamily="34" charset="0"/>
              <a:ea typeface="+mn-ea"/>
              <a:cs typeface="+mn-cs"/>
            </a:rPr>
            <a:t> specimens</a:t>
          </a:r>
          <a:r>
            <a:rPr lang="en-US" sz="1100">
              <a:solidFill>
                <a:schemeClr val="dk1"/>
              </a:solidFill>
              <a:effectLst/>
              <a:latin typeface="Aptos" panose="020B0004020202020204" pitchFamily="34" charset="0"/>
              <a:ea typeface="+mn-ea"/>
              <a:cs typeface="+mn-cs"/>
            </a:rPr>
            <a:t> were left in a silica gel desiccator for a minimum of 24 hours prior to their initial mass being determined. The</a:t>
          </a:r>
          <a:r>
            <a:rPr lang="en-US" sz="1100" baseline="0">
              <a:solidFill>
                <a:schemeClr val="dk1"/>
              </a:solidFill>
              <a:effectLst/>
              <a:latin typeface="Aptos" panose="020B0004020202020204" pitchFamily="34" charset="0"/>
              <a:ea typeface="+mn-ea"/>
              <a:cs typeface="+mn-cs"/>
            </a:rPr>
            <a:t> equipment used for the abrasion test, depicted in {schematic photograph of sandblasting equipment}, complied with ASTM C418. The paving block shown in (A) was dropped sufficiently to fit a geo-tile speciment on top if it and beneath the steel shield plate, as depicted in (B). The test proceeded as specified in the standard in that air pressurized to 414 kPa blasted a mass of 600 g silica sand from the funnel through the nozzle and onto the shield plate 76 mm beneath it. The 28.7 mm diameter hole in the shield plate ensures that sand is blasted through the plate and onto the geo-tile on an impact area of consistent size. </a:t>
          </a:r>
          <a:r>
            <a:rPr lang="en-US" sz="1100">
              <a:solidFill>
                <a:schemeClr val="dk1"/>
              </a:solidFill>
              <a:effectLst/>
              <a:latin typeface="Aptos" panose="020B0004020202020204" pitchFamily="34" charset="0"/>
              <a:ea typeface="+mn-ea"/>
              <a:cs typeface="+mn-cs"/>
            </a:rPr>
            <a:t>The mass of the geo-tile after sand blasting was determined so that the mass difference or abrasion mass loss could be calculated</a:t>
          </a:r>
          <a:r>
            <a:rPr lang="en-GB">
              <a:effectLst/>
              <a:latin typeface="Aptos" panose="020B00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ptos" panose="020B00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ptos" panose="020B0004020202020204" pitchFamily="34" charset="0"/>
            </a:rPr>
            <a:t>The</a:t>
          </a:r>
          <a:r>
            <a:rPr lang="en-GB" baseline="0">
              <a:effectLst/>
              <a:latin typeface="Aptos" panose="020B0004020202020204" pitchFamily="34" charset="0"/>
            </a:rPr>
            <a:t> results for abrasion mass loss for geo-tiles are shown in the "Abrasion test data" sheet. </a:t>
          </a:r>
          <a:r>
            <a:rPr lang="en-GB" sz="1100" baseline="0">
              <a:solidFill>
                <a:schemeClr val="dk1"/>
              </a:solidFill>
              <a:effectLst/>
              <a:latin typeface="Aptos" panose="020B0004020202020204" pitchFamily="34" charset="0"/>
              <a:ea typeface="+mn-ea"/>
              <a:cs typeface="+mn-cs"/>
            </a:rPr>
            <a:t>Results are presented for geo-tile specimens that met the error criteria described in Appendix D. They are identified by their specimen ID, with the relevant PSD classification in µm and forming pressure in MPa given in the column called "forming conditions". The abrasion mass loss was worked out by subtracting the specimen mass after sandblasting from the specimen mass prior to sandblasting. The abrasion mass loss was then averaged for each of the forming conditions. These averages and their standard deviations were then used to plot Figure 31.</a:t>
          </a:r>
          <a:endParaRPr lang="en-GB">
            <a:effectLst/>
            <a:latin typeface="Aptos" panose="020B00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ptos" panose="020B00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ptos" panose="020B00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ptos" panose="020B0004020202020204" pitchFamily="34" charset="0"/>
            </a:rPr>
            <a:t>In addition to measuring</a:t>
          </a:r>
          <a:r>
            <a:rPr lang="en-GB" baseline="0">
              <a:effectLst/>
              <a:latin typeface="Aptos" panose="020B0004020202020204" pitchFamily="34" charset="0"/>
            </a:rPr>
            <a:t> the sandblasted</a:t>
          </a:r>
          <a:r>
            <a:rPr lang="en-GB">
              <a:effectLst/>
              <a:latin typeface="Aptos" panose="020B0004020202020204" pitchFamily="34" charset="0"/>
            </a:rPr>
            <a:t> crater</a:t>
          </a:r>
          <a:r>
            <a:rPr lang="en-GB" baseline="0">
              <a:effectLst/>
              <a:latin typeface="Aptos" panose="020B0004020202020204" pitchFamily="34" charset="0"/>
            </a:rPr>
            <a:t> depth in mm, the ASTM C418 standard requires the</a:t>
          </a:r>
          <a:r>
            <a:rPr lang="en-GB" sz="1100" baseline="0">
              <a:latin typeface="Aptos" panose="020B0004020202020204" pitchFamily="34" charset="0"/>
            </a:rPr>
            <a:t> abrasion to be reported as a volumetric loss in cm</a:t>
          </a:r>
          <a:r>
            <a:rPr lang="en-GB" sz="1100" baseline="30000">
              <a:latin typeface="Aptos" panose="020B0004020202020204" pitchFamily="34" charset="0"/>
            </a:rPr>
            <a:t>3</a:t>
          </a:r>
          <a:r>
            <a:rPr lang="en-GB" sz="1100" baseline="0">
              <a:latin typeface="Aptos" panose="020B0004020202020204" pitchFamily="34" charset="0"/>
            </a:rPr>
            <a:t>/cm</a:t>
          </a:r>
          <a:r>
            <a:rPr lang="en-GB" sz="1100" baseline="30000">
              <a:latin typeface="Aptos" panose="020B0004020202020204" pitchFamily="34" charset="0"/>
            </a:rPr>
            <a:t>2</a:t>
          </a:r>
          <a:r>
            <a:rPr lang="en-GB" sz="1100" baseline="0">
              <a:latin typeface="Aptos" panose="020B0004020202020204" pitchFamily="34" charset="0"/>
            </a:rPr>
            <a:t>. </a:t>
          </a:r>
          <a:r>
            <a:rPr lang="en-GB" sz="1100">
              <a:solidFill>
                <a:schemeClr val="dk1"/>
              </a:solidFill>
              <a:effectLst/>
              <a:latin typeface="+mn-lt"/>
              <a:ea typeface="+mn-ea"/>
              <a:cs typeface="+mn-cs"/>
            </a:rPr>
            <a:t>This volumetric loss should be measured by quantifying a volume of clay that can be filled into the impact crater on the test specimen and then levelled to be flush with the original surface</a:t>
          </a:r>
          <a:r>
            <a:rPr lang="en-GB" sz="1100" baseline="0">
              <a:latin typeface="Aptos" panose="020B0004020202020204" pitchFamily="34" charset="0"/>
            </a:rPr>
            <a:t>. </a:t>
          </a:r>
          <a:r>
            <a:rPr lang="en-GB" sz="1100">
              <a:solidFill>
                <a:schemeClr val="dk1"/>
              </a:solidFill>
              <a:effectLst/>
              <a:latin typeface="+mn-lt"/>
              <a:ea typeface="+mn-ea"/>
              <a:cs typeface="+mn-cs"/>
            </a:rPr>
            <a:t>Due to the high abrasion resistance of geo-tiles and their correspondingly shallow impact craters, the clay approach was impractical since the clay would always protrude from the very shallow impact crater.</a:t>
          </a:r>
          <a:r>
            <a:rPr lang="en-GB">
              <a:effectLst/>
            </a:rPr>
            <a:t> </a:t>
          </a:r>
          <a:r>
            <a:rPr lang="en-GB" sz="1100">
              <a:solidFill>
                <a:schemeClr val="dk1"/>
              </a:solidFill>
              <a:effectLst/>
              <a:latin typeface="+mn-lt"/>
              <a:ea typeface="+mn-ea"/>
              <a:cs typeface="+mn-cs"/>
            </a:rPr>
            <a:t>To overcome this the geo-tile density was used to convert the mass of geo-tile lost to abrasion to both a volumetric loss and an impact crater depth.</a:t>
          </a:r>
          <a:r>
            <a:rPr lang="en-GB" sz="1100" baseline="0">
              <a:solidFill>
                <a:schemeClr val="dk1"/>
              </a:solidFill>
              <a:effectLst/>
              <a:latin typeface="Aptos" panose="020B0004020202020204" pitchFamily="34" charset="0"/>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ptos" panose="020B0004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To measure their density, a triplicate set from geo-tiles</a:t>
          </a:r>
          <a:r>
            <a:rPr lang="en-GB" sz="1100" baseline="0">
              <a:solidFill>
                <a:schemeClr val="dk1"/>
              </a:solidFill>
              <a:effectLst/>
              <a:latin typeface="+mn-lt"/>
              <a:ea typeface="+mn-ea"/>
              <a:cs typeface="+mn-cs"/>
            </a:rPr>
            <a:t> formed under ideal conditions</a:t>
          </a:r>
          <a:r>
            <a:rPr lang="en-GB" sz="1100">
              <a:solidFill>
                <a:schemeClr val="dk1"/>
              </a:solidFill>
              <a:effectLst/>
              <a:latin typeface="+mn-lt"/>
              <a:ea typeface="+mn-ea"/>
              <a:cs typeface="+mn-cs"/>
            </a:rPr>
            <a:t> the was chosen (Specimen IDs 52D, 52E and 52F).</a:t>
          </a:r>
          <a:r>
            <a:rPr lang="en-GB" sz="1100" baseline="0">
              <a:latin typeface="Aptos" panose="020B0004020202020204" pitchFamily="34" charset="0"/>
            </a:rPr>
            <a:t> Fragments of these were broken off from the half tile that had undergone abrasion. The fragment mass was determined on a digital mass balance </a:t>
          </a:r>
          <a:r>
            <a:rPr lang="en-GB" sz="1100">
              <a:solidFill>
                <a:schemeClr val="dk1"/>
              </a:solidFill>
              <a:effectLst/>
              <a:latin typeface="+mn-lt"/>
              <a:ea typeface="+mn-ea"/>
              <a:cs typeface="+mn-cs"/>
            </a:rPr>
            <a:t>(AS 220.R2 Plus, Radwag, Radom, Poland).</a:t>
          </a:r>
          <a:r>
            <a:rPr lang="en-GB" sz="1100" baseline="0">
              <a:solidFill>
                <a:schemeClr val="dk1"/>
              </a:solidFill>
              <a:effectLst/>
              <a:latin typeface="+mn-lt"/>
              <a:ea typeface="+mn-ea"/>
              <a:cs typeface="+mn-cs"/>
            </a:rPr>
            <a:t> </a:t>
          </a:r>
          <a:r>
            <a:rPr lang="en-GB" sz="1100">
              <a:latin typeface="Aptos" panose="020B0004020202020204" pitchFamily="34" charset="0"/>
            </a:rPr>
            <a:t>The</a:t>
          </a:r>
          <a:r>
            <a:rPr lang="en-GB" sz="1100" baseline="0">
              <a:latin typeface="Aptos" panose="020B0004020202020204" pitchFamily="34" charset="0"/>
            </a:rPr>
            <a:t> scale's baseline reading was first determined, then the geo-tile fragment was weighed.The difference between the two readings was taken to obtain the geo-tile mass. The geo-tile fragment was then placed in an overflow can filled with deionised water. The displaced liquid was then measured to determine the geo-tile's volume allowing the calculation of the geo-tile's density using the formula:</a:t>
          </a:r>
        </a:p>
        <a:p>
          <a:endParaRPr lang="en-GB" sz="1100" baseline="0">
            <a:latin typeface="Aptos" panose="020B00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latin typeface="Aptos" panose="020B0004020202020204" pitchFamily="34" charset="0"/>
            </a:rPr>
            <a:t> ρ = m ÷ v.</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latin typeface="Aptos" panose="020B00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latin typeface="Aptos" panose="020B0004020202020204" pitchFamily="34" charset="0"/>
            </a:rPr>
            <a:t>Where: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latin typeface="Aptos" panose="020B0004020202020204" pitchFamily="34" charset="0"/>
            </a:rPr>
            <a:t>ρ = geo-tile density in kg/m</a:t>
          </a:r>
          <a:r>
            <a:rPr lang="en-GB" sz="1100" baseline="30000">
              <a:latin typeface="Aptos" panose="020B0004020202020204" pitchFamily="34" charset="0"/>
            </a:rPr>
            <a:t>3</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latin typeface="Aptos" panose="020B0004020202020204" pitchFamily="34" charset="0"/>
            </a:rPr>
            <a:t>m =  geo-tile fragment mass in kg</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latin typeface="Aptos" panose="020B0004020202020204" pitchFamily="34" charset="0"/>
            </a:rPr>
            <a:t>v = geo-tile fragment volume in m</a:t>
          </a:r>
          <a:r>
            <a:rPr lang="en-GB" sz="1100" baseline="30000">
              <a:latin typeface="Aptos" panose="020B0004020202020204" pitchFamily="34" charset="0"/>
            </a:rPr>
            <a:t>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latin typeface="Aptos" panose="020B00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latin typeface="Aptos" panose="020B0004020202020204" pitchFamily="34" charset="0"/>
            </a:rPr>
            <a:t>This calculation procedure is shown in the "Geo-tile density calculation" table on the "abrasion limits" sheet.</a:t>
          </a:r>
        </a:p>
        <a:p>
          <a:endParaRPr lang="en-GB" sz="1100" baseline="0">
            <a:latin typeface="Aptos" panose="020B0004020202020204" pitchFamily="34" charset="0"/>
          </a:endParaRPr>
        </a:p>
        <a:p>
          <a:endParaRPr lang="en-GB" sz="1100" baseline="0">
            <a:latin typeface="Aptos" panose="020B0004020202020204" pitchFamily="34" charset="0"/>
          </a:endParaRPr>
        </a:p>
        <a:p>
          <a:r>
            <a:rPr lang="en-GB" sz="1100" baseline="0">
              <a:latin typeface="Aptos" panose="020B0004020202020204" pitchFamily="34" charset="0"/>
            </a:rPr>
            <a:t>Once the density was known, the abrasion mass loss was converted into a volumetric abrasion loss of a single impact crater using the formula:</a:t>
          </a:r>
        </a:p>
        <a:p>
          <a:endParaRPr lang="en-GB" sz="1100" baseline="0">
            <a:latin typeface="Aptos" panose="020B0004020202020204" pitchFamily="34" charset="0"/>
          </a:endParaRPr>
        </a:p>
        <a:p>
          <a:r>
            <a:rPr lang="en-GB" sz="1100" baseline="0">
              <a:latin typeface="Aptos" panose="020B0004020202020204" pitchFamily="34" charset="0"/>
            </a:rPr>
            <a:t>v</a:t>
          </a:r>
          <a:r>
            <a:rPr lang="en-GB" sz="1100" baseline="-25000">
              <a:latin typeface="Aptos" panose="020B0004020202020204" pitchFamily="34" charset="0"/>
            </a:rPr>
            <a:t>abr</a:t>
          </a:r>
          <a:r>
            <a:rPr lang="en-GB" sz="1100" baseline="0">
              <a:latin typeface="Aptos" panose="020B0004020202020204" pitchFamily="34" charset="0"/>
            </a:rPr>
            <a:t> = m</a:t>
          </a:r>
          <a:r>
            <a:rPr lang="en-GB" sz="1100" baseline="-25000">
              <a:latin typeface="Aptos" panose="020B0004020202020204" pitchFamily="34" charset="0"/>
            </a:rPr>
            <a:t>1</a:t>
          </a:r>
          <a:r>
            <a:rPr lang="en-GB" sz="1100" baseline="0">
              <a:latin typeface="Aptos" panose="020B0004020202020204" pitchFamily="34" charset="0"/>
            </a:rPr>
            <a:t> ÷ ρ</a:t>
          </a:r>
        </a:p>
        <a:p>
          <a:endParaRPr lang="en-GB" sz="1100" baseline="0">
            <a:latin typeface="Aptos" panose="020B0004020202020204" pitchFamily="34" charset="0"/>
          </a:endParaRPr>
        </a:p>
        <a:p>
          <a:r>
            <a:rPr lang="en-GB" sz="1100" baseline="0">
              <a:latin typeface="Aptos" panose="020B0004020202020204" pitchFamily="34" charset="0"/>
            </a:rPr>
            <a:t>Where:</a:t>
          </a:r>
        </a:p>
        <a:p>
          <a:r>
            <a:rPr lang="en-GB" sz="1100" baseline="0">
              <a:latin typeface="Aptos" panose="020B0004020202020204" pitchFamily="34" charset="0"/>
            </a:rPr>
            <a:t>v</a:t>
          </a:r>
          <a:r>
            <a:rPr lang="en-GB" sz="1100" baseline="-25000">
              <a:latin typeface="Aptos" panose="020B0004020202020204" pitchFamily="34" charset="0"/>
            </a:rPr>
            <a:t>abr</a:t>
          </a:r>
          <a:r>
            <a:rPr lang="en-GB" sz="1100" baseline="0">
              <a:latin typeface="Aptos" panose="020B0004020202020204" pitchFamily="34" charset="0"/>
            </a:rPr>
            <a:t> = abrasion volume loss in m</a:t>
          </a:r>
          <a:r>
            <a:rPr lang="en-GB" sz="1100" baseline="30000">
              <a:latin typeface="Aptos" panose="020B0004020202020204" pitchFamily="34" charset="0"/>
            </a:rPr>
            <a:t>3</a:t>
          </a:r>
        </a:p>
        <a:p>
          <a:r>
            <a:rPr lang="en-GB" sz="1100" baseline="0">
              <a:latin typeface="Aptos" panose="020B0004020202020204" pitchFamily="34" charset="0"/>
            </a:rPr>
            <a:t>m</a:t>
          </a:r>
          <a:r>
            <a:rPr lang="en-GB" sz="1100" baseline="-25000">
              <a:latin typeface="Aptos" panose="020B0004020202020204" pitchFamily="34" charset="0"/>
            </a:rPr>
            <a:t>1</a:t>
          </a:r>
          <a:r>
            <a:rPr lang="en-GB" sz="1100" baseline="0">
              <a:latin typeface="Aptos" panose="020B0004020202020204" pitchFamily="34" charset="0"/>
            </a:rPr>
            <a:t> = abrasion mass loss in kg </a:t>
          </a:r>
        </a:p>
        <a:p>
          <a:r>
            <a:rPr lang="en-GB" sz="1100" baseline="0">
              <a:latin typeface="Aptos" panose="020B0004020202020204" pitchFamily="34" charset="0"/>
            </a:rPr>
            <a:t>ρ = geo-tile density in kg/m</a:t>
          </a:r>
          <a:r>
            <a:rPr lang="en-GB" sz="1100" baseline="30000">
              <a:latin typeface="Aptos" panose="020B0004020202020204" pitchFamily="34" charset="0"/>
            </a:rPr>
            <a:t>3</a:t>
          </a:r>
        </a:p>
        <a:p>
          <a:endParaRPr lang="en-GB" sz="1100" baseline="0">
            <a:latin typeface="Aptos" panose="020B0004020202020204" pitchFamily="34" charset="0"/>
          </a:endParaRPr>
        </a:p>
        <a:p>
          <a:r>
            <a:rPr lang="en-GB" sz="1100" baseline="0">
              <a:latin typeface="Aptos" panose="020B0004020202020204" pitchFamily="34" charset="0"/>
            </a:rPr>
            <a:t>The execution of this calculation procedure can be found in the "abrasion test excerpt" table on the "Abrasion limits" sheet.</a:t>
          </a:r>
        </a:p>
        <a:p>
          <a:endParaRPr lang="en-GB" sz="1100" baseline="0">
            <a:latin typeface="Aptos" panose="020B0004020202020204" pitchFamily="34" charset="0"/>
          </a:endParaRPr>
        </a:p>
        <a:p>
          <a:endParaRPr lang="en-GB" sz="1100" baseline="0">
            <a:latin typeface="Aptos" panose="020B0004020202020204" pitchFamily="34" charset="0"/>
          </a:endParaRPr>
        </a:p>
        <a:p>
          <a:endParaRPr lang="en-GB" sz="1100" baseline="0">
            <a:latin typeface="Aptos" panose="020B00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en-GB" sz="1100" baseline="0">
              <a:latin typeface="Aptos" panose="020B0004020202020204" pitchFamily="34" charset="0"/>
            </a:rPr>
            <a:t>The ASTM C418 standard requires 8 impact craters to be formed, however the half geo-tile samples were not big enough to allow this. T</a:t>
          </a:r>
          <a:r>
            <a:rPr lang="en-GB" sz="1100">
              <a:solidFill>
                <a:schemeClr val="dk1"/>
              </a:solidFill>
              <a:effectLst/>
              <a:latin typeface="+mn-lt"/>
              <a:ea typeface="+mn-ea"/>
              <a:cs typeface="+mn-cs"/>
            </a:rPr>
            <a:t>he size of the samples only allowed an average from 3 to be measured from triplicate batches formed under identical conditions</a:t>
          </a:r>
          <a:r>
            <a:rPr lang="en-GB">
              <a:effectLst/>
            </a:rPr>
            <a:t>. </a:t>
          </a:r>
          <a:r>
            <a:rPr lang="en-GB" sz="1100">
              <a:effectLst/>
              <a:latin typeface="Aptos" panose="020B0004020202020204" pitchFamily="34" charset="0"/>
              <a:ea typeface="Arial" panose="020B0604020202020204" pitchFamily="34" charset="0"/>
              <a:cs typeface="Arial (Body CS)"/>
            </a:rPr>
            <a:t>Results from eight impact craters ideally allows for greater reliability in the measurement and also forms the basis of units used to specify the volumetric abrasion loss limit for interlocking paving units (cm</a:t>
          </a:r>
          <a:r>
            <a:rPr lang="en-GB" sz="1100" baseline="30000">
              <a:effectLst/>
              <a:latin typeface="Aptos" panose="020B0004020202020204" pitchFamily="34" charset="0"/>
              <a:ea typeface="Arial" panose="020B0604020202020204" pitchFamily="34" charset="0"/>
              <a:cs typeface="Arial (Body CS)"/>
            </a:rPr>
            <a:t>3</a:t>
          </a:r>
          <a:r>
            <a:rPr lang="en-GB" sz="1100">
              <a:effectLst/>
              <a:latin typeface="Aptos" panose="020B0004020202020204" pitchFamily="34" charset="0"/>
              <a:ea typeface="Arial" panose="020B0604020202020204" pitchFamily="34" charset="0"/>
              <a:cs typeface="Arial (Body CS)"/>
            </a:rPr>
            <a:t>/50cm</a:t>
          </a:r>
          <a:r>
            <a:rPr lang="en-GB" sz="1100" baseline="30000">
              <a:effectLst/>
              <a:latin typeface="Aptos" panose="020B0004020202020204" pitchFamily="34" charset="0"/>
              <a:ea typeface="Arial" panose="020B0604020202020204" pitchFamily="34" charset="0"/>
              <a:cs typeface="Arial (Body CS)"/>
            </a:rPr>
            <a:t>2</a:t>
          </a:r>
          <a:r>
            <a:rPr lang="en-GB" sz="1100">
              <a:effectLst/>
              <a:latin typeface="Aptos" panose="020B0004020202020204" pitchFamily="34" charset="0"/>
              <a:ea typeface="Arial" panose="020B0604020202020204" pitchFamily="34" charset="0"/>
              <a:cs typeface="Arial (Body CS)"/>
            </a:rPr>
            <a:t>) (ASTMC936, 2021). Considering volumetric abrasion loss on a per cm</a:t>
          </a:r>
          <a:r>
            <a:rPr lang="en-GB" sz="1100" baseline="30000">
              <a:effectLst/>
              <a:latin typeface="Aptos" panose="020B0004020202020204" pitchFamily="34" charset="0"/>
              <a:ea typeface="Arial" panose="020B0604020202020204" pitchFamily="34" charset="0"/>
              <a:cs typeface="Arial (Body CS)"/>
            </a:rPr>
            <a:t>2</a:t>
          </a:r>
          <a:r>
            <a:rPr lang="en-GB" sz="1100">
              <a:effectLst/>
              <a:latin typeface="Aptos" panose="020B0004020202020204" pitchFamily="34" charset="0"/>
              <a:ea typeface="Arial" panose="020B0604020202020204" pitchFamily="34" charset="0"/>
              <a:cs typeface="Arial (Body CS)"/>
            </a:rPr>
            <a:t> basis averaged from three measurements rather than the eight stipulated by the standard reduces the certainty in the measurements. This study however aimed to prove technical feasibility rather than strict adherence to the standards thus an average from triplicate measurement was deemed sufficient</a:t>
          </a:r>
          <a:r>
            <a:rPr lang="en-GB">
              <a:effectLst/>
            </a:rPr>
            <a:t> </a:t>
          </a:r>
          <a:endParaRPr lang="en-GB" sz="1100" baseline="0">
            <a:latin typeface="Aptos" panose="020B0004020202020204" pitchFamily="34" charset="0"/>
          </a:endParaRPr>
        </a:p>
        <a:p>
          <a:endParaRPr lang="en-GB" sz="1100" baseline="0">
            <a:latin typeface="Aptos" panose="020B0004020202020204" pitchFamily="34" charset="0"/>
          </a:endParaRPr>
        </a:p>
        <a:p>
          <a:endParaRPr lang="en-GB" sz="1100" baseline="0">
            <a:latin typeface="Aptos" panose="020B0004020202020204" pitchFamily="34" charset="0"/>
          </a:endParaRPr>
        </a:p>
        <a:p>
          <a:r>
            <a:rPr lang="en-GB" sz="1100" baseline="0">
              <a:latin typeface="Aptos" panose="020B0004020202020204" pitchFamily="34" charset="0"/>
            </a:rPr>
            <a:t>The area of a single aperture above a given impact crater area was calculated from the diameter 28.7 mm provided in the C418 standard. The procedure for this calculation is captured in the "blast area calculation" table in the "abrasion limits" sheet.</a:t>
          </a:r>
        </a:p>
        <a:p>
          <a:endParaRPr lang="en-GB" sz="1100" baseline="0">
            <a:latin typeface="Aptos" panose="020B0004020202020204" pitchFamily="34" charset="0"/>
          </a:endParaRPr>
        </a:p>
        <a:p>
          <a:r>
            <a:rPr lang="en-GB" sz="1100" baseline="0">
              <a:latin typeface="Aptos" panose="020B0004020202020204" pitchFamily="34" charset="0"/>
            </a:rPr>
            <a:t>In order to calculate the depth of an impact crater, an assumption was made that the craters were abraded uniformly in a cylindrical shape. Thus the geo-tile volumetric abrasion loss was divided by the area of the aperture to determine the depth of the crater. This calculation can be found in the "Impact crater depth calculation" table in the "abrasion limits" sheet.</a:t>
          </a:r>
        </a:p>
        <a:p>
          <a:endParaRPr lang="en-GB" sz="1100" baseline="0">
            <a:latin typeface="Aptos" panose="020B0004020202020204" pitchFamily="34" charset="0"/>
          </a:endParaRPr>
        </a:p>
        <a:p>
          <a:r>
            <a:rPr lang="en-GB" sz="1100" baseline="0">
              <a:latin typeface="Aptos" panose="020B0004020202020204" pitchFamily="34" charset="0"/>
            </a:rPr>
            <a:t>To get the volumetric abrasion in units of cm</a:t>
          </a:r>
          <a:r>
            <a:rPr lang="en-GB" sz="1100" baseline="30000">
              <a:latin typeface="Aptos" panose="020B0004020202020204" pitchFamily="34" charset="0"/>
            </a:rPr>
            <a:t>3</a:t>
          </a:r>
          <a:r>
            <a:rPr lang="en-GB" sz="1100" baseline="0">
              <a:latin typeface="Aptos" panose="020B0004020202020204" pitchFamily="34" charset="0"/>
            </a:rPr>
            <a:t>/cm</a:t>
          </a:r>
          <a:r>
            <a:rPr lang="en-GB" sz="1100" baseline="30000">
              <a:latin typeface="Aptos" panose="020B0004020202020204" pitchFamily="34" charset="0"/>
            </a:rPr>
            <a:t>2</a:t>
          </a:r>
          <a:r>
            <a:rPr lang="en-GB" sz="1100" baseline="0">
              <a:latin typeface="Aptos" panose="020B0004020202020204" pitchFamily="34" charset="0"/>
            </a:rPr>
            <a:t>, the average volume abraded from geo-tiles taken from 3 readings was divided by the area over which the tiles were blasted, the aperture area, to get the geo-tile volumetric abrasion in cm</a:t>
          </a:r>
          <a:r>
            <a:rPr lang="en-GB" sz="1100" baseline="30000">
              <a:latin typeface="Aptos" panose="020B0004020202020204" pitchFamily="34" charset="0"/>
            </a:rPr>
            <a:t>3</a:t>
          </a:r>
          <a:r>
            <a:rPr lang="en-GB" sz="1100" baseline="0">
              <a:latin typeface="Aptos" panose="020B0004020202020204" pitchFamily="34" charset="0"/>
            </a:rPr>
            <a:t>/cm</a:t>
          </a:r>
          <a:r>
            <a:rPr lang="en-GB" sz="1100" baseline="30000">
              <a:latin typeface="Aptos" panose="020B0004020202020204" pitchFamily="34" charset="0"/>
            </a:rPr>
            <a:t>2</a:t>
          </a:r>
          <a:r>
            <a:rPr lang="en-GB" sz="1100" baseline="0">
              <a:latin typeface="Aptos" panose="020B0004020202020204" pitchFamily="34" charset="0"/>
            </a:rPr>
            <a:t>. This calculation can be found in the "Standardized geo-tile volumetric abrasion calculation" table in the "abrasion limits" sheet. </a:t>
          </a:r>
        </a:p>
        <a:p>
          <a:endParaRPr lang="en-GB" sz="1100" baseline="0">
            <a:latin typeface="Aptos" panose="020B0004020202020204" pitchFamily="34" charset="0"/>
          </a:endParaRPr>
        </a:p>
        <a:p>
          <a:r>
            <a:rPr lang="en-GB" sz="1100" baseline="0">
              <a:latin typeface="Aptos" panose="020B0004020202020204" pitchFamily="34" charset="0"/>
            </a:rPr>
            <a:t>The volumetric abrasion loss limits are reported in units of cm</a:t>
          </a:r>
          <a:r>
            <a:rPr lang="en-GB" sz="1100" baseline="30000">
              <a:latin typeface="Aptos" panose="020B0004020202020204" pitchFamily="34" charset="0"/>
            </a:rPr>
            <a:t>3</a:t>
          </a:r>
          <a:r>
            <a:rPr lang="en-GB" sz="1100" baseline="0">
              <a:latin typeface="Aptos" panose="020B0004020202020204" pitchFamily="34" charset="0"/>
            </a:rPr>
            <a:t>/50cm</a:t>
          </a:r>
          <a:r>
            <a:rPr lang="en-GB" sz="1100" baseline="30000">
              <a:latin typeface="Aptos" panose="020B0004020202020204" pitchFamily="34" charset="0"/>
            </a:rPr>
            <a:t>2</a:t>
          </a:r>
          <a:r>
            <a:rPr lang="en-GB" sz="1100" baseline="0">
              <a:latin typeface="Aptos" panose="020B0004020202020204" pitchFamily="34" charset="0"/>
            </a:rPr>
            <a:t>, with the denominator in these units meant to represent the roughly 50 cm</a:t>
          </a:r>
          <a:r>
            <a:rPr lang="en-GB" sz="1100" baseline="30000">
              <a:latin typeface="Aptos" panose="020B0004020202020204" pitchFamily="34" charset="0"/>
            </a:rPr>
            <a:t>2</a:t>
          </a:r>
          <a:r>
            <a:rPr lang="en-GB" sz="1100" baseline="0">
              <a:latin typeface="Aptos" panose="020B0004020202020204" pitchFamily="34" charset="0"/>
            </a:rPr>
            <a:t> that would be covered by 8 appertures of 28.7 mm  diameter. </a:t>
          </a:r>
        </a:p>
        <a:p>
          <a:endParaRPr lang="en-GB" sz="1100" baseline="0">
            <a:latin typeface="Aptos" panose="020B0004020202020204" pitchFamily="34" charset="0"/>
          </a:endParaRPr>
        </a:p>
        <a:p>
          <a:r>
            <a:rPr lang="en-GB" sz="1100">
              <a:solidFill>
                <a:schemeClr val="dk1"/>
              </a:solidFill>
              <a:effectLst/>
              <a:latin typeface="+mn-lt"/>
              <a:ea typeface="+mn-ea"/>
              <a:cs typeface="+mn-cs"/>
            </a:rPr>
            <a:t>The limiting value in the standard was divided by 50 in order to have it presented in cm</a:t>
          </a:r>
          <a:r>
            <a:rPr lang="en-GB" sz="1100" baseline="30000">
              <a:solidFill>
                <a:schemeClr val="dk1"/>
              </a:solidFill>
              <a:effectLst/>
              <a:latin typeface="+mn-lt"/>
              <a:ea typeface="+mn-ea"/>
              <a:cs typeface="+mn-cs"/>
            </a:rPr>
            <a:t>3</a:t>
          </a:r>
          <a:r>
            <a:rPr lang="en-GB" sz="1100">
              <a:solidFill>
                <a:schemeClr val="dk1"/>
              </a:solidFill>
              <a:effectLst/>
              <a:latin typeface="+mn-lt"/>
              <a:ea typeface="+mn-ea"/>
              <a:cs typeface="+mn-cs"/>
            </a:rPr>
            <a:t>/cm</a:t>
          </a:r>
          <a:r>
            <a:rPr lang="en-GB" sz="1100" baseline="30000">
              <a:solidFill>
                <a:schemeClr val="dk1"/>
              </a:solidFill>
              <a:effectLst/>
              <a:latin typeface="+mn-lt"/>
              <a:ea typeface="+mn-ea"/>
              <a:cs typeface="+mn-cs"/>
            </a:rPr>
            <a:t>2</a:t>
          </a:r>
          <a:r>
            <a:rPr lang="en-GB" sz="1100">
              <a:solidFill>
                <a:schemeClr val="dk1"/>
              </a:solidFill>
              <a:effectLst/>
              <a:latin typeface="+mn-lt"/>
              <a:ea typeface="+mn-ea"/>
              <a:cs typeface="+mn-cs"/>
            </a:rPr>
            <a:t> , the same units the volumetric abrasion of geo-tiles was calculated in. The</a:t>
          </a:r>
          <a:r>
            <a:rPr lang="en-GB" sz="1100" baseline="0">
              <a:solidFill>
                <a:schemeClr val="dk1"/>
              </a:solidFill>
              <a:effectLst/>
              <a:latin typeface="+mn-lt"/>
              <a:ea typeface="+mn-ea"/>
              <a:cs typeface="+mn-cs"/>
            </a:rPr>
            <a:t> cm</a:t>
          </a:r>
          <a:r>
            <a:rPr lang="en-GB" sz="1100" baseline="30000">
              <a:solidFill>
                <a:schemeClr val="dk1"/>
              </a:solidFill>
              <a:effectLst/>
              <a:latin typeface="+mn-lt"/>
              <a:ea typeface="+mn-ea"/>
              <a:cs typeface="+mn-cs"/>
            </a:rPr>
            <a:t>3</a:t>
          </a:r>
          <a:r>
            <a:rPr lang="en-GB" sz="1100" baseline="0">
              <a:solidFill>
                <a:schemeClr val="dk1"/>
              </a:solidFill>
              <a:effectLst/>
              <a:latin typeface="+mn-lt"/>
              <a:ea typeface="+mn-ea"/>
              <a:cs typeface="+mn-cs"/>
            </a:rPr>
            <a:t>/cm</a:t>
          </a:r>
          <a:r>
            <a:rPr lang="en-GB" sz="1100" baseline="30000">
              <a:solidFill>
                <a:schemeClr val="dk1"/>
              </a:solidFill>
              <a:effectLst/>
              <a:latin typeface="+mn-lt"/>
              <a:ea typeface="+mn-ea"/>
              <a:cs typeface="+mn-cs"/>
            </a:rPr>
            <a:t>2</a:t>
          </a:r>
          <a:r>
            <a:rPr lang="en-GB" sz="1100" baseline="0">
              <a:solidFill>
                <a:schemeClr val="dk1"/>
              </a:solidFill>
              <a:effectLst/>
              <a:latin typeface="+mn-lt"/>
              <a:ea typeface="+mn-ea"/>
              <a:cs typeface="+mn-cs"/>
            </a:rPr>
            <a:t> units are also the same units that</a:t>
          </a:r>
          <a:r>
            <a:rPr lang="en-GB" sz="1100">
              <a:solidFill>
                <a:schemeClr val="dk1"/>
              </a:solidFill>
              <a:effectLst/>
              <a:latin typeface="+mn-lt"/>
              <a:ea typeface="+mn-ea"/>
              <a:cs typeface="+mn-cs"/>
            </a:rPr>
            <a:t> the limits in the other relevant standards (ASTMC902, 2020; ASTMC1272, 2022) are presented in. </a:t>
          </a:r>
          <a:r>
            <a:rPr lang="en-GB" sz="1100" baseline="0">
              <a:latin typeface="Aptos" panose="020B0004020202020204" pitchFamily="34" charset="0"/>
            </a:rPr>
            <a:t>A list of all volumetric abrasion limits prescribed by ASTM and predicated on some version of the ASTM C418 testing proceedure can be found in the "volumetric  abrasion limits" table on the "Abrasion limits" sheet. </a:t>
          </a:r>
          <a:r>
            <a:rPr lang="en-GB" sz="1100">
              <a:solidFill>
                <a:schemeClr val="dk1"/>
              </a:solidFill>
              <a:effectLst/>
              <a:latin typeface="+mn-lt"/>
              <a:ea typeface="+mn-ea"/>
              <a:cs typeface="+mn-cs"/>
            </a:rPr>
            <a:t>The most stringent of these volumetric abrasion limits pertain to interlocking paving units, so this was the limit used to establish a quality assurance target for all the geo-tiles in the data set.</a:t>
          </a:r>
          <a:r>
            <a:rPr lang="en-GB">
              <a:effectLst/>
            </a:rPr>
            <a:t> </a:t>
          </a:r>
          <a:endParaRPr lang="en-GB" sz="1100">
            <a:solidFill>
              <a:schemeClr val="dk1"/>
            </a:solidFill>
            <a:effectLst/>
            <a:latin typeface="+mn-lt"/>
            <a:ea typeface="+mn-ea"/>
            <a:cs typeface="+mn-cs"/>
          </a:endParaRPr>
        </a:p>
        <a:p>
          <a:endParaRPr lang="en-GB" sz="1100" baseline="0">
            <a:latin typeface="Aptos" panose="020B0004020202020204" pitchFamily="34" charset="0"/>
          </a:endParaRPr>
        </a:p>
        <a:p>
          <a:endParaRPr lang="en-GB" sz="1100" baseline="0">
            <a:latin typeface="Aptos" panose="020B0004020202020204" pitchFamily="34" charset="0"/>
          </a:endParaRPr>
        </a:p>
        <a:p>
          <a:r>
            <a:rPr lang="en-GB" sz="1100" baseline="0">
              <a:latin typeface="Aptos" panose="020B0004020202020204" pitchFamily="34" charset="0"/>
            </a:rPr>
            <a:t>Since geo-tiles had their abrasion measured as a mass loss, the volumetric upper limit from the standard was converted to an upper limit of abrasion mass loss using the measured geo-tile density and the formula: </a:t>
          </a:r>
        </a:p>
        <a:p>
          <a:endParaRPr lang="en-GB" sz="1100" baseline="0">
            <a:latin typeface="Aptos" panose="020B0004020202020204" pitchFamily="34" charset="0"/>
          </a:endParaRPr>
        </a:p>
        <a:p>
          <a:r>
            <a:rPr lang="en-GB" sz="1100" baseline="0">
              <a:latin typeface="Aptos" panose="020B0004020202020204" pitchFamily="34" charset="0"/>
            </a:rPr>
            <a:t>m</a:t>
          </a:r>
          <a:r>
            <a:rPr lang="en-GB" sz="1100" baseline="-25000">
              <a:latin typeface="Aptos" panose="020B0004020202020204" pitchFamily="34" charset="0"/>
            </a:rPr>
            <a:t>max</a:t>
          </a:r>
          <a:r>
            <a:rPr lang="en-GB" sz="1100" baseline="0">
              <a:latin typeface="Aptos" panose="020B0004020202020204" pitchFamily="34" charset="0"/>
            </a:rPr>
            <a:t> = v</a:t>
          </a:r>
          <a:r>
            <a:rPr lang="en-GB" sz="1100" baseline="-25000">
              <a:latin typeface="Aptos" panose="020B0004020202020204" pitchFamily="34" charset="0"/>
            </a:rPr>
            <a:t>5</a:t>
          </a:r>
          <a:r>
            <a:rPr lang="en-GB" sz="1100" baseline="0">
              <a:latin typeface="Aptos" panose="020B0004020202020204" pitchFamily="34" charset="0"/>
            </a:rPr>
            <a:t> × ρ</a:t>
          </a:r>
        </a:p>
        <a:p>
          <a:endParaRPr lang="en-GB" sz="1100" baseline="0">
            <a:latin typeface="Aptos" panose="020B0004020202020204" pitchFamily="34" charset="0"/>
          </a:endParaRPr>
        </a:p>
        <a:p>
          <a:r>
            <a:rPr lang="en-GB" sz="1100" baseline="0">
              <a:latin typeface="Aptos" panose="020B0004020202020204" pitchFamily="34" charset="0"/>
            </a:rPr>
            <a:t>Where</a:t>
          </a:r>
        </a:p>
        <a:p>
          <a:r>
            <a:rPr lang="en-GB" sz="1100" baseline="0">
              <a:latin typeface="Aptos" panose="020B0004020202020204" pitchFamily="34" charset="0"/>
            </a:rPr>
            <a:t>m</a:t>
          </a:r>
          <a:r>
            <a:rPr lang="en-GB" sz="1100" baseline="-25000">
              <a:latin typeface="Aptos" panose="020B0004020202020204" pitchFamily="34" charset="0"/>
            </a:rPr>
            <a:t>max</a:t>
          </a:r>
          <a:r>
            <a:rPr lang="en-GB" sz="1100" baseline="0">
              <a:latin typeface="Aptos" panose="020B0004020202020204" pitchFamily="34" charset="0"/>
            </a:rPr>
            <a:t> = abrasion mass loss upper limit in kg</a:t>
          </a:r>
        </a:p>
        <a:p>
          <a:r>
            <a:rPr lang="en-GB" sz="1100" baseline="0">
              <a:latin typeface="Aptos" panose="020B0004020202020204" pitchFamily="34" charset="0"/>
            </a:rPr>
            <a:t>v</a:t>
          </a:r>
          <a:r>
            <a:rPr lang="en-GB" sz="1100" baseline="-25000">
              <a:latin typeface="Aptos" panose="020B0004020202020204" pitchFamily="34" charset="0"/>
            </a:rPr>
            <a:t>5</a:t>
          </a:r>
          <a:r>
            <a:rPr lang="en-GB" sz="1100" baseline="0">
              <a:latin typeface="Aptos" panose="020B0004020202020204" pitchFamily="34" charset="0"/>
            </a:rPr>
            <a:t> = volumetric abrasion loss upper limit as prescribed by ASTM C936 in m</a:t>
          </a:r>
          <a:r>
            <a:rPr lang="en-GB" sz="1100" baseline="30000">
              <a:latin typeface="Aptos" panose="020B0004020202020204" pitchFamily="34" charset="0"/>
            </a:rPr>
            <a:t>3</a:t>
          </a:r>
        </a:p>
        <a:p>
          <a:r>
            <a:rPr lang="en-GB" sz="1100" baseline="0">
              <a:latin typeface="Aptos" panose="020B0004020202020204" pitchFamily="34" charset="0"/>
            </a:rPr>
            <a:t>ρ = geo-tile density in kg/m</a:t>
          </a:r>
          <a:r>
            <a:rPr lang="en-GB" sz="1100" baseline="30000">
              <a:latin typeface="Aptos" panose="020B0004020202020204" pitchFamily="34" charset="0"/>
            </a:rPr>
            <a:t>3</a:t>
          </a:r>
        </a:p>
        <a:p>
          <a:endParaRPr lang="en-GB" sz="1100" baseline="0">
            <a:latin typeface="Aptos" panose="020B0004020202020204" pitchFamily="34" charset="0"/>
          </a:endParaRPr>
        </a:p>
        <a:p>
          <a:r>
            <a:rPr lang="en-GB" sz="1100" baseline="0">
              <a:latin typeface="Aptos" panose="020B0004020202020204" pitchFamily="34" charset="0"/>
            </a:rPr>
            <a:t>The steps used in calculating the upper limit of mass abrasion can be found in the "calculation of abrasion mass loss limit" table in the "Abrasion limits" sheet. This abrasion loss limit was then plotted against the abrasion mass loss values of the rest of the tiles in the data set to visualise their performance against the standard.</a:t>
          </a:r>
        </a:p>
        <a:p>
          <a:endParaRPr lang="en-GB" sz="1100" baseline="0">
            <a:effectLst/>
            <a:latin typeface="Aptos" panose="020B0004020202020204" pitchFamily="34" charset="0"/>
          </a:endParaRPr>
        </a:p>
      </xdr:txBody>
    </xdr:sp>
    <xdr:clientData/>
  </xdr:twoCellAnchor>
  <xdr:twoCellAnchor>
    <xdr:from>
      <xdr:col>1</xdr:col>
      <xdr:colOff>12700</xdr:colOff>
      <xdr:row>2</xdr:row>
      <xdr:rowOff>20320</xdr:rowOff>
    </xdr:from>
    <xdr:to>
      <xdr:col>8</xdr:col>
      <xdr:colOff>606878</xdr:colOff>
      <xdr:row>7</xdr:row>
      <xdr:rowOff>109220</xdr:rowOff>
    </xdr:to>
    <xdr:sp macro="" textlink="">
      <xdr:nvSpPr>
        <xdr:cNvPr id="3" name="TextBox 2">
          <a:extLst>
            <a:ext uri="{FF2B5EF4-FFF2-40B4-BE49-F238E27FC236}">
              <a16:creationId xmlns:a16="http://schemas.microsoft.com/office/drawing/2014/main" id="{3845A57E-FFE3-9542-986D-9D9457AE0CB8}"/>
            </a:ext>
          </a:extLst>
        </xdr:cNvPr>
        <xdr:cNvSpPr txBox="1"/>
      </xdr:nvSpPr>
      <xdr:spPr>
        <a:xfrm>
          <a:off x="835660" y="426720"/>
          <a:ext cx="6354898" cy="1104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latin typeface="Aptos" panose="020B0004020202020204" pitchFamily="34" charset="0"/>
            </a:rPr>
            <a:t>Investigate</a:t>
          </a:r>
          <a:r>
            <a:rPr lang="en-GB" sz="1100" baseline="0">
              <a:latin typeface="Aptos" panose="020B0004020202020204" pitchFamily="34" charset="0"/>
            </a:rPr>
            <a:t> the use cases for geopolymerized tiles (geo-tiles) based on their abrasion results.</a:t>
          </a:r>
        </a:p>
        <a:p>
          <a:r>
            <a:rPr lang="en-GB" sz="1100" baseline="0">
              <a:latin typeface="Aptos" panose="020B0004020202020204" pitchFamily="34" charset="0"/>
            </a:rPr>
            <a:t>Establish an abrasion related quality control criterion for geo-tiles.</a:t>
          </a:r>
          <a:endParaRPr lang="en-GB" sz="1100">
            <a:latin typeface="Aptos" panose="020B0004020202020204" pitchFamily="34" charset="0"/>
          </a:endParaRPr>
        </a:p>
      </xdr:txBody>
    </xdr:sp>
    <xdr:clientData/>
  </xdr:twoCellAnchor>
  <xdr:twoCellAnchor editAs="oneCell">
    <xdr:from>
      <xdr:col>10</xdr:col>
      <xdr:colOff>20320</xdr:colOff>
      <xdr:row>15</xdr:row>
      <xdr:rowOff>20320</xdr:rowOff>
    </xdr:from>
    <xdr:to>
      <xdr:col>16</xdr:col>
      <xdr:colOff>810260</xdr:colOff>
      <xdr:row>40</xdr:row>
      <xdr:rowOff>116205</xdr:rowOff>
    </xdr:to>
    <xdr:pic>
      <xdr:nvPicPr>
        <xdr:cNvPr id="4" name="Picture 3">
          <a:extLst>
            <a:ext uri="{FF2B5EF4-FFF2-40B4-BE49-F238E27FC236}">
              <a16:creationId xmlns:a16="http://schemas.microsoft.com/office/drawing/2014/main" id="{131D9299-1DBB-B19A-15D1-5F2F3D14C5A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8249920" y="3068320"/>
          <a:ext cx="5727700" cy="517588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818903</xdr:colOff>
      <xdr:row>68</xdr:row>
      <xdr:rowOff>27449</xdr:rowOff>
    </xdr:from>
    <xdr:to>
      <xdr:col>5</xdr:col>
      <xdr:colOff>724122</xdr:colOff>
      <xdr:row>89</xdr:row>
      <xdr:rowOff>186422</xdr:rowOff>
    </xdr:to>
    <xdr:sp macro="" textlink="">
      <xdr:nvSpPr>
        <xdr:cNvPr id="2" name="TextBox 1">
          <a:extLst>
            <a:ext uri="{FF2B5EF4-FFF2-40B4-BE49-F238E27FC236}">
              <a16:creationId xmlns:a16="http://schemas.microsoft.com/office/drawing/2014/main" id="{BF04C41E-FF58-944D-B534-42377978006F}"/>
            </a:ext>
          </a:extLst>
        </xdr:cNvPr>
        <xdr:cNvSpPr txBox="1"/>
      </xdr:nvSpPr>
      <xdr:spPr>
        <a:xfrm>
          <a:off x="818903" y="9742949"/>
          <a:ext cx="8452319" cy="442617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latin typeface="Aptos" panose="020B0004020202020204" pitchFamily="34" charset="0"/>
            </a:rPr>
            <a:t>In order to</a:t>
          </a:r>
          <a:r>
            <a:rPr lang="en-GB" sz="1100" baseline="0">
              <a:latin typeface="Aptos" panose="020B0004020202020204" pitchFamily="34" charset="0"/>
            </a:rPr>
            <a:t> meet abrasion compliance for use as interlocking paving units, geo-tiles needed to meet 2 criteria. Firstly that they have a volumetric abrasion loss of less than 15 cm</a:t>
          </a:r>
          <a:r>
            <a:rPr lang="en-GB" sz="1100" baseline="30000">
              <a:latin typeface="Aptos" panose="020B0004020202020204" pitchFamily="34" charset="0"/>
            </a:rPr>
            <a:t>3</a:t>
          </a:r>
          <a:r>
            <a:rPr lang="en-GB" sz="1100" baseline="0">
              <a:latin typeface="Aptos" panose="020B0004020202020204" pitchFamily="34" charset="0"/>
            </a:rPr>
            <a:t>/50cm</a:t>
          </a:r>
          <a:r>
            <a:rPr lang="en-GB" sz="1100" baseline="30000">
              <a:latin typeface="Aptos" panose="020B0004020202020204" pitchFamily="34" charset="0"/>
            </a:rPr>
            <a:t>2</a:t>
          </a:r>
          <a:r>
            <a:rPr lang="en-GB" sz="1100" baseline="0">
              <a:latin typeface="Aptos" panose="020B0004020202020204" pitchFamily="34" charset="0"/>
            </a:rPr>
            <a:t> (ASTM C936)  or 0.3 cm</a:t>
          </a:r>
          <a:r>
            <a:rPr lang="en-GB" sz="1100" baseline="30000">
              <a:latin typeface="Aptos" panose="020B0004020202020204" pitchFamily="34" charset="0"/>
            </a:rPr>
            <a:t>3</a:t>
          </a:r>
          <a:r>
            <a:rPr lang="en-GB" sz="1100" baseline="0">
              <a:latin typeface="Aptos" panose="020B0004020202020204" pitchFamily="34" charset="0"/>
            </a:rPr>
            <a:t>/cm</a:t>
          </a:r>
          <a:r>
            <a:rPr lang="en-GB" sz="1100" baseline="30000">
              <a:latin typeface="Aptos" panose="020B0004020202020204" pitchFamily="34" charset="0"/>
            </a:rPr>
            <a:t>2</a:t>
          </a:r>
          <a:r>
            <a:rPr lang="en-GB" sz="1100" baseline="0">
              <a:latin typeface="Aptos" panose="020B0004020202020204" pitchFamily="34" charset="0"/>
            </a:rPr>
            <a:t> when tested using the ASTM C418 procedure. This requirement was met as the average abrasion of samples taken from a triplicate set formed under conditions that produced the geo-tiles with the highest modulus of rupture was found to be 0.11 ± 0.01 cm</a:t>
          </a:r>
          <a:r>
            <a:rPr lang="en-GB" sz="1100" baseline="30000">
              <a:latin typeface="Aptos" panose="020B0004020202020204" pitchFamily="34" charset="0"/>
            </a:rPr>
            <a:t>3</a:t>
          </a:r>
          <a:r>
            <a:rPr lang="en-GB" sz="1100" baseline="0">
              <a:latin typeface="Aptos" panose="020B0004020202020204" pitchFamily="34" charset="0"/>
            </a:rPr>
            <a:t>/cm</a:t>
          </a:r>
          <a:r>
            <a:rPr lang="en-GB" sz="1100" baseline="30000">
              <a:latin typeface="Aptos" panose="020B0004020202020204" pitchFamily="34" charset="0"/>
            </a:rPr>
            <a:t>2</a:t>
          </a:r>
          <a:r>
            <a:rPr lang="en-GB" sz="1100" baseline="0">
              <a:latin typeface="Aptos" panose="020B0004020202020204" pitchFamily="34" charset="0"/>
            </a:rPr>
            <a:t>. The second requirement is that the average thickness loss not exceed 3 mm, which geo-tiles also met as the material thickness loss due to abrasion was only 1.1 ± 0.1 mm.</a:t>
          </a:r>
        </a:p>
        <a:p>
          <a:endParaRPr lang="en-GB" sz="1100" baseline="0">
            <a:latin typeface="Aptos" panose="020B0004020202020204" pitchFamily="34" charset="0"/>
          </a:endParaRPr>
        </a:p>
        <a:p>
          <a:r>
            <a:rPr lang="en-GB" sz="1100" baseline="0">
              <a:latin typeface="Aptos" panose="020B0004020202020204" pitchFamily="34" charset="0"/>
            </a:rPr>
            <a:t>Interlocking paving units are typically used under highly abrasive environments such as traffic intersections, parking areas, roads and pedestrian sidewalks (Abdelbary 2016).</a:t>
          </a:r>
        </a:p>
        <a:p>
          <a:endParaRPr lang="en-GB" sz="1100" baseline="0">
            <a:latin typeface="Aptos" panose="020B0004020202020204" pitchFamily="34" charset="0"/>
          </a:endParaRPr>
        </a:p>
        <a:p>
          <a:r>
            <a:rPr lang="en-GB" sz="1100" baseline="0">
              <a:latin typeface="Aptos" panose="020B0004020202020204" pitchFamily="34" charset="0"/>
            </a:rPr>
            <a:t>This suggests that in terms of abrasive performance, in addition to the aforementioned used cases, geo-tiles can be used for less onerous applications such as domestic floors and patios as well as residential sidewalks and driveways. This suggestion is supported by upper limits presented in the ASTM C902 and C1272 standards which range between 1.7 cm</a:t>
          </a:r>
          <a:r>
            <a:rPr lang="en-GB" sz="1100" baseline="30000">
              <a:latin typeface="Aptos" panose="020B0004020202020204" pitchFamily="34" charset="0"/>
            </a:rPr>
            <a:t>3</a:t>
          </a:r>
          <a:r>
            <a:rPr lang="en-GB" sz="1100" baseline="0">
              <a:latin typeface="Aptos" panose="020B0004020202020204" pitchFamily="34" charset="0"/>
            </a:rPr>
            <a:t>/cm</a:t>
          </a:r>
          <a:r>
            <a:rPr lang="en-GB" sz="1100" baseline="30000">
              <a:latin typeface="Aptos" panose="020B0004020202020204" pitchFamily="34" charset="0"/>
            </a:rPr>
            <a:t>2</a:t>
          </a:r>
          <a:r>
            <a:rPr lang="en-GB" sz="1100" baseline="0">
              <a:latin typeface="Aptos" panose="020B0004020202020204" pitchFamily="34" charset="0"/>
            </a:rPr>
            <a:t> and 4.0 cm</a:t>
          </a:r>
          <a:r>
            <a:rPr lang="en-GB" sz="1100" baseline="30000">
              <a:latin typeface="Aptos" panose="020B0004020202020204" pitchFamily="34" charset="0"/>
            </a:rPr>
            <a:t>3</a:t>
          </a:r>
          <a:r>
            <a:rPr lang="en-GB" sz="1100" baseline="0">
              <a:latin typeface="Aptos" panose="020B0004020202020204" pitchFamily="34" charset="0"/>
            </a:rPr>
            <a:t>/cm</a:t>
          </a:r>
          <a:r>
            <a:rPr lang="en-GB" sz="1100" baseline="30000">
              <a:latin typeface="Aptos" panose="020B0004020202020204" pitchFamily="34" charset="0"/>
            </a:rPr>
            <a:t>2</a:t>
          </a:r>
          <a:r>
            <a:rPr lang="en-GB" sz="1100" baseline="0">
              <a:latin typeface="Aptos" panose="020B0004020202020204" pitchFamily="34" charset="0"/>
            </a:rPr>
            <a:t>, depicted in Table 5; significantly exceeding the geo-tile value of 0.11 ± 0.01 cm</a:t>
          </a:r>
          <a:r>
            <a:rPr lang="en-GB" sz="1100" baseline="30000">
              <a:latin typeface="Aptos" panose="020B0004020202020204" pitchFamily="34" charset="0"/>
            </a:rPr>
            <a:t>3</a:t>
          </a:r>
          <a:r>
            <a:rPr lang="en-GB" sz="1100" baseline="0">
              <a:latin typeface="Aptos" panose="020B0004020202020204" pitchFamily="34" charset="0"/>
            </a:rPr>
            <a:t>/cm</a:t>
          </a:r>
          <a:r>
            <a:rPr lang="en-GB" sz="1100" baseline="30000">
              <a:latin typeface="Aptos" panose="020B0004020202020204" pitchFamily="34" charset="0"/>
            </a:rPr>
            <a:t>2</a:t>
          </a:r>
          <a:r>
            <a:rPr lang="en-GB" sz="1100" baseline="0">
              <a:latin typeface="Aptos" panose="020B0004020202020204" pitchFamily="34" charset="0"/>
            </a:rPr>
            <a:t>. It must be noted however that the ASTM C902 and C1272 limits are specified using a slightly different version of the ASTM C418 procedure, which varies from the initial ASTM C418 procedure used both to test geo-tiles and to specify the ASTM C936 limit. The different version of ASTM C418 requires 33% more abrasive material to blast the tile face than the initial version (800 g vs 600 g), which renders the limits non-conservative. This difference was deemed unlikely to impact geo-tile compliance with the limits set according to the different C418 test procedure since the most demanding upper limit (1.7 cm</a:t>
          </a:r>
          <a:r>
            <a:rPr lang="en-GB" sz="1100" baseline="30000">
              <a:latin typeface="Aptos" panose="020B0004020202020204" pitchFamily="34" charset="0"/>
            </a:rPr>
            <a:t>3</a:t>
          </a:r>
          <a:r>
            <a:rPr lang="en-GB" sz="1100" baseline="0">
              <a:latin typeface="Aptos" panose="020B0004020202020204" pitchFamily="34" charset="0"/>
            </a:rPr>
            <a:t>/cm</a:t>
          </a:r>
          <a:r>
            <a:rPr lang="en-GB" sz="1100" baseline="30000">
              <a:latin typeface="Aptos" panose="020B0004020202020204" pitchFamily="34" charset="0"/>
            </a:rPr>
            <a:t>2</a:t>
          </a:r>
          <a:r>
            <a:rPr lang="en-GB" sz="1100" baseline="0">
              <a:latin typeface="Aptos" panose="020B0004020202020204" pitchFamily="34" charset="0"/>
            </a:rPr>
            <a:t>)  is an order of magnitude larger than the measured abrasion (0.11 ± 0.01 cm</a:t>
          </a:r>
          <a:r>
            <a:rPr lang="en-GB" sz="1100" baseline="30000">
              <a:latin typeface="Aptos" panose="020B0004020202020204" pitchFamily="34" charset="0"/>
            </a:rPr>
            <a:t>3</a:t>
          </a:r>
          <a:r>
            <a:rPr lang="en-GB" sz="1100" baseline="0">
              <a:latin typeface="Aptos" panose="020B0004020202020204" pitchFamily="34" charset="0"/>
            </a:rPr>
            <a:t>/cm</a:t>
          </a:r>
          <a:r>
            <a:rPr lang="en-GB" sz="1100" baseline="30000">
              <a:latin typeface="Aptos" panose="020B0004020202020204" pitchFamily="34" charset="0"/>
            </a:rPr>
            <a:t>2</a:t>
          </a:r>
          <a:r>
            <a:rPr lang="en-GB" sz="1100" baseline="0">
              <a:latin typeface="Aptos" panose="020B0004020202020204" pitchFamily="34" charset="0"/>
            </a:rPr>
            <a:t>), so it is highly unlikely that 33% more abrasive material would have yielded a more than 10x increase in abrasive volume loss.</a:t>
          </a:r>
        </a:p>
        <a:p>
          <a:endParaRPr lang="en-GB" sz="1100" baseline="0">
            <a:latin typeface="Aptos" panose="020B0004020202020204" pitchFamily="34" charset="0"/>
          </a:endParaRPr>
        </a:p>
        <a:p>
          <a:r>
            <a:rPr lang="en-GB" sz="1100" baseline="0">
              <a:latin typeface="Aptos" panose="020B0004020202020204" pitchFamily="34" charset="0"/>
            </a:rPr>
            <a:t>Using the density of geo-tiles, experimentally measured to be 1507 ± 75 kg/m</a:t>
          </a:r>
          <a:r>
            <a:rPr lang="en-GB" sz="1100" baseline="30000">
              <a:latin typeface="Aptos" panose="020B0004020202020204" pitchFamily="34" charset="0"/>
            </a:rPr>
            <a:t>3</a:t>
          </a:r>
          <a:r>
            <a:rPr lang="en-GB" sz="1100" baseline="0">
              <a:latin typeface="Aptos" panose="020B0004020202020204" pitchFamily="34" charset="0"/>
            </a:rPr>
            <a:t>, the volumetric abrasion upper limit was converted to an upper limit in terms of mass, calculated to be 2.9 g of abrasion loss. The abrasion loss of all geo-tiles tested in this study was plotted against this mass limit in figure 1, indicating that regardless of forming conditions, geo-tiles are robust to the most demanding abrasion limits prescribed by ASTM standards.</a:t>
          </a:r>
        </a:p>
      </xdr:txBody>
    </xdr:sp>
    <xdr:clientData/>
  </xdr:twoCellAnchor>
  <xdr:twoCellAnchor>
    <xdr:from>
      <xdr:col>1</xdr:col>
      <xdr:colOff>51003</xdr:colOff>
      <xdr:row>18</xdr:row>
      <xdr:rowOff>115102</xdr:rowOff>
    </xdr:from>
    <xdr:to>
      <xdr:col>10</xdr:col>
      <xdr:colOff>705555</xdr:colOff>
      <xdr:row>63</xdr:row>
      <xdr:rowOff>20159</xdr:rowOff>
    </xdr:to>
    <xdr:graphicFrame macro="">
      <xdr:nvGraphicFramePr>
        <xdr:cNvPr id="3" name="Chart 2">
          <a:extLst>
            <a:ext uri="{FF2B5EF4-FFF2-40B4-BE49-F238E27FC236}">
              <a16:creationId xmlns:a16="http://schemas.microsoft.com/office/drawing/2014/main" id="{BB331906-36F9-BA4A-AE41-256D4C6E18F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1330476</xdr:colOff>
      <xdr:row>22</xdr:row>
      <xdr:rowOff>165403</xdr:rowOff>
    </xdr:from>
    <xdr:to>
      <xdr:col>10</xdr:col>
      <xdr:colOff>564445</xdr:colOff>
      <xdr:row>22</xdr:row>
      <xdr:rowOff>165403</xdr:rowOff>
    </xdr:to>
    <xdr:cxnSp macro="">
      <xdr:nvCxnSpPr>
        <xdr:cNvPr id="4" name="Straight Connector 3">
          <a:extLst>
            <a:ext uri="{FF2B5EF4-FFF2-40B4-BE49-F238E27FC236}">
              <a16:creationId xmlns:a16="http://schemas.microsoft.com/office/drawing/2014/main" id="{0075685C-00EF-6841-B164-96CB659834AE}"/>
            </a:ext>
          </a:extLst>
        </xdr:cNvPr>
        <xdr:cNvCxnSpPr/>
      </xdr:nvCxnSpPr>
      <xdr:spPr>
        <a:xfrm>
          <a:off x="2156984" y="5043816"/>
          <a:ext cx="13183810" cy="0"/>
        </a:xfrm>
        <a:prstGeom prst="line">
          <a:avLst/>
        </a:prstGeom>
        <a:ln w="25400">
          <a:solidFill>
            <a:srgbClr val="FF5543"/>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4218852</xdr:colOff>
      <xdr:row>23</xdr:row>
      <xdr:rowOff>133217</xdr:rowOff>
    </xdr:from>
    <xdr:to>
      <xdr:col>6</xdr:col>
      <xdr:colOff>351770</xdr:colOff>
      <xdr:row>27</xdr:row>
      <xdr:rowOff>36546</xdr:rowOff>
    </xdr:to>
    <xdr:sp macro="" textlink="">
      <xdr:nvSpPr>
        <xdr:cNvPr id="5" name="TextBox 4">
          <a:extLst>
            <a:ext uri="{FF2B5EF4-FFF2-40B4-BE49-F238E27FC236}">
              <a16:creationId xmlns:a16="http://schemas.microsoft.com/office/drawing/2014/main" id="{79E2BDCB-9DB4-B240-87DF-63BC656D4D76}"/>
            </a:ext>
          </a:extLst>
        </xdr:cNvPr>
        <xdr:cNvSpPr txBox="1"/>
      </xdr:nvSpPr>
      <xdr:spPr>
        <a:xfrm>
          <a:off x="5045360" y="5213217"/>
          <a:ext cx="6776727" cy="7096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GB" sz="2400">
              <a:solidFill>
                <a:srgbClr val="FF5543"/>
              </a:solidFill>
              <a:latin typeface="Aptos" panose="020B0004020202020204" pitchFamily="34" charset="0"/>
            </a:rPr>
            <a:t>M</a:t>
          </a:r>
          <a:r>
            <a:rPr lang="en-GB" sz="2400" baseline="0">
              <a:solidFill>
                <a:srgbClr val="FF5543"/>
              </a:solidFill>
              <a:latin typeface="Aptos" panose="020B0004020202020204" pitchFamily="34" charset="0"/>
            </a:rPr>
            <a:t>aximum allowable abrasion (ASTM C936)</a:t>
          </a:r>
          <a:endParaRPr lang="en-GB" sz="2400">
            <a:solidFill>
              <a:srgbClr val="FF5543"/>
            </a:solidFill>
            <a:latin typeface="Aptos" panose="020B0004020202020204" pitchFamily="34" charset="0"/>
          </a:endParaRPr>
        </a:p>
      </xdr:txBody>
    </xdr:sp>
    <xdr:clientData/>
  </xdr:twoCellAnchor>
  <xdr:twoCellAnchor>
    <xdr:from>
      <xdr:col>1</xdr:col>
      <xdr:colOff>832404</xdr:colOff>
      <xdr:row>56</xdr:row>
      <xdr:rowOff>71766</xdr:rowOff>
    </xdr:from>
    <xdr:to>
      <xdr:col>1</xdr:col>
      <xdr:colOff>4959048</xdr:colOff>
      <xdr:row>60</xdr:row>
      <xdr:rowOff>83055</xdr:rowOff>
    </xdr:to>
    <xdr:sp macro="" textlink="">
      <xdr:nvSpPr>
        <xdr:cNvPr id="6" name="TextBox 5">
          <a:extLst>
            <a:ext uri="{FF2B5EF4-FFF2-40B4-BE49-F238E27FC236}">
              <a16:creationId xmlns:a16="http://schemas.microsoft.com/office/drawing/2014/main" id="{B73DE5F8-5007-9D46-934D-0A632B0F8094}"/>
            </a:ext>
          </a:extLst>
        </xdr:cNvPr>
        <xdr:cNvSpPr txBox="1"/>
      </xdr:nvSpPr>
      <xdr:spPr>
        <a:xfrm>
          <a:off x="1658912" y="11804147"/>
          <a:ext cx="4126644" cy="8176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2400"/>
            <a:t>|</a:t>
          </a:r>
          <a:r>
            <a:rPr lang="en-GB" sz="2400" baseline="0"/>
            <a:t>              </a:t>
          </a:r>
          <a:r>
            <a:rPr lang="en-GB" sz="2400"/>
            <a:t>(0.1 MPa)</a:t>
          </a:r>
          <a:r>
            <a:rPr lang="en-GB" sz="2400" baseline="0"/>
            <a:t>            </a:t>
          </a:r>
          <a:r>
            <a:rPr lang="en-GB" sz="2400"/>
            <a:t>|</a:t>
          </a:r>
        </a:p>
      </xdr:txBody>
    </xdr:sp>
    <xdr:clientData/>
  </xdr:twoCellAnchor>
  <xdr:twoCellAnchor>
    <xdr:from>
      <xdr:col>1</xdr:col>
      <xdr:colOff>4129566</xdr:colOff>
      <xdr:row>56</xdr:row>
      <xdr:rowOff>42738</xdr:rowOff>
    </xdr:from>
    <xdr:to>
      <xdr:col>5</xdr:col>
      <xdr:colOff>515258</xdr:colOff>
      <xdr:row>60</xdr:row>
      <xdr:rowOff>54027</xdr:rowOff>
    </xdr:to>
    <xdr:sp macro="" textlink="">
      <xdr:nvSpPr>
        <xdr:cNvPr id="7" name="TextBox 6">
          <a:extLst>
            <a:ext uri="{FF2B5EF4-FFF2-40B4-BE49-F238E27FC236}">
              <a16:creationId xmlns:a16="http://schemas.microsoft.com/office/drawing/2014/main" id="{E1CAB953-4C63-964C-B48C-9C0856A16B0F}"/>
            </a:ext>
          </a:extLst>
        </xdr:cNvPr>
        <xdr:cNvSpPr txBox="1"/>
      </xdr:nvSpPr>
      <xdr:spPr>
        <a:xfrm>
          <a:off x="4956074" y="11775119"/>
          <a:ext cx="4126644" cy="8176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2400"/>
            <a:t>|</a:t>
          </a:r>
          <a:r>
            <a:rPr lang="en-GB" sz="2400" baseline="0"/>
            <a:t>              </a:t>
          </a:r>
          <a:r>
            <a:rPr lang="en-GB" sz="2400"/>
            <a:t>(0.2 MPa)</a:t>
          </a:r>
          <a:r>
            <a:rPr lang="en-GB" sz="2400" baseline="0"/>
            <a:t>            </a:t>
          </a:r>
          <a:r>
            <a:rPr lang="en-GB" sz="2400"/>
            <a:t>|</a:t>
          </a:r>
        </a:p>
      </xdr:txBody>
    </xdr:sp>
    <xdr:clientData/>
  </xdr:twoCellAnchor>
  <xdr:twoCellAnchor>
    <xdr:from>
      <xdr:col>4</xdr:col>
      <xdr:colOff>904168</xdr:colOff>
      <xdr:row>56</xdr:row>
      <xdr:rowOff>22578</xdr:rowOff>
    </xdr:from>
    <xdr:to>
      <xdr:col>7</xdr:col>
      <xdr:colOff>91924</xdr:colOff>
      <xdr:row>60</xdr:row>
      <xdr:rowOff>33867</xdr:rowOff>
    </xdr:to>
    <xdr:sp macro="" textlink="">
      <xdr:nvSpPr>
        <xdr:cNvPr id="8" name="TextBox 7">
          <a:extLst>
            <a:ext uri="{FF2B5EF4-FFF2-40B4-BE49-F238E27FC236}">
              <a16:creationId xmlns:a16="http://schemas.microsoft.com/office/drawing/2014/main" id="{96E8D405-2342-9B43-8770-A2C94DE559A6}"/>
            </a:ext>
          </a:extLst>
        </xdr:cNvPr>
        <xdr:cNvSpPr txBox="1"/>
      </xdr:nvSpPr>
      <xdr:spPr>
        <a:xfrm>
          <a:off x="8262105" y="11754959"/>
          <a:ext cx="4126644" cy="8176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2400"/>
            <a:t>|</a:t>
          </a:r>
          <a:r>
            <a:rPr lang="en-GB" sz="2400" baseline="0"/>
            <a:t>              </a:t>
          </a:r>
          <a:r>
            <a:rPr lang="en-GB" sz="2400"/>
            <a:t>(0.3 MPa)</a:t>
          </a:r>
          <a:r>
            <a:rPr lang="en-GB" sz="2400" baseline="0"/>
            <a:t>            </a:t>
          </a:r>
          <a:r>
            <a:rPr lang="en-GB" sz="2400"/>
            <a:t>|</a:t>
          </a:r>
        </a:p>
      </xdr:txBody>
    </xdr:sp>
    <xdr:clientData/>
  </xdr:twoCellAnchor>
  <xdr:twoCellAnchor>
    <xdr:from>
      <xdr:col>5</xdr:col>
      <xdr:colOff>2799088</xdr:colOff>
      <xdr:row>56</xdr:row>
      <xdr:rowOff>22580</xdr:rowOff>
    </xdr:from>
    <xdr:to>
      <xdr:col>10</xdr:col>
      <xdr:colOff>705556</xdr:colOff>
      <xdr:row>60</xdr:row>
      <xdr:rowOff>33869</xdr:rowOff>
    </xdr:to>
    <xdr:sp macro="" textlink="">
      <xdr:nvSpPr>
        <xdr:cNvPr id="9" name="TextBox 8">
          <a:extLst>
            <a:ext uri="{FF2B5EF4-FFF2-40B4-BE49-F238E27FC236}">
              <a16:creationId xmlns:a16="http://schemas.microsoft.com/office/drawing/2014/main" id="{0DAEA388-85EE-D648-BC95-B11EDBDEE654}"/>
            </a:ext>
          </a:extLst>
        </xdr:cNvPr>
        <xdr:cNvSpPr txBox="1"/>
      </xdr:nvSpPr>
      <xdr:spPr>
        <a:xfrm>
          <a:off x="11366548" y="11754961"/>
          <a:ext cx="4115357" cy="8176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GB" sz="2400"/>
            <a:t>| </a:t>
          </a:r>
          <a:r>
            <a:rPr lang="en-GB" sz="2400" baseline="0"/>
            <a:t>             </a:t>
          </a:r>
          <a:r>
            <a:rPr lang="en-GB" sz="2400"/>
            <a:t>(0.4 MPa)</a:t>
          </a:r>
          <a:r>
            <a:rPr lang="en-GB" sz="2400" baseline="0"/>
            <a:t>              </a:t>
          </a:r>
          <a:r>
            <a:rPr lang="en-GB" sz="2400"/>
            <a:t>|</a:t>
          </a:r>
        </a:p>
      </xdr:txBody>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3" Type="http://schemas.openxmlformats.org/officeDocument/2006/relationships/hyperlink" Target="https://dl.azmanco.com/standards/ASTM-C/ASTM-C-Series-Full/C/C418.pdf" TargetMode="External"/><Relationship Id="rId2" Type="http://schemas.openxmlformats.org/officeDocument/2006/relationships/hyperlink" Target="https://cdn.standards.iteh.ai/samples/109241/0782db0b1702474e8d898ed25db367f1/ASTM-C936-C936M-21.pdf" TargetMode="External"/><Relationship Id="rId1" Type="http://schemas.openxmlformats.org/officeDocument/2006/relationships/hyperlink" Target="https://d1wqtxts1xzle7.cloudfront.net/55761664/The_Impact_of_Incorporating_Slag_Aggregates-libre.pdf?1518221854=&amp;response-content-disposition=inline%3B+filename%3DLandscape_Architecture_and_Regional_Plan.pdf&amp;Expires=1708450033&amp;Signature=ERn-Rd0ZvnjOvCtQGFQhvmbajxaBWdFC-vIT5lg01WQeyB~Aqw8UF0CuRflSA2vzXW3g1~CFriybxddb6Yao5hJGC9f83uyYaQrDn8iDjKpB0e1X1qThol8Ux4P1e-OKSBN5JsYXyoThtZTrMcBXJ0F~sSJPHSu3icmtLfVBk9ANzXJWhqhIvFkrqTbJ8vpXjucQUefUc4ixOFdoJCjQzrsO1z3VJN0DQ3m8EaSBY4YUAOgnHBLB6KipilUkRB9TneCPpb1ZOcfvVvQaiXINncSGNAH~U6a8eikvx6budZF0MJYVaBF~subnXz53qzozChD1ORIStMERlDrkp6g3eg__&amp;Key-Pair-Id=APKAJLOHF5GGSLRBV4ZA" TargetMode="External"/><Relationship Id="rId6" Type="http://schemas.openxmlformats.org/officeDocument/2006/relationships/drawing" Target="../drawings/drawing2.xml"/><Relationship Id="rId5" Type="http://schemas.openxmlformats.org/officeDocument/2006/relationships/hyperlink" Target="https://cdn.standards.iteh.ai/samples/112997/414d25951eb74b99a30182ffd2748abc/ASTM-C1272-22.pdf" TargetMode="External"/><Relationship Id="rId4" Type="http://schemas.openxmlformats.org/officeDocument/2006/relationships/hyperlink" Target="https://cdn.standards.iteh.ai/samples/107959/bfb7ec66286e4ca583aec2959641702f/ASTM-C902-20.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B097DE-7CEC-5842-9DF0-04397738144D}">
  <dimension ref="B2:P15"/>
  <sheetViews>
    <sheetView tabSelected="1" zoomScale="125" workbookViewId="0">
      <selection activeCell="C9" sqref="C9"/>
    </sheetView>
  </sheetViews>
  <sheetFormatPr baseColWidth="10" defaultRowHeight="16" x14ac:dyDescent="0.2"/>
  <sheetData>
    <row r="2" spans="2:16" x14ac:dyDescent="0.2">
      <c r="B2" s="1" t="s">
        <v>56</v>
      </c>
    </row>
    <row r="10" spans="2:16" x14ac:dyDescent="0.2">
      <c r="B10" s="1" t="s">
        <v>7</v>
      </c>
    </row>
    <row r="14" spans="2:16" ht="17" thickBot="1" x14ac:dyDescent="0.25"/>
    <row r="15" spans="2:16" ht="17" thickBot="1" x14ac:dyDescent="0.25">
      <c r="K15" s="143" t="s">
        <v>228</v>
      </c>
      <c r="L15" s="144"/>
      <c r="M15" s="144"/>
      <c r="N15" s="144"/>
      <c r="O15" s="144"/>
      <c r="P15" s="145"/>
    </row>
  </sheetData>
  <mergeCells count="1">
    <mergeCell ref="K15:P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B56F24-4E70-AC41-BB1C-335BFE08086F}">
  <dimension ref="A1:H111"/>
  <sheetViews>
    <sheetView zoomScale="112" workbookViewId="0">
      <selection activeCell="D88" sqref="D88"/>
    </sheetView>
  </sheetViews>
  <sheetFormatPr baseColWidth="10" defaultRowHeight="16" x14ac:dyDescent="0.2"/>
  <cols>
    <col min="2" max="2" width="17" bestFit="1" customWidth="1"/>
    <col min="3" max="3" width="18.33203125" bestFit="1" customWidth="1"/>
    <col min="4" max="4" width="26" bestFit="1" customWidth="1"/>
    <col min="5" max="5" width="23.33203125" bestFit="1" customWidth="1"/>
    <col min="6" max="6" width="19.83203125" customWidth="1"/>
  </cols>
  <sheetData>
    <row r="1" spans="2:8" ht="17" thickBot="1" x14ac:dyDescent="0.25"/>
    <row r="2" spans="2:8" ht="17" thickBot="1" x14ac:dyDescent="0.25">
      <c r="B2" s="143" t="s">
        <v>241</v>
      </c>
      <c r="C2" s="144"/>
      <c r="D2" s="144"/>
      <c r="E2" s="144"/>
      <c r="F2" s="144"/>
      <c r="G2" s="144"/>
      <c r="H2" s="145"/>
    </row>
    <row r="3" spans="2:8" x14ac:dyDescent="0.2">
      <c r="B3" s="90" t="s">
        <v>140</v>
      </c>
      <c r="C3" s="38" t="s">
        <v>141</v>
      </c>
      <c r="D3" s="38" t="s">
        <v>242</v>
      </c>
      <c r="E3" s="38" t="s">
        <v>243</v>
      </c>
      <c r="F3" s="129" t="s">
        <v>63</v>
      </c>
      <c r="G3" s="38" t="s">
        <v>142</v>
      </c>
      <c r="H3" s="91" t="s">
        <v>165</v>
      </c>
    </row>
    <row r="4" spans="2:8" x14ac:dyDescent="0.2">
      <c r="B4" s="92" t="s">
        <v>139</v>
      </c>
      <c r="C4" s="152" t="s">
        <v>64</v>
      </c>
      <c r="D4" s="130">
        <v>113.06</v>
      </c>
      <c r="E4" s="131">
        <v>111.98</v>
      </c>
      <c r="F4" s="138">
        <f>D4-E4</f>
        <v>1.0799999999999983</v>
      </c>
      <c r="G4" s="153">
        <f>AVERAGE(F4:F11)</f>
        <v>1.0612499999999994</v>
      </c>
      <c r="H4" s="156">
        <f>STDEV(F4:F11)</f>
        <v>8.2364607516993468E-2</v>
      </c>
    </row>
    <row r="5" spans="2:8" x14ac:dyDescent="0.2">
      <c r="B5" s="56" t="s">
        <v>138</v>
      </c>
      <c r="C5" s="152"/>
      <c r="D5" s="130">
        <v>101.85</v>
      </c>
      <c r="E5" s="131">
        <v>100.75</v>
      </c>
      <c r="F5" s="139">
        <f t="shared" ref="F5:F11" si="0">D5-E5</f>
        <v>1.0999999999999943</v>
      </c>
      <c r="G5" s="154"/>
      <c r="H5" s="157"/>
    </row>
    <row r="6" spans="2:8" x14ac:dyDescent="0.2">
      <c r="B6" s="56" t="s">
        <v>0</v>
      </c>
      <c r="C6" s="152"/>
      <c r="D6" s="130">
        <v>103.39</v>
      </c>
      <c r="E6" s="131">
        <v>102.31</v>
      </c>
      <c r="F6" s="139">
        <f t="shared" si="0"/>
        <v>1.0799999999999983</v>
      </c>
      <c r="G6" s="154"/>
      <c r="H6" s="157"/>
    </row>
    <row r="7" spans="2:8" x14ac:dyDescent="0.2">
      <c r="B7" s="56" t="s">
        <v>1</v>
      </c>
      <c r="C7" s="152"/>
      <c r="D7" s="130">
        <v>117.21</v>
      </c>
      <c r="E7" s="131">
        <v>116.22</v>
      </c>
      <c r="F7" s="139">
        <f t="shared" si="0"/>
        <v>0.98999999999999488</v>
      </c>
      <c r="G7" s="154"/>
      <c r="H7" s="157"/>
    </row>
    <row r="8" spans="2:8" x14ac:dyDescent="0.2">
      <c r="B8" s="56" t="s">
        <v>2</v>
      </c>
      <c r="C8" s="152"/>
      <c r="D8" s="130">
        <v>104.63</v>
      </c>
      <c r="E8" s="131">
        <v>103.46</v>
      </c>
      <c r="F8" s="139">
        <f t="shared" si="0"/>
        <v>1.1700000000000017</v>
      </c>
      <c r="G8" s="154"/>
      <c r="H8" s="157"/>
    </row>
    <row r="9" spans="2:8" x14ac:dyDescent="0.2">
      <c r="B9" s="56" t="s">
        <v>143</v>
      </c>
      <c r="C9" s="152"/>
      <c r="D9" s="130">
        <v>111.44</v>
      </c>
      <c r="E9" s="131">
        <v>110.38</v>
      </c>
      <c r="F9" s="139">
        <f t="shared" si="0"/>
        <v>1.0600000000000023</v>
      </c>
      <c r="G9" s="154"/>
      <c r="H9" s="157"/>
    </row>
    <row r="10" spans="2:8" x14ac:dyDescent="0.2">
      <c r="B10" s="56" t="s">
        <v>144</v>
      </c>
      <c r="C10" s="152"/>
      <c r="D10" s="130">
        <v>118.39</v>
      </c>
      <c r="E10" s="131">
        <v>117.49</v>
      </c>
      <c r="F10" s="139">
        <f t="shared" si="0"/>
        <v>0.90000000000000568</v>
      </c>
      <c r="G10" s="154"/>
      <c r="H10" s="157"/>
    </row>
    <row r="11" spans="2:8" x14ac:dyDescent="0.2">
      <c r="B11" s="93" t="s">
        <v>145</v>
      </c>
      <c r="C11" s="152"/>
      <c r="D11" s="132">
        <v>106.7</v>
      </c>
      <c r="E11" s="133">
        <v>105.59</v>
      </c>
      <c r="F11" s="140">
        <f t="shared" si="0"/>
        <v>1.1099999999999994</v>
      </c>
      <c r="G11" s="155"/>
      <c r="H11" s="158"/>
    </row>
    <row r="12" spans="2:8" x14ac:dyDescent="0.2">
      <c r="B12" s="56" t="s">
        <v>86</v>
      </c>
      <c r="C12" s="152" t="s">
        <v>65</v>
      </c>
      <c r="D12" s="130">
        <v>103.54</v>
      </c>
      <c r="E12" s="131">
        <v>102.64</v>
      </c>
      <c r="F12" s="28">
        <f>D12-E12</f>
        <v>0.90000000000000568</v>
      </c>
      <c r="G12" s="153">
        <f>AVERAGE(F12:F14)</f>
        <v>1.0799999999999983</v>
      </c>
      <c r="H12" s="156">
        <f>STDEV(F12:F14)</f>
        <v>0.20297783130184141</v>
      </c>
    </row>
    <row r="13" spans="2:8" x14ac:dyDescent="0.2">
      <c r="B13" s="56" t="s">
        <v>85</v>
      </c>
      <c r="C13" s="152"/>
      <c r="D13" s="130">
        <v>111.96</v>
      </c>
      <c r="E13" s="131">
        <v>110.92</v>
      </c>
      <c r="F13" s="28">
        <f t="shared" ref="F13:F20" si="1">D13-E13</f>
        <v>1.039999999999992</v>
      </c>
      <c r="G13" s="154"/>
      <c r="H13" s="157"/>
    </row>
    <row r="14" spans="2:8" x14ac:dyDescent="0.2">
      <c r="B14" s="93" t="s">
        <v>84</v>
      </c>
      <c r="C14" s="152"/>
      <c r="D14" s="132">
        <v>111.49</v>
      </c>
      <c r="E14" s="133">
        <v>110.19</v>
      </c>
      <c r="F14" s="28">
        <f t="shared" si="1"/>
        <v>1.2999999999999972</v>
      </c>
      <c r="G14" s="155"/>
      <c r="H14" s="158"/>
    </row>
    <row r="15" spans="2:8" x14ac:dyDescent="0.2">
      <c r="B15" s="56" t="s">
        <v>137</v>
      </c>
      <c r="C15" s="152" t="s">
        <v>66</v>
      </c>
      <c r="D15" s="130">
        <v>113.76</v>
      </c>
      <c r="E15" s="131">
        <v>112.92</v>
      </c>
      <c r="F15" s="138">
        <f t="shared" si="1"/>
        <v>0.84000000000000341</v>
      </c>
      <c r="G15" s="153">
        <f>AVERAGE(F15:F17)</f>
        <v>0.8033333333333369</v>
      </c>
      <c r="H15" s="156">
        <f>STDEV(F15:F17)</f>
        <v>5.5075705472856513E-2</v>
      </c>
    </row>
    <row r="16" spans="2:8" x14ac:dyDescent="0.2">
      <c r="B16" s="56" t="s">
        <v>136</v>
      </c>
      <c r="C16" s="152"/>
      <c r="D16" s="130">
        <v>101.79</v>
      </c>
      <c r="E16" s="131">
        <v>101.05</v>
      </c>
      <c r="F16" s="139">
        <f t="shared" si="1"/>
        <v>0.74000000000000909</v>
      </c>
      <c r="G16" s="154"/>
      <c r="H16" s="157"/>
    </row>
    <row r="17" spans="2:8" x14ac:dyDescent="0.2">
      <c r="B17" s="56" t="s">
        <v>135</v>
      </c>
      <c r="C17" s="152"/>
      <c r="D17" s="130">
        <v>105.08</v>
      </c>
      <c r="E17" s="131">
        <v>104.25</v>
      </c>
      <c r="F17" s="140">
        <f t="shared" si="1"/>
        <v>0.82999999999999829</v>
      </c>
      <c r="G17" s="155"/>
      <c r="H17" s="158"/>
    </row>
    <row r="18" spans="2:8" x14ac:dyDescent="0.2">
      <c r="B18" s="92" t="s">
        <v>134</v>
      </c>
      <c r="C18" s="152" t="s">
        <v>67</v>
      </c>
      <c r="D18" s="134">
        <v>110.98</v>
      </c>
      <c r="E18" s="135">
        <v>109.81</v>
      </c>
      <c r="F18" s="28">
        <f t="shared" si="1"/>
        <v>1.1700000000000017</v>
      </c>
      <c r="G18" s="153">
        <f>AVERAGE(F18:F20)</f>
        <v>1.073333333333333</v>
      </c>
      <c r="H18" s="156">
        <f>STDEV(F18:F20)</f>
        <v>0.15885003409925105</v>
      </c>
    </row>
    <row r="19" spans="2:8" x14ac:dyDescent="0.2">
      <c r="B19" s="56" t="s">
        <v>133</v>
      </c>
      <c r="C19" s="152"/>
      <c r="D19" s="130">
        <v>99.91</v>
      </c>
      <c r="E19" s="131">
        <v>99.02</v>
      </c>
      <c r="F19" s="28">
        <f t="shared" si="1"/>
        <v>0.89000000000000057</v>
      </c>
      <c r="G19" s="154"/>
      <c r="H19" s="157"/>
    </row>
    <row r="20" spans="2:8" x14ac:dyDescent="0.2">
      <c r="B20" s="56" t="s">
        <v>132</v>
      </c>
      <c r="C20" s="152"/>
      <c r="D20" s="130">
        <v>107.67</v>
      </c>
      <c r="E20" s="131">
        <v>106.51</v>
      </c>
      <c r="F20" s="28">
        <f t="shared" si="1"/>
        <v>1.1599999999999966</v>
      </c>
      <c r="G20" s="155"/>
      <c r="H20" s="158"/>
    </row>
    <row r="21" spans="2:8" x14ac:dyDescent="0.2">
      <c r="B21" s="92" t="s">
        <v>131</v>
      </c>
      <c r="C21" s="152" t="s">
        <v>68</v>
      </c>
      <c r="D21" s="134">
        <v>106.54</v>
      </c>
      <c r="E21" s="135">
        <v>105.65</v>
      </c>
      <c r="F21" s="138">
        <f>D21-E21</f>
        <v>0.89000000000000057</v>
      </c>
      <c r="G21" s="153">
        <f>AVERAGE(F21:F24)</f>
        <v>1.2424999999999962</v>
      </c>
      <c r="H21" s="156">
        <f>STDEV(F21:F24)</f>
        <v>0.41796132197449182</v>
      </c>
    </row>
    <row r="22" spans="2:8" x14ac:dyDescent="0.2">
      <c r="B22" s="56" t="s">
        <v>130</v>
      </c>
      <c r="C22" s="152"/>
      <c r="D22" s="130">
        <v>105.91</v>
      </c>
      <c r="E22" s="131">
        <v>105.03</v>
      </c>
      <c r="F22" s="139">
        <f t="shared" ref="F22:F30" si="2">D22-E22</f>
        <v>0.87999999999999545</v>
      </c>
      <c r="G22" s="159"/>
      <c r="H22" s="157"/>
    </row>
    <row r="23" spans="2:8" x14ac:dyDescent="0.2">
      <c r="B23" s="56" t="s">
        <v>146</v>
      </c>
      <c r="C23" s="152"/>
      <c r="D23" s="130">
        <v>105.67</v>
      </c>
      <c r="E23" s="131">
        <v>104.15</v>
      </c>
      <c r="F23" s="139">
        <f t="shared" si="2"/>
        <v>1.519999999999996</v>
      </c>
      <c r="G23" s="159"/>
      <c r="H23" s="157"/>
    </row>
    <row r="24" spans="2:8" x14ac:dyDescent="0.2">
      <c r="B24" s="93" t="s">
        <v>147</v>
      </c>
      <c r="C24" s="152"/>
      <c r="D24" s="132">
        <v>101.05</v>
      </c>
      <c r="E24" s="133">
        <v>99.37</v>
      </c>
      <c r="F24" s="140">
        <f t="shared" si="2"/>
        <v>1.6799999999999926</v>
      </c>
      <c r="G24" s="160"/>
      <c r="H24" s="158"/>
    </row>
    <row r="25" spans="2:8" x14ac:dyDescent="0.2">
      <c r="B25" s="92" t="s">
        <v>129</v>
      </c>
      <c r="C25" s="152" t="s">
        <v>69</v>
      </c>
      <c r="D25" s="134">
        <v>104.24</v>
      </c>
      <c r="E25" s="135">
        <v>103</v>
      </c>
      <c r="F25" s="138">
        <f t="shared" si="2"/>
        <v>1.2399999999999949</v>
      </c>
      <c r="G25" s="153">
        <f>AVERAGE(F25:F27)</f>
        <v>1.2433333333333347</v>
      </c>
      <c r="H25" s="156">
        <f>STDEV(F25:F27)</f>
        <v>3.5118845842839523E-2</v>
      </c>
    </row>
    <row r="26" spans="2:8" x14ac:dyDescent="0.2">
      <c r="B26" s="56" t="s">
        <v>128</v>
      </c>
      <c r="C26" s="152"/>
      <c r="D26" s="130">
        <v>107.42</v>
      </c>
      <c r="E26" s="131">
        <v>106.21</v>
      </c>
      <c r="F26" s="139">
        <f t="shared" si="2"/>
        <v>1.210000000000008</v>
      </c>
      <c r="G26" s="159"/>
      <c r="H26" s="157"/>
    </row>
    <row r="27" spans="2:8" x14ac:dyDescent="0.2">
      <c r="B27" s="93" t="s">
        <v>127</v>
      </c>
      <c r="C27" s="152"/>
      <c r="D27" s="132">
        <v>97.99</v>
      </c>
      <c r="E27" s="133">
        <v>96.71</v>
      </c>
      <c r="F27" s="140">
        <f t="shared" si="2"/>
        <v>1.2800000000000011</v>
      </c>
      <c r="G27" s="160"/>
      <c r="H27" s="158"/>
    </row>
    <row r="28" spans="2:8" x14ac:dyDescent="0.2">
      <c r="B28" s="92" t="s">
        <v>126</v>
      </c>
      <c r="C28" s="152" t="s">
        <v>70</v>
      </c>
      <c r="D28" s="134">
        <v>98.27</v>
      </c>
      <c r="E28" s="135">
        <v>96.89</v>
      </c>
      <c r="F28" s="138">
        <f t="shared" si="2"/>
        <v>1.3799999999999955</v>
      </c>
      <c r="G28" s="153">
        <f>AVERAGE(F28:F30)</f>
        <v>1.349999999999999</v>
      </c>
      <c r="H28" s="156">
        <f t="shared" ref="H28" si="3">STDEV(F28:F30)</f>
        <v>9.8488578017952272E-2</v>
      </c>
    </row>
    <row r="29" spans="2:8" x14ac:dyDescent="0.2">
      <c r="B29" s="56" t="s">
        <v>125</v>
      </c>
      <c r="C29" s="152"/>
      <c r="D29" s="130">
        <v>104.2</v>
      </c>
      <c r="E29" s="131">
        <v>102.96</v>
      </c>
      <c r="F29" s="139">
        <f t="shared" si="2"/>
        <v>1.2400000000000091</v>
      </c>
      <c r="G29" s="159"/>
      <c r="H29" s="157"/>
    </row>
    <row r="30" spans="2:8" x14ac:dyDescent="0.2">
      <c r="B30" s="93" t="s">
        <v>124</v>
      </c>
      <c r="C30" s="152"/>
      <c r="D30" s="132">
        <v>108.86</v>
      </c>
      <c r="E30" s="133">
        <v>107.43</v>
      </c>
      <c r="F30" s="140">
        <f t="shared" si="2"/>
        <v>1.4299999999999926</v>
      </c>
      <c r="G30" s="160"/>
      <c r="H30" s="158"/>
    </row>
    <row r="31" spans="2:8" x14ac:dyDescent="0.2">
      <c r="B31" s="92" t="s">
        <v>123</v>
      </c>
      <c r="C31" s="152" t="s">
        <v>71</v>
      </c>
      <c r="D31" s="134">
        <v>99.91</v>
      </c>
      <c r="E31" s="135">
        <v>98.67</v>
      </c>
      <c r="F31" s="138">
        <f>D31-E31</f>
        <v>1.2399999999999949</v>
      </c>
      <c r="G31" s="153">
        <f t="shared" ref="G31" si="4">AVERAGE(F31:F33)</f>
        <v>1.1766666666666623</v>
      </c>
      <c r="H31" s="156">
        <f t="shared" ref="H31" si="5">STDEV(F31:F33)</f>
        <v>0.10969655114602757</v>
      </c>
    </row>
    <row r="32" spans="2:8" x14ac:dyDescent="0.2">
      <c r="B32" s="56" t="s">
        <v>122</v>
      </c>
      <c r="C32" s="152"/>
      <c r="D32" s="130">
        <v>103.58</v>
      </c>
      <c r="E32" s="131">
        <v>102.53</v>
      </c>
      <c r="F32" s="139">
        <f t="shared" ref="F32:F47" si="6">D32-E32</f>
        <v>1.0499999999999972</v>
      </c>
      <c r="G32" s="159"/>
      <c r="H32" s="157"/>
    </row>
    <row r="33" spans="2:8" x14ac:dyDescent="0.2">
      <c r="B33" s="93" t="s">
        <v>121</v>
      </c>
      <c r="C33" s="152"/>
      <c r="D33" s="132">
        <v>112.3</v>
      </c>
      <c r="E33" s="133">
        <v>111.06</v>
      </c>
      <c r="F33" s="140">
        <f t="shared" si="6"/>
        <v>1.2399999999999949</v>
      </c>
      <c r="G33" s="160"/>
      <c r="H33" s="158"/>
    </row>
    <row r="34" spans="2:8" x14ac:dyDescent="0.2">
      <c r="B34" s="92" t="s">
        <v>120</v>
      </c>
      <c r="C34" s="152" t="s">
        <v>72</v>
      </c>
      <c r="D34" s="134">
        <v>102.64</v>
      </c>
      <c r="E34" s="135">
        <v>101.98</v>
      </c>
      <c r="F34" s="138">
        <f t="shared" si="6"/>
        <v>0.65999999999999659</v>
      </c>
      <c r="G34" s="153">
        <f t="shared" ref="G34" si="7">AVERAGE(F34:F36)</f>
        <v>0.87666666666666515</v>
      </c>
      <c r="H34" s="156">
        <f t="shared" ref="H34" si="8">STDEV(F34:F36)</f>
        <v>0.18823743871327536</v>
      </c>
    </row>
    <row r="35" spans="2:8" x14ac:dyDescent="0.2">
      <c r="B35" s="56" t="s">
        <v>119</v>
      </c>
      <c r="C35" s="152"/>
      <c r="D35" s="130">
        <v>103.17</v>
      </c>
      <c r="E35" s="131">
        <v>102.17</v>
      </c>
      <c r="F35" s="139">
        <f t="shared" si="6"/>
        <v>1</v>
      </c>
      <c r="G35" s="159"/>
      <c r="H35" s="157"/>
    </row>
    <row r="36" spans="2:8" x14ac:dyDescent="0.2">
      <c r="B36" s="93" t="s">
        <v>118</v>
      </c>
      <c r="C36" s="152"/>
      <c r="D36" s="132">
        <v>103.27</v>
      </c>
      <c r="E36" s="133">
        <v>102.3</v>
      </c>
      <c r="F36" s="140">
        <f t="shared" si="6"/>
        <v>0.96999999999999886</v>
      </c>
      <c r="G36" s="160"/>
      <c r="H36" s="158"/>
    </row>
    <row r="37" spans="2:8" x14ac:dyDescent="0.2">
      <c r="B37" s="92" t="s">
        <v>117</v>
      </c>
      <c r="C37" s="152" t="s">
        <v>73</v>
      </c>
      <c r="D37" s="134">
        <v>98.06</v>
      </c>
      <c r="E37" s="135">
        <v>97.22</v>
      </c>
      <c r="F37" s="138">
        <f t="shared" si="6"/>
        <v>0.84000000000000341</v>
      </c>
      <c r="G37" s="153">
        <f t="shared" ref="G37" si="9">AVERAGE(F37:F39)</f>
        <v>0.79666666666666686</v>
      </c>
      <c r="H37" s="156">
        <f t="shared" ref="H37" si="10">STDEV(F37:F39)</f>
        <v>3.7859388972004929E-2</v>
      </c>
    </row>
    <row r="38" spans="2:8" x14ac:dyDescent="0.2">
      <c r="B38" s="56" t="s">
        <v>116</v>
      </c>
      <c r="C38" s="152"/>
      <c r="D38" s="130">
        <v>102.91</v>
      </c>
      <c r="E38" s="131">
        <v>102.14</v>
      </c>
      <c r="F38" s="139">
        <f t="shared" si="6"/>
        <v>0.76999999999999602</v>
      </c>
      <c r="G38" s="159"/>
      <c r="H38" s="157"/>
    </row>
    <row r="39" spans="2:8" x14ac:dyDescent="0.2">
      <c r="B39" s="93" t="s">
        <v>115</v>
      </c>
      <c r="C39" s="152"/>
      <c r="D39" s="132">
        <v>102.28</v>
      </c>
      <c r="E39" s="133">
        <v>101.5</v>
      </c>
      <c r="F39" s="140">
        <f t="shared" si="6"/>
        <v>0.78000000000000114</v>
      </c>
      <c r="G39" s="160"/>
      <c r="H39" s="158"/>
    </row>
    <row r="40" spans="2:8" x14ac:dyDescent="0.2">
      <c r="B40" s="92" t="s">
        <v>114</v>
      </c>
      <c r="C40" s="152" t="s">
        <v>74</v>
      </c>
      <c r="D40" s="134">
        <v>99.43</v>
      </c>
      <c r="E40" s="135">
        <v>97.84</v>
      </c>
      <c r="F40" s="138">
        <f t="shared" si="6"/>
        <v>1.5900000000000034</v>
      </c>
      <c r="G40" s="153">
        <f t="shared" ref="G40" si="11">AVERAGE(F40:F42)</f>
        <v>1.406666666666671</v>
      </c>
      <c r="H40" s="156">
        <f t="shared" ref="H40" si="12">STDEV(F40:F42)</f>
        <v>0.18009256878986854</v>
      </c>
    </row>
    <row r="41" spans="2:8" x14ac:dyDescent="0.2">
      <c r="B41" s="56" t="s">
        <v>113</v>
      </c>
      <c r="C41" s="152"/>
      <c r="D41" s="130">
        <v>103.11</v>
      </c>
      <c r="E41" s="131">
        <v>101.71</v>
      </c>
      <c r="F41" s="139">
        <f t="shared" si="6"/>
        <v>1.4000000000000057</v>
      </c>
      <c r="G41" s="159"/>
      <c r="H41" s="157"/>
    </row>
    <row r="42" spans="2:8" x14ac:dyDescent="0.2">
      <c r="B42" s="93" t="s">
        <v>112</v>
      </c>
      <c r="C42" s="152"/>
      <c r="D42" s="132">
        <v>103.89</v>
      </c>
      <c r="E42" s="133">
        <v>102.66</v>
      </c>
      <c r="F42" s="140">
        <f t="shared" si="6"/>
        <v>1.230000000000004</v>
      </c>
      <c r="G42" s="160"/>
      <c r="H42" s="158"/>
    </row>
    <row r="43" spans="2:8" x14ac:dyDescent="0.2">
      <c r="B43" s="92" t="s">
        <v>111</v>
      </c>
      <c r="C43" s="152" t="s">
        <v>75</v>
      </c>
      <c r="D43" s="134">
        <v>110.05</v>
      </c>
      <c r="E43" s="135">
        <v>108.84</v>
      </c>
      <c r="F43" s="138">
        <f t="shared" si="6"/>
        <v>1.2099999999999937</v>
      </c>
      <c r="G43" s="153">
        <f>AVERAGE(F43:F47)</f>
        <v>1.417999999999995</v>
      </c>
      <c r="H43" s="156">
        <f>STDEV(F43:F47)</f>
        <v>0.18267457403809562</v>
      </c>
    </row>
    <row r="44" spans="2:8" x14ac:dyDescent="0.2">
      <c r="B44" s="56" t="s">
        <v>110</v>
      </c>
      <c r="C44" s="152"/>
      <c r="D44" s="130">
        <v>103.27</v>
      </c>
      <c r="E44" s="131">
        <v>102.03</v>
      </c>
      <c r="F44" s="139">
        <f t="shared" si="6"/>
        <v>1.2399999999999949</v>
      </c>
      <c r="G44" s="159"/>
      <c r="H44" s="157"/>
    </row>
    <row r="45" spans="2:8" x14ac:dyDescent="0.2">
      <c r="B45" s="56" t="s">
        <v>148</v>
      </c>
      <c r="C45" s="152"/>
      <c r="D45" s="130">
        <v>109.49</v>
      </c>
      <c r="E45" s="131">
        <v>107.87</v>
      </c>
      <c r="F45" s="139">
        <f t="shared" si="6"/>
        <v>1.6199999999999903</v>
      </c>
      <c r="G45" s="159"/>
      <c r="H45" s="157"/>
    </row>
    <row r="46" spans="2:8" x14ac:dyDescent="0.2">
      <c r="B46" s="56" t="s">
        <v>149</v>
      </c>
      <c r="C46" s="152"/>
      <c r="D46" s="130">
        <v>107.1</v>
      </c>
      <c r="E46" s="131">
        <v>105.57</v>
      </c>
      <c r="F46" s="139">
        <f t="shared" si="6"/>
        <v>1.5300000000000011</v>
      </c>
      <c r="G46" s="159"/>
      <c r="H46" s="157"/>
    </row>
    <row r="47" spans="2:8" x14ac:dyDescent="0.2">
      <c r="B47" s="93" t="s">
        <v>150</v>
      </c>
      <c r="C47" s="152"/>
      <c r="D47" s="132">
        <v>110.86</v>
      </c>
      <c r="E47" s="133">
        <v>109.37</v>
      </c>
      <c r="F47" s="140">
        <f t="shared" si="6"/>
        <v>1.4899999999999949</v>
      </c>
      <c r="G47" s="160"/>
      <c r="H47" s="158"/>
    </row>
    <row r="48" spans="2:8" x14ac:dyDescent="0.2">
      <c r="B48" s="56" t="s">
        <v>109</v>
      </c>
      <c r="C48" s="152" t="s">
        <v>76</v>
      </c>
      <c r="D48" s="134">
        <v>106.48</v>
      </c>
      <c r="E48" s="135">
        <v>105.82</v>
      </c>
      <c r="F48" s="138">
        <f>D48-E48</f>
        <v>0.6600000000000108</v>
      </c>
      <c r="G48" s="153">
        <f>AVERAGE(F48:F50)</f>
        <v>0.66000000000000136</v>
      </c>
      <c r="H48" s="156">
        <f>STDEV(F48:F50)</f>
        <v>3.0000000000001137E-2</v>
      </c>
    </row>
    <row r="49" spans="2:8" x14ac:dyDescent="0.2">
      <c r="B49" s="56" t="s">
        <v>108</v>
      </c>
      <c r="C49" s="152"/>
      <c r="D49" s="130">
        <v>102.52</v>
      </c>
      <c r="E49" s="131">
        <v>101.89</v>
      </c>
      <c r="F49" s="139">
        <f t="shared" ref="F49:F64" si="13">D49-E49</f>
        <v>0.62999999999999545</v>
      </c>
      <c r="G49" s="159"/>
      <c r="H49" s="157"/>
    </row>
    <row r="50" spans="2:8" x14ac:dyDescent="0.2">
      <c r="B50" s="56" t="s">
        <v>107</v>
      </c>
      <c r="C50" s="152"/>
      <c r="D50" s="132">
        <v>105.72</v>
      </c>
      <c r="E50" s="133">
        <v>105.03</v>
      </c>
      <c r="F50" s="140">
        <f t="shared" si="13"/>
        <v>0.68999999999999773</v>
      </c>
      <c r="G50" s="160"/>
      <c r="H50" s="158"/>
    </row>
    <row r="51" spans="2:8" x14ac:dyDescent="0.2">
      <c r="B51" s="92" t="s">
        <v>106</v>
      </c>
      <c r="C51" s="152" t="s">
        <v>77</v>
      </c>
      <c r="D51" s="134">
        <v>106.85</v>
      </c>
      <c r="E51" s="135">
        <v>105.05</v>
      </c>
      <c r="F51" s="138">
        <f t="shared" si="13"/>
        <v>1.7999999999999972</v>
      </c>
      <c r="G51" s="153">
        <f>AVERAGE(F51:F55)</f>
        <v>1.045999999999998</v>
      </c>
      <c r="H51" s="156">
        <f>STDEV(F51:F55)</f>
        <v>0.44808481340031892</v>
      </c>
    </row>
    <row r="52" spans="2:8" x14ac:dyDescent="0.2">
      <c r="B52" s="56" t="s">
        <v>105</v>
      </c>
      <c r="C52" s="152"/>
      <c r="D52" s="130">
        <v>107.66</v>
      </c>
      <c r="E52" s="131">
        <v>106.56</v>
      </c>
      <c r="F52" s="139">
        <f t="shared" si="13"/>
        <v>1.0999999999999943</v>
      </c>
      <c r="G52" s="159"/>
      <c r="H52" s="157"/>
    </row>
    <row r="53" spans="2:8" x14ac:dyDescent="0.2">
      <c r="B53" s="56" t="s">
        <v>151</v>
      </c>
      <c r="C53" s="152"/>
      <c r="D53" s="130">
        <v>108.01</v>
      </c>
      <c r="E53" s="131">
        <v>107.33</v>
      </c>
      <c r="F53" s="139">
        <f t="shared" si="13"/>
        <v>0.68000000000000682</v>
      </c>
      <c r="G53" s="159"/>
      <c r="H53" s="157"/>
    </row>
    <row r="54" spans="2:8" x14ac:dyDescent="0.2">
      <c r="B54" s="56" t="s">
        <v>152</v>
      </c>
      <c r="C54" s="152"/>
      <c r="D54" s="130">
        <v>102.55</v>
      </c>
      <c r="E54" s="131">
        <v>101.72</v>
      </c>
      <c r="F54" s="139">
        <f t="shared" si="13"/>
        <v>0.82999999999999829</v>
      </c>
      <c r="G54" s="159"/>
      <c r="H54" s="157"/>
    </row>
    <row r="55" spans="2:8" x14ac:dyDescent="0.2">
      <c r="B55" s="93" t="s">
        <v>153</v>
      </c>
      <c r="C55" s="152"/>
      <c r="D55" s="132">
        <v>111.22</v>
      </c>
      <c r="E55" s="133">
        <v>110.4</v>
      </c>
      <c r="F55" s="140">
        <f t="shared" si="13"/>
        <v>0.81999999999999318</v>
      </c>
      <c r="G55" s="160"/>
      <c r="H55" s="158"/>
    </row>
    <row r="56" spans="2:8" x14ac:dyDescent="0.2">
      <c r="B56" s="56" t="s">
        <v>104</v>
      </c>
      <c r="C56" s="152" t="s">
        <v>78</v>
      </c>
      <c r="D56" s="134">
        <v>99.2</v>
      </c>
      <c r="E56" s="135">
        <v>97.82</v>
      </c>
      <c r="F56" s="138">
        <f t="shared" si="13"/>
        <v>1.3800000000000097</v>
      </c>
      <c r="G56" s="153">
        <f>AVERAGE(F56:F58)</f>
        <v>1.5433333333333412</v>
      </c>
      <c r="H56" s="156">
        <f>STDEV(F56:F58)</f>
        <v>0.17616280348964777</v>
      </c>
    </row>
    <row r="57" spans="2:8" x14ac:dyDescent="0.2">
      <c r="B57" s="56" t="s">
        <v>103</v>
      </c>
      <c r="C57" s="152"/>
      <c r="D57" s="130">
        <v>101.67</v>
      </c>
      <c r="E57" s="131">
        <v>99.94</v>
      </c>
      <c r="F57" s="139">
        <f t="shared" si="13"/>
        <v>1.730000000000004</v>
      </c>
      <c r="G57" s="159"/>
      <c r="H57" s="157"/>
    </row>
    <row r="58" spans="2:8" x14ac:dyDescent="0.2">
      <c r="B58" s="56" t="s">
        <v>102</v>
      </c>
      <c r="C58" s="152"/>
      <c r="D58" s="132">
        <v>106.65</v>
      </c>
      <c r="E58" s="133">
        <v>105.13</v>
      </c>
      <c r="F58" s="140">
        <f t="shared" si="13"/>
        <v>1.5200000000000102</v>
      </c>
      <c r="G58" s="160"/>
      <c r="H58" s="158"/>
    </row>
    <row r="59" spans="2:8" x14ac:dyDescent="0.2">
      <c r="B59" s="92" t="s">
        <v>101</v>
      </c>
      <c r="C59" s="152" t="s">
        <v>79</v>
      </c>
      <c r="D59" s="134">
        <v>111.33</v>
      </c>
      <c r="E59" s="135">
        <v>110.1</v>
      </c>
      <c r="F59" s="138">
        <f t="shared" si="13"/>
        <v>1.230000000000004</v>
      </c>
      <c r="G59" s="153">
        <f>AVERAGE(F59:F64)</f>
        <v>1.3033333333333346</v>
      </c>
      <c r="H59" s="156">
        <f>STDEV(F59:F64)</f>
        <v>0.13231276078544685</v>
      </c>
    </row>
    <row r="60" spans="2:8" x14ac:dyDescent="0.2">
      <c r="B60" s="56" t="s">
        <v>100</v>
      </c>
      <c r="C60" s="152"/>
      <c r="D60" s="130">
        <v>104.03</v>
      </c>
      <c r="E60" s="131">
        <v>102.67</v>
      </c>
      <c r="F60" s="139">
        <f t="shared" si="13"/>
        <v>1.3599999999999994</v>
      </c>
      <c r="G60" s="159"/>
      <c r="H60" s="157"/>
    </row>
    <row r="61" spans="2:8" x14ac:dyDescent="0.2">
      <c r="B61" s="56" t="s">
        <v>99</v>
      </c>
      <c r="C61" s="152"/>
      <c r="D61" s="130">
        <v>108.16</v>
      </c>
      <c r="E61" s="131">
        <v>107.05</v>
      </c>
      <c r="F61" s="139">
        <f t="shared" si="13"/>
        <v>1.1099999999999994</v>
      </c>
      <c r="G61" s="159"/>
      <c r="H61" s="157"/>
    </row>
    <row r="62" spans="2:8" x14ac:dyDescent="0.2">
      <c r="B62" s="56" t="s">
        <v>154</v>
      </c>
      <c r="C62" s="152"/>
      <c r="D62" s="130">
        <v>102.45</v>
      </c>
      <c r="E62" s="131">
        <v>101.2</v>
      </c>
      <c r="F62" s="139">
        <f t="shared" si="13"/>
        <v>1.25</v>
      </c>
      <c r="G62" s="159"/>
      <c r="H62" s="157"/>
    </row>
    <row r="63" spans="2:8" x14ac:dyDescent="0.2">
      <c r="B63" s="56" t="s">
        <v>155</v>
      </c>
      <c r="C63" s="152"/>
      <c r="D63" s="130">
        <v>111.59</v>
      </c>
      <c r="E63" s="131">
        <v>110.2</v>
      </c>
      <c r="F63" s="139">
        <f t="shared" si="13"/>
        <v>1.3900000000000006</v>
      </c>
      <c r="G63" s="159"/>
      <c r="H63" s="157"/>
    </row>
    <row r="64" spans="2:8" x14ac:dyDescent="0.2">
      <c r="B64" s="93" t="s">
        <v>156</v>
      </c>
      <c r="C64" s="152"/>
      <c r="D64" s="132">
        <v>109.33</v>
      </c>
      <c r="E64" s="133">
        <v>107.85</v>
      </c>
      <c r="F64" s="140">
        <f t="shared" si="13"/>
        <v>1.480000000000004</v>
      </c>
      <c r="G64" s="160"/>
      <c r="H64" s="158"/>
    </row>
    <row r="65" spans="2:8" x14ac:dyDescent="0.2">
      <c r="B65" s="56" t="s">
        <v>98</v>
      </c>
      <c r="C65" s="152" t="s">
        <v>80</v>
      </c>
      <c r="D65" s="134">
        <v>106.05</v>
      </c>
      <c r="E65" s="135">
        <v>105.18</v>
      </c>
      <c r="F65" s="138">
        <f>D65-E65</f>
        <v>0.86999999999999034</v>
      </c>
      <c r="G65" s="153">
        <f>AVERAGE(F65:F67)</f>
        <v>1.196666666666663</v>
      </c>
      <c r="H65" s="156">
        <f>STDEV(F65:F67)</f>
        <v>0.28290163190292106</v>
      </c>
    </row>
    <row r="66" spans="2:8" x14ac:dyDescent="0.2">
      <c r="B66" s="56" t="s">
        <v>97</v>
      </c>
      <c r="C66" s="152"/>
      <c r="D66" s="130">
        <v>119.57</v>
      </c>
      <c r="E66" s="131">
        <v>118.21</v>
      </c>
      <c r="F66" s="139">
        <f t="shared" ref="F66:F84" si="14">D66-E66</f>
        <v>1.3599999999999994</v>
      </c>
      <c r="G66" s="159"/>
      <c r="H66" s="157"/>
    </row>
    <row r="67" spans="2:8" x14ac:dyDescent="0.2">
      <c r="B67" s="56" t="s">
        <v>96</v>
      </c>
      <c r="C67" s="152"/>
      <c r="D67" s="132">
        <v>114.29</v>
      </c>
      <c r="E67" s="133">
        <v>112.93</v>
      </c>
      <c r="F67" s="140">
        <f t="shared" si="14"/>
        <v>1.3599999999999994</v>
      </c>
      <c r="G67" s="160"/>
      <c r="H67" s="158"/>
    </row>
    <row r="68" spans="2:8" x14ac:dyDescent="0.2">
      <c r="B68" s="92" t="s">
        <v>95</v>
      </c>
      <c r="C68" s="152" t="s">
        <v>81</v>
      </c>
      <c r="D68" s="134">
        <v>104.8</v>
      </c>
      <c r="E68" s="135">
        <v>103.71</v>
      </c>
      <c r="F68" s="138">
        <f t="shared" si="14"/>
        <v>1.0900000000000034</v>
      </c>
      <c r="G68" s="153">
        <f>AVERAGE(F68:F73)</f>
        <v>1.1733333333333344</v>
      </c>
      <c r="H68" s="156">
        <f>STDEV(F68:F73)</f>
        <v>0.32610836644690272</v>
      </c>
    </row>
    <row r="69" spans="2:8" x14ac:dyDescent="0.2">
      <c r="B69" s="56" t="s">
        <v>94</v>
      </c>
      <c r="C69" s="152"/>
      <c r="D69" s="130">
        <v>102.19</v>
      </c>
      <c r="E69" s="131">
        <v>101.32</v>
      </c>
      <c r="F69" s="139">
        <f t="shared" si="14"/>
        <v>0.87000000000000455</v>
      </c>
      <c r="G69" s="159"/>
      <c r="H69" s="157"/>
    </row>
    <row r="70" spans="2:8" x14ac:dyDescent="0.2">
      <c r="B70" s="56" t="s">
        <v>93</v>
      </c>
      <c r="C70" s="152"/>
      <c r="D70" s="130">
        <v>103.13</v>
      </c>
      <c r="E70" s="131">
        <v>102.15</v>
      </c>
      <c r="F70" s="139">
        <f t="shared" si="14"/>
        <v>0.97999999999998977</v>
      </c>
      <c r="G70" s="159"/>
      <c r="H70" s="157"/>
    </row>
    <row r="71" spans="2:8" x14ac:dyDescent="0.2">
      <c r="B71" s="56" t="s">
        <v>157</v>
      </c>
      <c r="C71" s="152"/>
      <c r="D71" s="130">
        <v>98.31</v>
      </c>
      <c r="E71" s="131">
        <v>97.3</v>
      </c>
      <c r="F71" s="139">
        <f t="shared" si="14"/>
        <v>1.0100000000000051</v>
      </c>
      <c r="G71" s="159"/>
      <c r="H71" s="157"/>
    </row>
    <row r="72" spans="2:8" x14ac:dyDescent="0.2">
      <c r="B72" s="56" t="s">
        <v>158</v>
      </c>
      <c r="C72" s="152"/>
      <c r="D72" s="130">
        <v>122.3</v>
      </c>
      <c r="E72" s="131">
        <v>120.97</v>
      </c>
      <c r="F72" s="139">
        <f t="shared" si="14"/>
        <v>1.3299999999999983</v>
      </c>
      <c r="G72" s="159"/>
      <c r="H72" s="157"/>
    </row>
    <row r="73" spans="2:8" x14ac:dyDescent="0.2">
      <c r="B73" s="93" t="s">
        <v>159</v>
      </c>
      <c r="C73" s="152"/>
      <c r="D73" s="132">
        <v>102.76</v>
      </c>
      <c r="E73" s="133">
        <v>101</v>
      </c>
      <c r="F73" s="140">
        <f t="shared" si="14"/>
        <v>1.7600000000000051</v>
      </c>
      <c r="G73" s="160"/>
      <c r="H73" s="158"/>
    </row>
    <row r="74" spans="2:8" x14ac:dyDescent="0.2">
      <c r="B74" s="56" t="s">
        <v>92</v>
      </c>
      <c r="C74" s="152" t="s">
        <v>82</v>
      </c>
      <c r="D74" s="134">
        <v>105.09</v>
      </c>
      <c r="E74" s="135">
        <v>104.25</v>
      </c>
      <c r="F74" s="138">
        <f t="shared" si="14"/>
        <v>0.84000000000000341</v>
      </c>
      <c r="G74" s="153">
        <f>AVERAGE(F74:F76)</f>
        <v>1.073333333333333</v>
      </c>
      <c r="H74" s="156">
        <f>STDEV(F74:F76)</f>
        <v>0.22546248764113969</v>
      </c>
    </row>
    <row r="75" spans="2:8" x14ac:dyDescent="0.2">
      <c r="B75" s="56" t="s">
        <v>91</v>
      </c>
      <c r="C75" s="152"/>
      <c r="D75" s="130">
        <v>106.45</v>
      </c>
      <c r="E75" s="131">
        <v>105.36</v>
      </c>
      <c r="F75" s="139">
        <f t="shared" si="14"/>
        <v>1.0900000000000034</v>
      </c>
      <c r="G75" s="159"/>
      <c r="H75" s="157"/>
    </row>
    <row r="76" spans="2:8" x14ac:dyDescent="0.2">
      <c r="B76" s="56" t="s">
        <v>90</v>
      </c>
      <c r="C76" s="152"/>
      <c r="D76" s="132">
        <v>114.99</v>
      </c>
      <c r="E76" s="133">
        <v>113.7</v>
      </c>
      <c r="F76" s="140">
        <f t="shared" si="14"/>
        <v>1.289999999999992</v>
      </c>
      <c r="G76" s="160"/>
      <c r="H76" s="158"/>
    </row>
    <row r="77" spans="2:8" x14ac:dyDescent="0.2">
      <c r="B77" s="92" t="s">
        <v>89</v>
      </c>
      <c r="C77" s="152" t="s">
        <v>83</v>
      </c>
      <c r="D77" s="134">
        <v>105.95</v>
      </c>
      <c r="E77" s="135">
        <v>105.16</v>
      </c>
      <c r="F77" s="138">
        <f t="shared" si="14"/>
        <v>0.79000000000000625</v>
      </c>
      <c r="G77" s="153">
        <f>AVERAGE(F77:F84)</f>
        <v>1.0537500000000026</v>
      </c>
      <c r="H77" s="156">
        <f>STDEV(F77:F84)</f>
        <v>0.23609547100393757</v>
      </c>
    </row>
    <row r="78" spans="2:8" x14ac:dyDescent="0.2">
      <c r="B78" s="56" t="s">
        <v>88</v>
      </c>
      <c r="C78" s="152"/>
      <c r="D78" s="130">
        <v>105.41</v>
      </c>
      <c r="E78" s="131">
        <v>104.52</v>
      </c>
      <c r="F78" s="139">
        <f t="shared" si="14"/>
        <v>0.89000000000000057</v>
      </c>
      <c r="G78" s="159"/>
      <c r="H78" s="157"/>
    </row>
    <row r="79" spans="2:8" x14ac:dyDescent="0.2">
      <c r="B79" s="56" t="s">
        <v>87</v>
      </c>
      <c r="C79" s="152"/>
      <c r="D79" s="130">
        <v>107.72</v>
      </c>
      <c r="E79" s="131">
        <v>107.02</v>
      </c>
      <c r="F79" s="139">
        <f t="shared" si="14"/>
        <v>0.70000000000000284</v>
      </c>
      <c r="G79" s="159"/>
      <c r="H79" s="157"/>
    </row>
    <row r="80" spans="2:8" x14ac:dyDescent="0.2">
      <c r="B80" s="56" t="s">
        <v>160</v>
      </c>
      <c r="C80" s="152"/>
      <c r="D80" s="130">
        <v>103.33</v>
      </c>
      <c r="E80" s="131">
        <v>102.1</v>
      </c>
      <c r="F80" s="139">
        <f t="shared" si="14"/>
        <v>1.230000000000004</v>
      </c>
      <c r="G80" s="159"/>
      <c r="H80" s="157"/>
    </row>
    <row r="81" spans="1:8" x14ac:dyDescent="0.2">
      <c r="B81" s="56" t="s">
        <v>161</v>
      </c>
      <c r="C81" s="152"/>
      <c r="D81" s="130">
        <v>103.76</v>
      </c>
      <c r="E81" s="131">
        <v>102.66</v>
      </c>
      <c r="F81" s="139">
        <f t="shared" si="14"/>
        <v>1.1000000000000085</v>
      </c>
      <c r="G81" s="159"/>
      <c r="H81" s="157"/>
    </row>
    <row r="82" spans="1:8" x14ac:dyDescent="0.2">
      <c r="B82" s="56" t="s">
        <v>162</v>
      </c>
      <c r="C82" s="152"/>
      <c r="D82" s="130">
        <v>104.15</v>
      </c>
      <c r="E82" s="131">
        <v>102.79</v>
      </c>
      <c r="F82" s="139">
        <f t="shared" si="14"/>
        <v>1.3599999999999994</v>
      </c>
      <c r="G82" s="159"/>
      <c r="H82" s="157"/>
    </row>
    <row r="83" spans="1:8" x14ac:dyDescent="0.2">
      <c r="B83" s="56" t="s">
        <v>163</v>
      </c>
      <c r="C83" s="152"/>
      <c r="D83" s="130">
        <v>109.39</v>
      </c>
      <c r="E83" s="131">
        <v>108.28</v>
      </c>
      <c r="F83" s="139">
        <f t="shared" si="14"/>
        <v>1.1099999999999994</v>
      </c>
      <c r="G83" s="159"/>
      <c r="H83" s="157"/>
    </row>
    <row r="84" spans="1:8" ht="17" thickBot="1" x14ac:dyDescent="0.25">
      <c r="B84" s="94" t="s">
        <v>164</v>
      </c>
      <c r="C84" s="161"/>
      <c r="D84" s="136">
        <v>104.12</v>
      </c>
      <c r="E84" s="137">
        <v>102.87</v>
      </c>
      <c r="F84" s="141">
        <f t="shared" si="14"/>
        <v>1.25</v>
      </c>
      <c r="G84" s="162"/>
      <c r="H84" s="163"/>
    </row>
    <row r="88" spans="1:8" ht="17" thickBot="1" x14ac:dyDescent="0.25"/>
    <row r="89" spans="1:8" ht="17" thickBot="1" x14ac:dyDescent="0.25">
      <c r="B89" s="143" t="s">
        <v>238</v>
      </c>
      <c r="C89" s="144"/>
      <c r="D89" s="145"/>
    </row>
    <row r="90" spans="1:8" x14ac:dyDescent="0.2">
      <c r="A90" s="8"/>
      <c r="B90" s="150" t="s">
        <v>141</v>
      </c>
      <c r="C90" s="148" t="s">
        <v>244</v>
      </c>
      <c r="D90" s="146" t="s">
        <v>165</v>
      </c>
    </row>
    <row r="91" spans="1:8" x14ac:dyDescent="0.2">
      <c r="A91" s="8"/>
      <c r="B91" s="151"/>
      <c r="C91" s="149"/>
      <c r="D91" s="147"/>
    </row>
    <row r="92" spans="1:8" ht="17" x14ac:dyDescent="0.2">
      <c r="A92" s="8"/>
      <c r="B92" s="120" t="s">
        <v>64</v>
      </c>
      <c r="C92" s="95">
        <v>1.0612499999999994</v>
      </c>
      <c r="D92" s="96">
        <v>8.2364607516993468E-2</v>
      </c>
    </row>
    <row r="93" spans="1:8" x14ac:dyDescent="0.2">
      <c r="A93" s="8"/>
      <c r="B93" s="97" t="s">
        <v>65</v>
      </c>
      <c r="C93" s="98">
        <v>1.0799999999999983</v>
      </c>
      <c r="D93" s="99">
        <v>0.20297783130184141</v>
      </c>
    </row>
    <row r="94" spans="1:8" x14ac:dyDescent="0.2">
      <c r="B94" s="97" t="s">
        <v>66</v>
      </c>
      <c r="C94" s="98">
        <v>0.8033333333333369</v>
      </c>
      <c r="D94" s="99">
        <v>5.5075705472856513E-2</v>
      </c>
    </row>
    <row r="95" spans="1:8" x14ac:dyDescent="0.2">
      <c r="B95" s="97" t="s">
        <v>67</v>
      </c>
      <c r="C95" s="98">
        <v>1.073333333333333</v>
      </c>
      <c r="D95" s="99">
        <v>0.15885003409925105</v>
      </c>
    </row>
    <row r="96" spans="1:8" x14ac:dyDescent="0.2">
      <c r="B96" s="97" t="s">
        <v>68</v>
      </c>
      <c r="C96" s="98">
        <v>1.2424999999999962</v>
      </c>
      <c r="D96" s="99">
        <v>0.41796132197449182</v>
      </c>
    </row>
    <row r="97" spans="2:4" x14ac:dyDescent="0.2">
      <c r="B97" s="97" t="s">
        <v>69</v>
      </c>
      <c r="C97" s="98">
        <v>1.2433333333333347</v>
      </c>
      <c r="D97" s="99">
        <v>3.5118845842839523E-2</v>
      </c>
    </row>
    <row r="98" spans="2:4" x14ac:dyDescent="0.2">
      <c r="B98" s="97" t="s">
        <v>70</v>
      </c>
      <c r="C98" s="98">
        <v>1.349999999999999</v>
      </c>
      <c r="D98" s="99">
        <v>9.8488578017952272E-2</v>
      </c>
    </row>
    <row r="99" spans="2:4" x14ac:dyDescent="0.2">
      <c r="B99" s="97" t="s">
        <v>71</v>
      </c>
      <c r="C99" s="98">
        <v>1.1766666666666623</v>
      </c>
      <c r="D99" s="99">
        <v>0.10969655114602757</v>
      </c>
    </row>
    <row r="100" spans="2:4" x14ac:dyDescent="0.2">
      <c r="B100" s="97" t="s">
        <v>72</v>
      </c>
      <c r="C100" s="98">
        <v>0.87666666666666515</v>
      </c>
      <c r="D100" s="99">
        <v>0.18823743871327536</v>
      </c>
    </row>
    <row r="101" spans="2:4" x14ac:dyDescent="0.2">
      <c r="B101" s="97" t="s">
        <v>73</v>
      </c>
      <c r="C101" s="98">
        <v>0.79666666666666686</v>
      </c>
      <c r="D101" s="99">
        <v>3.7859388972004929E-2</v>
      </c>
    </row>
    <row r="102" spans="2:4" x14ac:dyDescent="0.2">
      <c r="B102" s="97" t="s">
        <v>74</v>
      </c>
      <c r="C102" s="98">
        <v>1.406666666666671</v>
      </c>
      <c r="D102" s="99">
        <v>0.18009256878986854</v>
      </c>
    </row>
    <row r="103" spans="2:4" x14ac:dyDescent="0.2">
      <c r="B103" s="97" t="s">
        <v>75</v>
      </c>
      <c r="C103" s="98">
        <v>1.417999999999995</v>
      </c>
      <c r="D103" s="99">
        <v>0.18267457403809562</v>
      </c>
    </row>
    <row r="104" spans="2:4" x14ac:dyDescent="0.2">
      <c r="B104" s="97" t="s">
        <v>76</v>
      </c>
      <c r="C104" s="98">
        <v>0.66000000000000136</v>
      </c>
      <c r="D104" s="99">
        <v>3.0000000000001137E-2</v>
      </c>
    </row>
    <row r="105" spans="2:4" x14ac:dyDescent="0.2">
      <c r="B105" s="97" t="s">
        <v>77</v>
      </c>
      <c r="C105" s="98">
        <v>1.045999999999998</v>
      </c>
      <c r="D105" s="99">
        <v>0.44808481340031892</v>
      </c>
    </row>
    <row r="106" spans="2:4" x14ac:dyDescent="0.2">
      <c r="B106" s="97" t="s">
        <v>78</v>
      </c>
      <c r="C106" s="98">
        <v>1.5433333333333412</v>
      </c>
      <c r="D106" s="99">
        <v>0.17616280348964777</v>
      </c>
    </row>
    <row r="107" spans="2:4" x14ac:dyDescent="0.2">
      <c r="B107" s="97" t="s">
        <v>79</v>
      </c>
      <c r="C107" s="98">
        <v>1.3033333333333346</v>
      </c>
      <c r="D107" s="99">
        <v>0.13231276078544685</v>
      </c>
    </row>
    <row r="108" spans="2:4" x14ac:dyDescent="0.2">
      <c r="B108" s="97" t="s">
        <v>80</v>
      </c>
      <c r="C108" s="98">
        <v>1.196666666666663</v>
      </c>
      <c r="D108" s="99">
        <v>0.28290163190292106</v>
      </c>
    </row>
    <row r="109" spans="2:4" x14ac:dyDescent="0.2">
      <c r="B109" s="97" t="s">
        <v>81</v>
      </c>
      <c r="C109" s="98">
        <v>1.1733333333333344</v>
      </c>
      <c r="D109" s="99">
        <v>0.32610836644690272</v>
      </c>
    </row>
    <row r="110" spans="2:4" x14ac:dyDescent="0.2">
      <c r="B110" s="97" t="s">
        <v>82</v>
      </c>
      <c r="C110" s="98">
        <v>1.073333333333333</v>
      </c>
      <c r="D110" s="99">
        <v>0.22546248764113969</v>
      </c>
    </row>
    <row r="111" spans="2:4" ht="17" thickBot="1" x14ac:dyDescent="0.25">
      <c r="B111" s="100" t="s">
        <v>83</v>
      </c>
      <c r="C111" s="101">
        <v>1.0537500000000026</v>
      </c>
      <c r="D111" s="102">
        <v>0.23609547100393757</v>
      </c>
    </row>
  </sheetData>
  <mergeCells count="65">
    <mergeCell ref="C65:C67"/>
    <mergeCell ref="G65:G67"/>
    <mergeCell ref="H65:H67"/>
    <mergeCell ref="C68:C73"/>
    <mergeCell ref="G68:G73"/>
    <mergeCell ref="H68:H73"/>
    <mergeCell ref="C74:C76"/>
    <mergeCell ref="G74:G76"/>
    <mergeCell ref="H74:H76"/>
    <mergeCell ref="C77:C84"/>
    <mergeCell ref="G77:G84"/>
    <mergeCell ref="H77:H84"/>
    <mergeCell ref="G56:G58"/>
    <mergeCell ref="H56:H58"/>
    <mergeCell ref="C59:C64"/>
    <mergeCell ref="G59:G64"/>
    <mergeCell ref="H59:H64"/>
    <mergeCell ref="C56:C58"/>
    <mergeCell ref="C48:C50"/>
    <mergeCell ref="G48:G50"/>
    <mergeCell ref="H48:H50"/>
    <mergeCell ref="C51:C55"/>
    <mergeCell ref="G51:G55"/>
    <mergeCell ref="H51:H55"/>
    <mergeCell ref="C40:C42"/>
    <mergeCell ref="G40:G42"/>
    <mergeCell ref="H40:H42"/>
    <mergeCell ref="C43:C47"/>
    <mergeCell ref="G43:G47"/>
    <mergeCell ref="H43:H47"/>
    <mergeCell ref="C34:C36"/>
    <mergeCell ref="G34:G36"/>
    <mergeCell ref="H34:H36"/>
    <mergeCell ref="C37:C39"/>
    <mergeCell ref="G37:G39"/>
    <mergeCell ref="H37:H39"/>
    <mergeCell ref="C28:C30"/>
    <mergeCell ref="G28:G30"/>
    <mergeCell ref="H28:H30"/>
    <mergeCell ref="C31:C33"/>
    <mergeCell ref="G31:G33"/>
    <mergeCell ref="H31:H33"/>
    <mergeCell ref="H18:H20"/>
    <mergeCell ref="C21:C24"/>
    <mergeCell ref="G21:G24"/>
    <mergeCell ref="H21:H24"/>
    <mergeCell ref="C25:C27"/>
    <mergeCell ref="G25:G27"/>
    <mergeCell ref="H25:H27"/>
    <mergeCell ref="D90:D91"/>
    <mergeCell ref="C90:C91"/>
    <mergeCell ref="B90:B91"/>
    <mergeCell ref="B89:D89"/>
    <mergeCell ref="B2:H2"/>
    <mergeCell ref="C4:C11"/>
    <mergeCell ref="G4:G11"/>
    <mergeCell ref="H4:H11"/>
    <mergeCell ref="C12:C14"/>
    <mergeCell ref="G12:G14"/>
    <mergeCell ref="H12:H14"/>
    <mergeCell ref="C15:C17"/>
    <mergeCell ref="G15:G17"/>
    <mergeCell ref="H15:H17"/>
    <mergeCell ref="C18:C20"/>
    <mergeCell ref="G18:G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BB4F87-C9B4-8140-9897-152055DFEE9C}">
  <dimension ref="B1:V65"/>
  <sheetViews>
    <sheetView zoomScale="111" zoomScaleNormal="81" workbookViewId="0">
      <selection activeCell="B38" sqref="B38"/>
    </sheetView>
  </sheetViews>
  <sheetFormatPr baseColWidth="10" defaultRowHeight="16" x14ac:dyDescent="0.2"/>
  <cols>
    <col min="2" max="2" width="48.6640625" bestFit="1" customWidth="1"/>
    <col min="3" max="3" width="13.6640625" bestFit="1" customWidth="1"/>
    <col min="4" max="4" width="13.33203125" bestFit="1" customWidth="1"/>
    <col min="5" max="5" width="15.6640625" bestFit="1" customWidth="1"/>
    <col min="6" max="6" width="12.33203125" bestFit="1" customWidth="1"/>
    <col min="7" max="7" width="19" bestFit="1" customWidth="1"/>
    <col min="8" max="8" width="8" bestFit="1" customWidth="1"/>
    <col min="9" max="9" width="5.6640625" bestFit="1" customWidth="1"/>
    <col min="10" max="10" width="25.83203125" bestFit="1" customWidth="1"/>
    <col min="27" max="31" width="11" bestFit="1" customWidth="1"/>
    <col min="32" max="32" width="15.5" bestFit="1" customWidth="1"/>
    <col min="33" max="33" width="16.5" bestFit="1" customWidth="1"/>
    <col min="34" max="34" width="13.6640625" bestFit="1" customWidth="1"/>
    <col min="35" max="36" width="11" bestFit="1" customWidth="1"/>
    <col min="38" max="38" width="11" bestFit="1" customWidth="1"/>
    <col min="40" max="40" width="11" bestFit="1" customWidth="1"/>
  </cols>
  <sheetData>
    <row r="1" spans="2:22" ht="17" thickBot="1" x14ac:dyDescent="0.25"/>
    <row r="2" spans="2:22" ht="17" thickBot="1" x14ac:dyDescent="0.25">
      <c r="B2" s="49" t="s">
        <v>209</v>
      </c>
    </row>
    <row r="3" spans="2:22" x14ac:dyDescent="0.2">
      <c r="B3" s="27"/>
      <c r="C3" s="54"/>
      <c r="D3" s="26"/>
      <c r="E3" s="164" t="s">
        <v>140</v>
      </c>
      <c r="F3" s="165"/>
      <c r="G3" s="166"/>
      <c r="H3" s="25"/>
      <c r="I3" s="25"/>
      <c r="J3" s="68"/>
    </row>
    <row r="4" spans="2:22" x14ac:dyDescent="0.2">
      <c r="B4" s="55" t="s">
        <v>8</v>
      </c>
      <c r="C4" s="6" t="s">
        <v>9</v>
      </c>
      <c r="D4" s="13" t="s">
        <v>10</v>
      </c>
      <c r="E4" s="15" t="s">
        <v>0</v>
      </c>
      <c r="F4" s="6" t="s">
        <v>1</v>
      </c>
      <c r="G4" s="11" t="s">
        <v>2</v>
      </c>
      <c r="H4" s="6" t="s">
        <v>11</v>
      </c>
      <c r="I4" s="6" t="s">
        <v>12</v>
      </c>
      <c r="J4" s="67" t="s">
        <v>13</v>
      </c>
    </row>
    <row r="5" spans="2:22" x14ac:dyDescent="0.2">
      <c r="B5" s="56" t="s">
        <v>14</v>
      </c>
      <c r="D5" s="14" t="s">
        <v>15</v>
      </c>
      <c r="E5" s="16">
        <v>-8.3000000000000001E-3</v>
      </c>
      <c r="F5" s="2">
        <v>-7.4000000000000003E-3</v>
      </c>
      <c r="G5" s="17">
        <v>-7.4999999999999997E-3</v>
      </c>
      <c r="J5" s="66"/>
    </row>
    <row r="6" spans="2:22" x14ac:dyDescent="0.2">
      <c r="B6" s="56" t="s">
        <v>16</v>
      </c>
      <c r="D6" s="14" t="s">
        <v>15</v>
      </c>
      <c r="E6" s="16">
        <v>20.522099999999998</v>
      </c>
      <c r="F6" s="2">
        <v>51.486499999999999</v>
      </c>
      <c r="G6" s="17">
        <v>51.450099999999999</v>
      </c>
      <c r="J6" s="105" t="s">
        <v>227</v>
      </c>
    </row>
    <row r="7" spans="2:22" x14ac:dyDescent="0.2">
      <c r="B7" s="56" t="s">
        <v>195</v>
      </c>
      <c r="D7" s="14" t="s">
        <v>15</v>
      </c>
      <c r="E7" s="16">
        <f>E6+E5</f>
        <v>20.5138</v>
      </c>
      <c r="F7" s="2">
        <f>F6+F5</f>
        <v>51.479100000000003</v>
      </c>
      <c r="G7" s="17">
        <f>G6+G5</f>
        <v>51.442599999999999</v>
      </c>
      <c r="J7" s="71" t="s">
        <v>38</v>
      </c>
    </row>
    <row r="8" spans="2:22" x14ac:dyDescent="0.2">
      <c r="B8" s="56" t="s">
        <v>196</v>
      </c>
      <c r="C8" t="s">
        <v>39</v>
      </c>
      <c r="D8" s="14" t="s">
        <v>19</v>
      </c>
      <c r="E8" s="18">
        <f>E7*10^-3</f>
        <v>2.0513799999999999E-2</v>
      </c>
      <c r="F8" s="57">
        <f t="shared" ref="F8:G8" si="0">F7*10^-3</f>
        <v>5.1479100000000007E-2</v>
      </c>
      <c r="G8" s="19">
        <f t="shared" si="0"/>
        <v>5.1442599999999998E-2</v>
      </c>
      <c r="J8" s="66"/>
    </row>
    <row r="9" spans="2:22" x14ac:dyDescent="0.2">
      <c r="B9" s="56" t="s">
        <v>194</v>
      </c>
      <c r="D9" s="14" t="s">
        <v>26</v>
      </c>
      <c r="E9" s="20">
        <v>13</v>
      </c>
      <c r="F9" s="3">
        <v>34</v>
      </c>
      <c r="G9" s="21">
        <v>36</v>
      </c>
      <c r="J9" s="66"/>
    </row>
    <row r="10" spans="2:22" ht="19" x14ac:dyDescent="0.2">
      <c r="B10" s="56" t="s">
        <v>198</v>
      </c>
      <c r="C10" t="s">
        <v>29</v>
      </c>
      <c r="D10" s="14" t="s">
        <v>36</v>
      </c>
      <c r="E10" s="5">
        <f>E9*10^-6</f>
        <v>1.2999999999999999E-5</v>
      </c>
      <c r="F10">
        <f t="shared" ref="F10:G10" si="1">F9*10^-6</f>
        <v>3.4E-5</v>
      </c>
      <c r="G10" s="12">
        <f t="shared" si="1"/>
        <v>3.6000000000000001E-5</v>
      </c>
      <c r="J10" s="66"/>
      <c r="L10" s="1"/>
      <c r="M10" s="1"/>
      <c r="N10" s="1"/>
      <c r="O10" s="1"/>
      <c r="P10" s="1"/>
      <c r="Q10" s="1"/>
      <c r="R10" s="1"/>
      <c r="S10" s="1"/>
      <c r="T10" s="1"/>
      <c r="U10" s="1"/>
      <c r="V10" s="1"/>
    </row>
    <row r="11" spans="2:22" ht="20" thickBot="1" x14ac:dyDescent="0.25">
      <c r="B11" s="58" t="s">
        <v>197</v>
      </c>
      <c r="C11" s="59" t="s">
        <v>31</v>
      </c>
      <c r="D11" s="60" t="s">
        <v>37</v>
      </c>
      <c r="E11" s="61">
        <f>E8/E10</f>
        <v>1577.9846153846154</v>
      </c>
      <c r="F11" s="62">
        <f t="shared" ref="F11:G11" si="2">F8/F10</f>
        <v>1514.0911764705884</v>
      </c>
      <c r="G11" s="63">
        <f t="shared" si="2"/>
        <v>1428.961111111111</v>
      </c>
      <c r="H11" s="64">
        <f>AVERAGE(E11:G11)</f>
        <v>1507.0123009887714</v>
      </c>
      <c r="I11" s="65">
        <f>STDEV(E11:G11)</f>
        <v>74.763520951424539</v>
      </c>
      <c r="J11" s="70" t="s">
        <v>199</v>
      </c>
    </row>
    <row r="12" spans="2:22" x14ac:dyDescent="0.2">
      <c r="B12" s="1"/>
      <c r="E12" s="4"/>
      <c r="F12" s="4"/>
      <c r="G12" s="4"/>
      <c r="H12" s="89"/>
      <c r="I12" s="103"/>
      <c r="J12" s="29"/>
    </row>
    <row r="13" spans="2:22" ht="17" thickBot="1" x14ac:dyDescent="0.25">
      <c r="M13" s="2"/>
      <c r="N13" s="2"/>
      <c r="O13" s="2"/>
      <c r="P13" s="3"/>
      <c r="Q13" s="4"/>
      <c r="U13" s="4"/>
      <c r="V13" s="4"/>
    </row>
    <row r="14" spans="2:22" ht="17" thickBot="1" x14ac:dyDescent="0.25">
      <c r="B14" s="49" t="s">
        <v>226</v>
      </c>
      <c r="G14" t="s">
        <v>57</v>
      </c>
      <c r="M14" s="2"/>
      <c r="N14" s="2"/>
      <c r="O14" s="2"/>
      <c r="P14" s="3"/>
      <c r="Q14" s="4"/>
      <c r="U14" s="4"/>
      <c r="V14" s="4"/>
    </row>
    <row r="15" spans="2:22" x14ac:dyDescent="0.2">
      <c r="B15" s="27"/>
      <c r="C15" s="73"/>
      <c r="D15" s="73"/>
      <c r="E15" s="164" t="s">
        <v>140</v>
      </c>
      <c r="F15" s="165"/>
      <c r="G15" s="166"/>
      <c r="H15" s="25"/>
      <c r="I15" s="25"/>
      <c r="J15" s="68"/>
      <c r="M15" s="2"/>
      <c r="N15" s="2"/>
      <c r="O15" s="2"/>
      <c r="P15" s="3"/>
      <c r="Q15" s="4"/>
      <c r="U15" s="4"/>
      <c r="V15" s="4"/>
    </row>
    <row r="16" spans="2:22" x14ac:dyDescent="0.2">
      <c r="B16" s="74" t="s">
        <v>8</v>
      </c>
      <c r="C16" s="13" t="s">
        <v>9</v>
      </c>
      <c r="D16" s="13" t="s">
        <v>10</v>
      </c>
      <c r="E16" s="15" t="s">
        <v>0</v>
      </c>
      <c r="F16" s="6" t="s">
        <v>1</v>
      </c>
      <c r="G16" s="11" t="s">
        <v>2</v>
      </c>
      <c r="H16" s="6" t="s">
        <v>11</v>
      </c>
      <c r="I16" s="6" t="s">
        <v>12</v>
      </c>
      <c r="J16" s="72" t="s">
        <v>13</v>
      </c>
    </row>
    <row r="17" spans="2:16" ht="18" x14ac:dyDescent="0.25">
      <c r="B17" s="23" t="s">
        <v>17</v>
      </c>
      <c r="C17" s="14" t="s">
        <v>32</v>
      </c>
      <c r="D17" s="14" t="s">
        <v>15</v>
      </c>
      <c r="E17" s="31">
        <v>103.39</v>
      </c>
      <c r="F17" s="4">
        <v>117.21</v>
      </c>
      <c r="G17" s="24">
        <v>104.63</v>
      </c>
      <c r="J17" s="66"/>
    </row>
    <row r="18" spans="2:16" ht="18" x14ac:dyDescent="0.25">
      <c r="B18" s="23" t="s">
        <v>18</v>
      </c>
      <c r="C18" s="14" t="s">
        <v>33</v>
      </c>
      <c r="D18" s="14" t="s">
        <v>15</v>
      </c>
      <c r="E18" s="31">
        <v>102.31</v>
      </c>
      <c r="F18" s="4">
        <v>116.22</v>
      </c>
      <c r="G18" s="24">
        <v>103.46</v>
      </c>
      <c r="J18" s="66"/>
    </row>
    <row r="19" spans="2:16" ht="18" x14ac:dyDescent="0.25">
      <c r="B19" s="23" t="s">
        <v>200</v>
      </c>
      <c r="C19" s="14"/>
      <c r="D19" s="14" t="s">
        <v>15</v>
      </c>
      <c r="E19" s="31">
        <f>E17-E18</f>
        <v>1.0799999999999983</v>
      </c>
      <c r="F19" s="4">
        <f t="shared" ref="F19:G19" si="3">F17-F18</f>
        <v>0.98999999999999488</v>
      </c>
      <c r="G19" s="24">
        <f t="shared" si="3"/>
        <v>1.1700000000000017</v>
      </c>
      <c r="J19" s="71" t="s">
        <v>246</v>
      </c>
    </row>
    <row r="20" spans="2:16" ht="18" x14ac:dyDescent="0.25">
      <c r="B20" s="23" t="s">
        <v>201</v>
      </c>
      <c r="C20" s="14" t="s">
        <v>34</v>
      </c>
      <c r="D20" s="14" t="s">
        <v>19</v>
      </c>
      <c r="E20" s="32">
        <f>E19*10^-3</f>
        <v>1.0799999999999983E-3</v>
      </c>
      <c r="F20" s="33">
        <f t="shared" ref="F20:G20" si="4">F19*10^-3</f>
        <v>9.8999999999999501E-4</v>
      </c>
      <c r="G20" s="34">
        <f t="shared" si="4"/>
        <v>1.1700000000000018E-3</v>
      </c>
      <c r="J20" s="66"/>
    </row>
    <row r="21" spans="2:16" ht="20" x14ac:dyDescent="0.25">
      <c r="B21" s="23" t="s">
        <v>230</v>
      </c>
      <c r="C21" s="14" t="s">
        <v>232</v>
      </c>
      <c r="D21" s="14" t="s">
        <v>36</v>
      </c>
      <c r="E21" s="35">
        <f>E20/$H$11</f>
        <v>7.1664975746475027E-7</v>
      </c>
      <c r="F21" s="36">
        <f t="shared" ref="F21:G21" si="5">F20/$H$11</f>
        <v>6.5692894434268547E-7</v>
      </c>
      <c r="G21" s="37">
        <f t="shared" si="5"/>
        <v>7.7637057058681528E-7</v>
      </c>
      <c r="J21" s="105" t="s">
        <v>233</v>
      </c>
      <c r="L21" s="1"/>
    </row>
    <row r="22" spans="2:16" ht="21" thickBot="1" x14ac:dyDescent="0.3">
      <c r="B22" s="75" t="s">
        <v>231</v>
      </c>
      <c r="C22" s="60" t="s">
        <v>35</v>
      </c>
      <c r="D22" s="60" t="s">
        <v>6</v>
      </c>
      <c r="E22" s="76">
        <f>E21*10^6</f>
        <v>0.71664975746475024</v>
      </c>
      <c r="F22" s="77">
        <f t="shared" ref="F22:G22" si="6">F21*10^6</f>
        <v>0.65692894434268545</v>
      </c>
      <c r="G22" s="78">
        <f t="shared" si="6"/>
        <v>0.77637057058681525</v>
      </c>
      <c r="H22" s="79">
        <f>AVERAGE(E22:G22)</f>
        <v>0.71664975746475035</v>
      </c>
      <c r="I22" s="79">
        <f>STDEV(E22:G22)</f>
        <v>5.9720813122064897E-2</v>
      </c>
      <c r="J22" s="69"/>
      <c r="L22" s="1"/>
      <c r="N22" s="2"/>
      <c r="O22" s="2"/>
      <c r="P22" s="2"/>
    </row>
    <row r="23" spans="2:16" x14ac:dyDescent="0.2">
      <c r="L23" s="1"/>
      <c r="N23" s="2"/>
      <c r="O23" s="2"/>
      <c r="P23" s="2"/>
    </row>
    <row r="24" spans="2:16" ht="17" thickBot="1" x14ac:dyDescent="0.25">
      <c r="L24" s="1"/>
      <c r="N24" s="2"/>
      <c r="O24" s="2"/>
      <c r="P24" s="2"/>
    </row>
    <row r="25" spans="2:16" ht="17" thickBot="1" x14ac:dyDescent="0.25">
      <c r="B25" s="49" t="s">
        <v>21</v>
      </c>
      <c r="L25" s="1"/>
      <c r="N25" s="3"/>
      <c r="O25" s="3"/>
      <c r="P25" s="3"/>
    </row>
    <row r="26" spans="2:16" x14ac:dyDescent="0.2">
      <c r="B26" s="81" t="s">
        <v>8</v>
      </c>
      <c r="C26" s="80" t="s">
        <v>9</v>
      </c>
      <c r="D26" s="80" t="s">
        <v>27</v>
      </c>
      <c r="E26" s="80" t="s">
        <v>10</v>
      </c>
      <c r="F26" s="82" t="s">
        <v>13</v>
      </c>
      <c r="L26" s="1"/>
      <c r="N26" s="4"/>
      <c r="O26" s="4"/>
      <c r="P26" s="4"/>
    </row>
    <row r="27" spans="2:16" x14ac:dyDescent="0.2">
      <c r="B27" s="23" t="s">
        <v>192</v>
      </c>
      <c r="D27">
        <v>28.7</v>
      </c>
      <c r="E27" t="s">
        <v>3</v>
      </c>
      <c r="F27" s="22" t="s">
        <v>28</v>
      </c>
      <c r="L27" s="1"/>
    </row>
    <row r="28" spans="2:16" x14ac:dyDescent="0.2">
      <c r="B28" s="23" t="s">
        <v>193</v>
      </c>
      <c r="C28" t="s">
        <v>44</v>
      </c>
      <c r="D28">
        <f>D27/10</f>
        <v>2.87</v>
      </c>
      <c r="E28" t="s">
        <v>4</v>
      </c>
      <c r="F28" s="22"/>
      <c r="L28" s="1"/>
    </row>
    <row r="29" spans="2:16" x14ac:dyDescent="0.2">
      <c r="B29" s="23" t="s">
        <v>22</v>
      </c>
      <c r="C29" t="s">
        <v>43</v>
      </c>
      <c r="D29" s="28">
        <f>D28/2</f>
        <v>1.4350000000000001</v>
      </c>
      <c r="E29" t="s">
        <v>4</v>
      </c>
      <c r="F29" s="85" t="s">
        <v>190</v>
      </c>
      <c r="L29" s="1"/>
    </row>
    <row r="30" spans="2:16" ht="21" thickBot="1" x14ac:dyDescent="0.3">
      <c r="B30" s="75" t="s">
        <v>58</v>
      </c>
      <c r="C30" s="84" t="s">
        <v>224</v>
      </c>
      <c r="D30" s="64">
        <f>PI()*D29^2</f>
        <v>6.4692461320884416</v>
      </c>
      <c r="E30" s="142" t="s">
        <v>225</v>
      </c>
      <c r="F30" s="83" t="s">
        <v>191</v>
      </c>
      <c r="L30" s="1"/>
      <c r="N30" s="4"/>
      <c r="O30" s="4"/>
      <c r="P30" s="4"/>
    </row>
    <row r="31" spans="2:16" x14ac:dyDescent="0.2">
      <c r="D31" s="4"/>
      <c r="L31" s="1"/>
      <c r="N31" s="4"/>
      <c r="O31" s="4"/>
      <c r="P31" s="4"/>
    </row>
    <row r="32" spans="2:16" ht="17" thickBot="1" x14ac:dyDescent="0.25">
      <c r="L32" s="1"/>
      <c r="O32" s="4"/>
    </row>
    <row r="33" spans="2:16" ht="17" thickBot="1" x14ac:dyDescent="0.25">
      <c r="B33" s="49" t="s">
        <v>202</v>
      </c>
      <c r="L33" s="1"/>
      <c r="O33" s="4"/>
    </row>
    <row r="34" spans="2:16" x14ac:dyDescent="0.2">
      <c r="B34" s="81" t="s">
        <v>8</v>
      </c>
      <c r="C34" s="80" t="s">
        <v>9</v>
      </c>
      <c r="D34" s="80" t="s">
        <v>27</v>
      </c>
      <c r="E34" s="80" t="s">
        <v>12</v>
      </c>
      <c r="F34" s="80" t="s">
        <v>10</v>
      </c>
      <c r="G34" s="82" t="s">
        <v>13</v>
      </c>
      <c r="M34" s="1"/>
      <c r="P34" s="4"/>
    </row>
    <row r="35" spans="2:16" ht="20" x14ac:dyDescent="0.25">
      <c r="B35" s="23" t="s">
        <v>58</v>
      </c>
      <c r="C35" t="s">
        <v>168</v>
      </c>
      <c r="D35" s="4">
        <f>D30</f>
        <v>6.4692461320884416</v>
      </c>
      <c r="E35" s="4"/>
      <c r="F35" t="s">
        <v>5</v>
      </c>
      <c r="G35" s="22" t="str">
        <f>B25</f>
        <v>Blast area calculation</v>
      </c>
      <c r="M35" s="1"/>
      <c r="P35" s="4"/>
    </row>
    <row r="36" spans="2:16" ht="20" x14ac:dyDescent="0.25">
      <c r="B36" s="23" t="s">
        <v>20</v>
      </c>
      <c r="C36" t="s">
        <v>35</v>
      </c>
      <c r="D36" s="28">
        <f>H22</f>
        <v>0.71664975746475035</v>
      </c>
      <c r="E36" s="28">
        <f>I22</f>
        <v>5.9720813122064897E-2</v>
      </c>
      <c r="F36" t="s">
        <v>6</v>
      </c>
      <c r="G36" s="22" t="str">
        <f>B14</f>
        <v>Abrasion test excerpt</v>
      </c>
      <c r="M36" s="1"/>
      <c r="P36" s="4"/>
    </row>
    <row r="37" spans="2:16" ht="20" x14ac:dyDescent="0.25">
      <c r="B37" s="23" t="s">
        <v>247</v>
      </c>
      <c r="C37" t="s">
        <v>205</v>
      </c>
      <c r="D37" s="4">
        <f>D36/D35</f>
        <v>0.11077793962886323</v>
      </c>
      <c r="E37" s="4">
        <f>E36/D35</f>
        <v>9.2314949690723014E-3</v>
      </c>
      <c r="F37" t="s">
        <v>5</v>
      </c>
      <c r="G37" s="22" t="s">
        <v>204</v>
      </c>
      <c r="M37" s="1"/>
      <c r="P37" s="4"/>
    </row>
    <row r="38" spans="2:16" ht="17" thickBot="1" x14ac:dyDescent="0.25">
      <c r="B38" s="75" t="s">
        <v>203</v>
      </c>
      <c r="C38" s="59"/>
      <c r="D38" s="65">
        <f>D37*10</f>
        <v>1.1077793962886324</v>
      </c>
      <c r="E38" s="65">
        <f>E37*10</f>
        <v>9.2314949690723014E-2</v>
      </c>
      <c r="F38" s="84" t="s">
        <v>3</v>
      </c>
      <c r="G38" s="83"/>
      <c r="M38" s="1"/>
      <c r="P38" s="4"/>
    </row>
    <row r="39" spans="2:16" x14ac:dyDescent="0.2">
      <c r="B39" s="1"/>
      <c r="D39" s="103"/>
      <c r="E39" s="1"/>
      <c r="L39" s="1"/>
      <c r="O39" s="4"/>
    </row>
    <row r="40" spans="2:16" ht="17" thickBot="1" x14ac:dyDescent="0.25">
      <c r="L40" s="1"/>
      <c r="O40" s="4"/>
    </row>
    <row r="41" spans="2:16" ht="17" thickBot="1" x14ac:dyDescent="0.25">
      <c r="B41" s="49" t="s">
        <v>213</v>
      </c>
    </row>
    <row r="42" spans="2:16" x14ac:dyDescent="0.2">
      <c r="B42" s="81" t="s">
        <v>8</v>
      </c>
      <c r="C42" s="80"/>
      <c r="D42" s="80" t="s">
        <v>27</v>
      </c>
      <c r="E42" s="80" t="s">
        <v>12</v>
      </c>
      <c r="F42" s="80" t="s">
        <v>10</v>
      </c>
      <c r="G42" s="82" t="s">
        <v>13</v>
      </c>
    </row>
    <row r="43" spans="2:16" ht="20" x14ac:dyDescent="0.25">
      <c r="B43" s="23" t="s">
        <v>212</v>
      </c>
      <c r="C43" t="s">
        <v>35</v>
      </c>
      <c r="D43" s="28">
        <f>H22</f>
        <v>0.71664975746475035</v>
      </c>
      <c r="E43" s="28">
        <f>I22</f>
        <v>5.9720813122064897E-2</v>
      </c>
      <c r="F43" t="s">
        <v>45</v>
      </c>
      <c r="G43" s="22" t="str">
        <f>B14</f>
        <v>Abrasion test excerpt</v>
      </c>
    </row>
    <row r="44" spans="2:16" ht="21" thickBot="1" x14ac:dyDescent="0.3">
      <c r="B44" s="75" t="s">
        <v>234</v>
      </c>
      <c r="C44" s="84"/>
      <c r="D44" s="64">
        <f>(D43/D30)</f>
        <v>0.11077793962886323</v>
      </c>
      <c r="E44" s="79">
        <f>E43/D30</f>
        <v>9.2314949690723014E-3</v>
      </c>
      <c r="F44" s="84" t="s">
        <v>235</v>
      </c>
      <c r="G44" s="83" t="s">
        <v>236</v>
      </c>
    </row>
    <row r="45" spans="2:16" x14ac:dyDescent="0.2">
      <c r="D45" s="4"/>
    </row>
    <row r="46" spans="2:16" x14ac:dyDescent="0.2">
      <c r="D46" s="4"/>
    </row>
    <row r="47" spans="2:16" x14ac:dyDescent="0.2">
      <c r="D47" s="4"/>
    </row>
    <row r="48" spans="2:16" ht="17" thickBot="1" x14ac:dyDescent="0.25"/>
    <row r="49" spans="2:8" ht="17" thickBot="1" x14ac:dyDescent="0.25">
      <c r="B49" s="49" t="s">
        <v>211</v>
      </c>
    </row>
    <row r="50" spans="2:8" x14ac:dyDescent="0.2">
      <c r="B50" s="50" t="s">
        <v>23</v>
      </c>
      <c r="C50" s="43" t="s">
        <v>24</v>
      </c>
      <c r="D50" s="43" t="s">
        <v>25</v>
      </c>
      <c r="E50" s="43" t="s">
        <v>180</v>
      </c>
      <c r="F50" s="51" t="s">
        <v>10</v>
      </c>
      <c r="H50" s="109"/>
    </row>
    <row r="51" spans="2:8" ht="19" x14ac:dyDescent="0.2">
      <c r="B51" s="44" t="s">
        <v>50</v>
      </c>
      <c r="C51" s="46" t="s">
        <v>41</v>
      </c>
      <c r="D51" s="46" t="s">
        <v>55</v>
      </c>
      <c r="E51" s="104">
        <f>15/50</f>
        <v>0.3</v>
      </c>
      <c r="F51" s="52" t="s">
        <v>237</v>
      </c>
      <c r="H51" s="7"/>
    </row>
    <row r="52" spans="2:8" ht="19" x14ac:dyDescent="0.2">
      <c r="B52" s="44" t="s">
        <v>51</v>
      </c>
      <c r="C52" s="46" t="s">
        <v>42</v>
      </c>
      <c r="D52" s="46" t="s">
        <v>52</v>
      </c>
      <c r="E52" s="104">
        <v>1.7</v>
      </c>
      <c r="F52" s="52" t="s">
        <v>237</v>
      </c>
      <c r="H52" s="7"/>
    </row>
    <row r="53" spans="2:8" ht="34" x14ac:dyDescent="0.2">
      <c r="B53" s="44" t="s">
        <v>47</v>
      </c>
      <c r="C53" s="46" t="s">
        <v>40</v>
      </c>
      <c r="D53" s="46" t="s">
        <v>52</v>
      </c>
      <c r="E53" s="104">
        <v>1.7</v>
      </c>
      <c r="F53" s="52" t="s">
        <v>237</v>
      </c>
      <c r="H53" s="7"/>
    </row>
    <row r="54" spans="2:8" ht="34" x14ac:dyDescent="0.2">
      <c r="B54" s="44" t="s">
        <v>48</v>
      </c>
      <c r="C54" s="46" t="s">
        <v>40</v>
      </c>
      <c r="D54" s="46" t="s">
        <v>53</v>
      </c>
      <c r="E54" s="104">
        <v>2.7</v>
      </c>
      <c r="F54" s="52" t="s">
        <v>237</v>
      </c>
      <c r="H54" s="7"/>
    </row>
    <row r="55" spans="2:8" ht="35" thickBot="1" x14ac:dyDescent="0.25">
      <c r="B55" s="47" t="s">
        <v>49</v>
      </c>
      <c r="C55" s="48" t="s">
        <v>40</v>
      </c>
      <c r="D55" s="48" t="s">
        <v>54</v>
      </c>
      <c r="E55" s="111">
        <v>4</v>
      </c>
      <c r="F55" s="53" t="s">
        <v>237</v>
      </c>
      <c r="H55" s="7"/>
    </row>
    <row r="57" spans="2:8" ht="17" thickBot="1" x14ac:dyDescent="0.25">
      <c r="D57" s="4"/>
    </row>
    <row r="58" spans="2:8" ht="17" thickBot="1" x14ac:dyDescent="0.25">
      <c r="B58" s="49" t="s">
        <v>229</v>
      </c>
      <c r="D58" s="4"/>
    </row>
    <row r="59" spans="2:8" x14ac:dyDescent="0.2">
      <c r="B59" s="81" t="s">
        <v>8</v>
      </c>
      <c r="C59" s="80" t="s">
        <v>9</v>
      </c>
      <c r="D59" s="86" t="s">
        <v>27</v>
      </c>
      <c r="E59" s="80" t="s">
        <v>10</v>
      </c>
      <c r="F59" s="82" t="s">
        <v>13</v>
      </c>
    </row>
    <row r="60" spans="2:8" ht="20" x14ac:dyDescent="0.25">
      <c r="B60" s="23" t="s">
        <v>59</v>
      </c>
      <c r="C60" t="s">
        <v>214</v>
      </c>
      <c r="D60" s="87">
        <v>15</v>
      </c>
      <c r="E60" s="7" t="s">
        <v>167</v>
      </c>
      <c r="F60" s="22" t="s">
        <v>60</v>
      </c>
    </row>
    <row r="61" spans="2:8" ht="20" x14ac:dyDescent="0.25">
      <c r="B61" s="23" t="s">
        <v>61</v>
      </c>
      <c r="C61" t="s">
        <v>30</v>
      </c>
      <c r="D61" s="3">
        <v>0.3</v>
      </c>
      <c r="E61" t="s">
        <v>46</v>
      </c>
      <c r="F61" s="22" t="s">
        <v>215</v>
      </c>
    </row>
    <row r="62" spans="2:8" ht="20" x14ac:dyDescent="0.25">
      <c r="B62" s="23" t="s">
        <v>62</v>
      </c>
      <c r="C62" t="s">
        <v>221</v>
      </c>
      <c r="D62" s="4">
        <f>D61*D30</f>
        <v>1.9407738396265324</v>
      </c>
      <c r="E62" t="s">
        <v>210</v>
      </c>
      <c r="F62" s="22" t="s">
        <v>216</v>
      </c>
    </row>
    <row r="63" spans="2:8" ht="20" x14ac:dyDescent="0.25">
      <c r="B63" s="23" t="s">
        <v>222</v>
      </c>
      <c r="C63" t="s">
        <v>220</v>
      </c>
      <c r="D63" s="88">
        <f>D62*10^-6</f>
        <v>1.9407738396265323E-6</v>
      </c>
      <c r="E63" t="s">
        <v>36</v>
      </c>
      <c r="F63" s="22" t="s">
        <v>217</v>
      </c>
    </row>
    <row r="64" spans="2:8" ht="18" x14ac:dyDescent="0.25">
      <c r="B64" s="23" t="s">
        <v>223</v>
      </c>
      <c r="C64" t="s">
        <v>219</v>
      </c>
      <c r="D64" s="33">
        <f>D63*H11</f>
        <v>2.924770049754393E-3</v>
      </c>
      <c r="E64" t="s">
        <v>19</v>
      </c>
      <c r="F64" s="22" t="s">
        <v>218</v>
      </c>
    </row>
    <row r="65" spans="2:6" ht="17" thickBot="1" x14ac:dyDescent="0.25">
      <c r="B65" s="75" t="s">
        <v>245</v>
      </c>
      <c r="C65" s="84"/>
      <c r="D65" s="64">
        <f>D64*1000</f>
        <v>2.9247700497543931</v>
      </c>
      <c r="E65" s="84" t="s">
        <v>15</v>
      </c>
      <c r="F65" s="83"/>
    </row>
  </sheetData>
  <mergeCells count="2">
    <mergeCell ref="E3:G3"/>
    <mergeCell ref="E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3612BB-7514-0C47-AE17-D53EA5464125}">
  <dimension ref="B1:K78"/>
  <sheetViews>
    <sheetView zoomScaleNormal="100" workbookViewId="0">
      <selection activeCell="F7" sqref="F7"/>
    </sheetView>
  </sheetViews>
  <sheetFormatPr baseColWidth="10" defaultRowHeight="16" x14ac:dyDescent="0.2"/>
  <cols>
    <col min="2" max="2" width="67.1640625" customWidth="1"/>
    <col min="3" max="3" width="13.6640625" bestFit="1" customWidth="1"/>
    <col min="4" max="4" width="4.6640625" bestFit="1" customWidth="1"/>
    <col min="5" max="5" width="15.83203125" bestFit="1" customWidth="1"/>
    <col min="6" max="6" width="38" bestFit="1" customWidth="1"/>
    <col min="10" max="15" width="10.83203125" customWidth="1"/>
  </cols>
  <sheetData>
    <row r="1" spans="2:7" ht="17" thickBot="1" x14ac:dyDescent="0.25"/>
    <row r="2" spans="2:7" ht="18" thickBot="1" x14ac:dyDescent="0.25">
      <c r="B2" s="41" t="s">
        <v>239</v>
      </c>
      <c r="C2" s="7"/>
      <c r="D2" s="7"/>
      <c r="E2" s="10"/>
    </row>
    <row r="3" spans="2:7" ht="17" x14ac:dyDescent="0.2">
      <c r="B3" s="42" t="s">
        <v>8</v>
      </c>
      <c r="C3" s="43" t="s">
        <v>27</v>
      </c>
      <c r="D3" s="43" t="s">
        <v>12</v>
      </c>
      <c r="E3" s="43" t="s">
        <v>10</v>
      </c>
      <c r="F3" s="115" t="s">
        <v>13</v>
      </c>
      <c r="G3" s="23"/>
    </row>
    <row r="4" spans="2:7" ht="19" x14ac:dyDescent="0.2">
      <c r="B4" s="44" t="s">
        <v>184</v>
      </c>
      <c r="C4" s="110">
        <f>'Abrasion limits'!D44</f>
        <v>0.11077793962886323</v>
      </c>
      <c r="D4" s="110">
        <f>'Abrasion limits'!E44</f>
        <v>9.2314949690723014E-3</v>
      </c>
      <c r="E4" s="46" t="s">
        <v>237</v>
      </c>
      <c r="F4" s="116" t="s">
        <v>248</v>
      </c>
      <c r="G4" s="23"/>
    </row>
    <row r="5" spans="2:7" ht="19" x14ac:dyDescent="0.2">
      <c r="B5" s="44" t="s">
        <v>185</v>
      </c>
      <c r="C5" s="46">
        <f>'Abrasion limits'!E51</f>
        <v>0.3</v>
      </c>
      <c r="D5" s="46"/>
      <c r="E5" s="46" t="s">
        <v>237</v>
      </c>
      <c r="F5" s="116" t="s">
        <v>181</v>
      </c>
      <c r="G5" s="23"/>
    </row>
    <row r="6" spans="2:7" ht="17" x14ac:dyDescent="0.2">
      <c r="B6" s="44" t="s">
        <v>208</v>
      </c>
      <c r="C6" s="45">
        <f>'Abrasion limits'!$D$65</f>
        <v>2.9247700497543931</v>
      </c>
      <c r="D6" s="45"/>
      <c r="E6" s="46" t="s">
        <v>15</v>
      </c>
      <c r="F6" s="116" t="s">
        <v>248</v>
      </c>
      <c r="G6" s="23"/>
    </row>
    <row r="7" spans="2:7" ht="17" x14ac:dyDescent="0.2">
      <c r="B7" s="44" t="s">
        <v>206</v>
      </c>
      <c r="C7" s="45">
        <f>'Abrasion limits'!D38</f>
        <v>1.1077793962886324</v>
      </c>
      <c r="D7" s="45">
        <f>'Abrasion limits'!E38</f>
        <v>9.2314949690723014E-2</v>
      </c>
      <c r="E7" s="46" t="s">
        <v>3</v>
      </c>
      <c r="F7" s="116" t="s">
        <v>249</v>
      </c>
      <c r="G7" s="23"/>
    </row>
    <row r="8" spans="2:7" ht="17" x14ac:dyDescent="0.2">
      <c r="B8" s="44" t="s">
        <v>207</v>
      </c>
      <c r="C8" s="45">
        <v>3</v>
      </c>
      <c r="D8" s="45"/>
      <c r="E8" s="46" t="s">
        <v>3</v>
      </c>
      <c r="F8" s="116" t="s">
        <v>181</v>
      </c>
      <c r="G8" s="23"/>
    </row>
    <row r="9" spans="2:7" x14ac:dyDescent="0.2">
      <c r="B9" s="44"/>
      <c r="C9" s="106"/>
      <c r="D9" s="113"/>
      <c r="E9" s="40"/>
      <c r="F9" s="117"/>
      <c r="G9" s="23"/>
    </row>
    <row r="10" spans="2:7" ht="17" x14ac:dyDescent="0.2">
      <c r="B10" s="44" t="s">
        <v>186</v>
      </c>
      <c r="C10" s="107"/>
      <c r="D10" s="114"/>
      <c r="E10" s="108"/>
      <c r="F10" s="118"/>
      <c r="G10" s="23"/>
    </row>
    <row r="11" spans="2:7" ht="19" x14ac:dyDescent="0.2">
      <c r="B11" s="44" t="s">
        <v>51</v>
      </c>
      <c r="C11" s="45">
        <f>'Abrasion limits'!E52</f>
        <v>1.7</v>
      </c>
      <c r="D11" s="45"/>
      <c r="E11" s="46" t="s">
        <v>237</v>
      </c>
      <c r="F11" s="116" t="s">
        <v>182</v>
      </c>
      <c r="G11" s="23"/>
    </row>
    <row r="12" spans="2:7" ht="19" x14ac:dyDescent="0.2">
      <c r="B12" s="44" t="s">
        <v>187</v>
      </c>
      <c r="C12" s="45">
        <f>'Abrasion limits'!E53</f>
        <v>1.7</v>
      </c>
      <c r="D12" s="45"/>
      <c r="E12" s="46" t="s">
        <v>237</v>
      </c>
      <c r="F12" s="116" t="s">
        <v>183</v>
      </c>
      <c r="G12" s="23"/>
    </row>
    <row r="13" spans="2:7" ht="19" x14ac:dyDescent="0.2">
      <c r="B13" s="44" t="s">
        <v>188</v>
      </c>
      <c r="C13" s="45">
        <f>'Abrasion limits'!E54</f>
        <v>2.7</v>
      </c>
      <c r="D13" s="45"/>
      <c r="E13" s="46" t="s">
        <v>237</v>
      </c>
      <c r="F13" s="116" t="s">
        <v>183</v>
      </c>
      <c r="G13" s="23"/>
    </row>
    <row r="14" spans="2:7" ht="20" thickBot="1" x14ac:dyDescent="0.25">
      <c r="B14" s="47" t="s">
        <v>189</v>
      </c>
      <c r="C14" s="112">
        <f>'Abrasion limits'!E55</f>
        <v>4</v>
      </c>
      <c r="D14" s="112"/>
      <c r="E14" s="48" t="s">
        <v>237</v>
      </c>
      <c r="F14" s="119" t="s">
        <v>183</v>
      </c>
      <c r="G14" s="23"/>
    </row>
    <row r="15" spans="2:7" x14ac:dyDescent="0.2">
      <c r="B15" s="9"/>
      <c r="C15" s="30"/>
      <c r="D15" s="7"/>
      <c r="E15" s="10"/>
    </row>
    <row r="16" spans="2:7" x14ac:dyDescent="0.2">
      <c r="B16" s="9"/>
      <c r="C16" s="30"/>
      <c r="D16" s="7"/>
      <c r="E16" s="10"/>
    </row>
    <row r="17" spans="2:11" ht="17" thickBot="1" x14ac:dyDescent="0.25">
      <c r="B17" s="9"/>
      <c r="C17" s="10"/>
      <c r="D17" s="7"/>
      <c r="E17" s="10"/>
    </row>
    <row r="18" spans="2:11" ht="17" thickBot="1" x14ac:dyDescent="0.25">
      <c r="B18" s="167" t="s">
        <v>240</v>
      </c>
      <c r="C18" s="168"/>
      <c r="F18" s="7"/>
    </row>
    <row r="19" spans="2:11" x14ac:dyDescent="0.2">
      <c r="B19" s="121"/>
      <c r="C19" s="122"/>
      <c r="D19" s="122"/>
      <c r="E19" s="123"/>
      <c r="F19" s="122"/>
      <c r="G19" s="25"/>
      <c r="H19" s="25"/>
      <c r="I19" s="25"/>
      <c r="J19" s="25"/>
      <c r="K19" s="124"/>
    </row>
    <row r="20" spans="2:11" x14ac:dyDescent="0.2">
      <c r="B20" s="125"/>
      <c r="C20" s="7"/>
      <c r="D20" s="7"/>
      <c r="E20" s="10"/>
      <c r="F20" s="7"/>
      <c r="K20" s="22"/>
    </row>
    <row r="21" spans="2:11" x14ac:dyDescent="0.2">
      <c r="B21" s="125"/>
      <c r="C21" s="7"/>
      <c r="D21" s="7"/>
      <c r="E21" s="10"/>
      <c r="F21" s="7"/>
      <c r="K21" s="22"/>
    </row>
    <row r="22" spans="2:11" x14ac:dyDescent="0.2">
      <c r="B22" s="125"/>
      <c r="C22" s="7"/>
      <c r="D22" s="7"/>
      <c r="E22" s="10"/>
      <c r="F22" s="7"/>
      <c r="K22" s="22"/>
    </row>
    <row r="23" spans="2:11" x14ac:dyDescent="0.2">
      <c r="B23" s="125"/>
      <c r="C23" s="7"/>
      <c r="D23" s="7"/>
      <c r="E23" s="10"/>
      <c r="F23" s="7"/>
      <c r="K23" s="22"/>
    </row>
    <row r="24" spans="2:11" x14ac:dyDescent="0.2">
      <c r="B24" s="125"/>
      <c r="C24" s="7"/>
      <c r="D24" s="7"/>
      <c r="E24" s="10"/>
      <c r="F24" s="7"/>
      <c r="K24" s="22"/>
    </row>
    <row r="25" spans="2:11" x14ac:dyDescent="0.2">
      <c r="B25" s="125"/>
      <c r="C25" s="7"/>
      <c r="D25" s="7"/>
      <c r="E25" s="10"/>
      <c r="F25" s="7"/>
      <c r="K25" s="22"/>
    </row>
    <row r="26" spans="2:11" x14ac:dyDescent="0.2">
      <c r="B26" s="125"/>
      <c r="C26" s="7"/>
      <c r="D26" s="7"/>
      <c r="E26" s="10"/>
      <c r="F26" s="7"/>
      <c r="K26" s="22"/>
    </row>
    <row r="27" spans="2:11" x14ac:dyDescent="0.2">
      <c r="B27" s="125"/>
      <c r="C27" s="7"/>
      <c r="D27" s="7"/>
      <c r="E27" s="10"/>
      <c r="F27" s="7"/>
      <c r="K27" s="22"/>
    </row>
    <row r="28" spans="2:11" x14ac:dyDescent="0.2">
      <c r="B28" s="125"/>
      <c r="C28" s="7"/>
      <c r="D28" s="7"/>
      <c r="E28" s="10"/>
      <c r="F28" s="7"/>
      <c r="K28" s="22"/>
    </row>
    <row r="29" spans="2:11" x14ac:dyDescent="0.2">
      <c r="B29" s="125"/>
      <c r="C29" s="7"/>
      <c r="D29" s="7"/>
      <c r="E29" s="10"/>
      <c r="F29" s="7"/>
      <c r="K29" s="22"/>
    </row>
    <row r="30" spans="2:11" x14ac:dyDescent="0.2">
      <c r="B30" s="125"/>
      <c r="C30" s="7"/>
      <c r="D30" s="7"/>
      <c r="E30" s="10"/>
      <c r="F30" s="7"/>
      <c r="K30" s="22"/>
    </row>
    <row r="31" spans="2:11" x14ac:dyDescent="0.2">
      <c r="B31" s="125"/>
      <c r="C31" s="7"/>
      <c r="D31" s="7"/>
      <c r="E31" s="10"/>
      <c r="F31" s="7"/>
      <c r="K31" s="22"/>
    </row>
    <row r="32" spans="2:11" x14ac:dyDescent="0.2">
      <c r="B32" s="125"/>
      <c r="C32" s="7"/>
      <c r="D32" s="7"/>
      <c r="E32" s="10"/>
      <c r="F32" s="7"/>
      <c r="K32" s="22"/>
    </row>
    <row r="33" spans="2:11" x14ac:dyDescent="0.2">
      <c r="B33" s="125"/>
      <c r="C33" s="7"/>
      <c r="D33" s="7"/>
      <c r="E33" s="10"/>
      <c r="F33" s="7"/>
      <c r="K33" s="22"/>
    </row>
    <row r="34" spans="2:11" x14ac:dyDescent="0.2">
      <c r="B34" s="23"/>
      <c r="K34" s="22"/>
    </row>
    <row r="35" spans="2:11" x14ac:dyDescent="0.2">
      <c r="B35" s="23"/>
      <c r="K35" s="22"/>
    </row>
    <row r="36" spans="2:11" x14ac:dyDescent="0.2">
      <c r="B36" s="23"/>
      <c r="K36" s="22"/>
    </row>
    <row r="37" spans="2:11" x14ac:dyDescent="0.2">
      <c r="B37" s="23"/>
      <c r="K37" s="22"/>
    </row>
    <row r="38" spans="2:11" x14ac:dyDescent="0.2">
      <c r="B38" s="23"/>
      <c r="K38" s="22"/>
    </row>
    <row r="39" spans="2:11" x14ac:dyDescent="0.2">
      <c r="B39" s="23"/>
      <c r="K39" s="22"/>
    </row>
    <row r="40" spans="2:11" x14ac:dyDescent="0.2">
      <c r="B40" s="23"/>
      <c r="K40" s="22"/>
    </row>
    <row r="41" spans="2:11" x14ac:dyDescent="0.2">
      <c r="B41" s="23"/>
      <c r="K41" s="22"/>
    </row>
    <row r="42" spans="2:11" x14ac:dyDescent="0.2">
      <c r="B42" s="23"/>
      <c r="K42" s="22"/>
    </row>
    <row r="43" spans="2:11" x14ac:dyDescent="0.2">
      <c r="B43" s="23"/>
      <c r="K43" s="22"/>
    </row>
    <row r="44" spans="2:11" x14ac:dyDescent="0.2">
      <c r="B44" s="23"/>
      <c r="K44" s="22"/>
    </row>
    <row r="45" spans="2:11" x14ac:dyDescent="0.2">
      <c r="B45" s="23"/>
      <c r="K45" s="22"/>
    </row>
    <row r="46" spans="2:11" x14ac:dyDescent="0.2">
      <c r="B46" s="23"/>
      <c r="K46" s="22"/>
    </row>
    <row r="47" spans="2:11" x14ac:dyDescent="0.2">
      <c r="B47" s="23"/>
      <c r="K47" s="22"/>
    </row>
    <row r="48" spans="2:11" x14ac:dyDescent="0.2">
      <c r="B48" s="23"/>
      <c r="K48" s="22"/>
    </row>
    <row r="49" spans="2:11" x14ac:dyDescent="0.2">
      <c r="B49" s="23"/>
      <c r="K49" s="22"/>
    </row>
    <row r="50" spans="2:11" x14ac:dyDescent="0.2">
      <c r="B50" s="23"/>
      <c r="K50" s="22"/>
    </row>
    <row r="51" spans="2:11" x14ac:dyDescent="0.2">
      <c r="B51" s="23"/>
      <c r="K51" s="22"/>
    </row>
    <row r="52" spans="2:11" x14ac:dyDescent="0.2">
      <c r="B52" s="23"/>
      <c r="K52" s="22"/>
    </row>
    <row r="53" spans="2:11" x14ac:dyDescent="0.2">
      <c r="B53" s="23"/>
      <c r="K53" s="22"/>
    </row>
    <row r="54" spans="2:11" x14ac:dyDescent="0.2">
      <c r="B54" s="23"/>
      <c r="K54" s="22"/>
    </row>
    <row r="55" spans="2:11" x14ac:dyDescent="0.2">
      <c r="B55" s="23"/>
      <c r="K55" s="22"/>
    </row>
    <row r="56" spans="2:11" x14ac:dyDescent="0.2">
      <c r="B56" s="23"/>
      <c r="K56" s="22"/>
    </row>
    <row r="57" spans="2:11" x14ac:dyDescent="0.2">
      <c r="B57" s="23"/>
      <c r="K57" s="22"/>
    </row>
    <row r="58" spans="2:11" x14ac:dyDescent="0.2">
      <c r="B58" s="23"/>
      <c r="K58" s="22"/>
    </row>
    <row r="59" spans="2:11" x14ac:dyDescent="0.2">
      <c r="B59" s="23"/>
      <c r="K59" s="22"/>
    </row>
    <row r="60" spans="2:11" x14ac:dyDescent="0.2">
      <c r="B60" s="23"/>
      <c r="K60" s="22"/>
    </row>
    <row r="61" spans="2:11" x14ac:dyDescent="0.2">
      <c r="B61" s="23"/>
      <c r="K61" s="22"/>
    </row>
    <row r="62" spans="2:11" x14ac:dyDescent="0.2">
      <c r="B62" s="23"/>
      <c r="K62" s="22"/>
    </row>
    <row r="63" spans="2:11" x14ac:dyDescent="0.2">
      <c r="B63" s="23"/>
      <c r="K63" s="22"/>
    </row>
    <row r="64" spans="2:11" ht="17" thickBot="1" x14ac:dyDescent="0.25">
      <c r="B64" s="126"/>
      <c r="C64" s="127"/>
      <c r="D64" s="127"/>
      <c r="E64" s="127"/>
      <c r="F64" s="127"/>
      <c r="G64" s="127"/>
      <c r="H64" s="127"/>
      <c r="I64" s="127"/>
      <c r="J64" s="127"/>
      <c r="K64" s="128"/>
    </row>
    <row r="68" spans="2:9" x14ac:dyDescent="0.2">
      <c r="B68" s="1" t="s">
        <v>166</v>
      </c>
      <c r="G68" s="1" t="s">
        <v>13</v>
      </c>
      <c r="I68" s="1" t="s">
        <v>172</v>
      </c>
    </row>
    <row r="69" spans="2:9" x14ac:dyDescent="0.2">
      <c r="G69" t="s">
        <v>174</v>
      </c>
      <c r="I69" s="39" t="s">
        <v>171</v>
      </c>
    </row>
    <row r="71" spans="2:9" x14ac:dyDescent="0.2">
      <c r="G71" t="s">
        <v>175</v>
      </c>
      <c r="I71" s="39" t="s">
        <v>173</v>
      </c>
    </row>
    <row r="73" spans="2:9" x14ac:dyDescent="0.2">
      <c r="G73" t="s">
        <v>170</v>
      </c>
      <c r="I73" s="39" t="s">
        <v>169</v>
      </c>
    </row>
    <row r="76" spans="2:9" x14ac:dyDescent="0.2">
      <c r="G76" t="s">
        <v>176</v>
      </c>
      <c r="I76" s="39" t="s">
        <v>177</v>
      </c>
    </row>
    <row r="78" spans="2:9" x14ac:dyDescent="0.2">
      <c r="G78" t="s">
        <v>178</v>
      </c>
      <c r="I78" s="39" t="s">
        <v>179</v>
      </c>
    </row>
  </sheetData>
  <mergeCells count="1">
    <mergeCell ref="B18:C18"/>
  </mergeCells>
  <hyperlinks>
    <hyperlink ref="I73" r:id="rId1" display="https://d1wqtxts1xzle7.cloudfront.net/55761664/The_Impact_of_Incorporating_Slag_Aggregates-libre.pdf?1518221854=&amp;response-content-disposition=inline%3B+filename%3DLandscape_Architecture_and_Regional_Plan.pdf&amp;Expires=1708450033&amp;Signature=ERn-Rd0ZvnjOvCtQGFQhvmbajxaBWdFC-vIT5lg01WQeyB~Aqw8UF0CuRflSA2vzXW3g1~CFriybxddb6Yao5hJGC9f83uyYaQrDn8iDjKpB0e1X1qThol8Ux4P1e-OKSBN5JsYXyoThtZTrMcBXJ0F~sSJPHSu3icmtLfVBk9ANzXJWhqhIvFkrqTbJ8vpXjucQUefUc4ixOFdoJCjQzrsO1z3VJN0DQ3m8EaSBY4YUAOgnHBLB6KipilUkRB9TneCPpb1ZOcfvVvQaiXINncSGNAH~U6a8eikvx6budZF0MJYVaBF~subnXz53qzozChD1ORIStMERlDrkp6g3eg__&amp;Key-Pair-Id=APKAJLOHF5GGSLRBV4ZA" xr:uid="{FD9B0AC8-5BE5-5F4B-834F-D7998B4C5F17}"/>
    <hyperlink ref="I69" r:id="rId2" xr:uid="{111F31AE-580A-D045-84D1-232D17236256}"/>
    <hyperlink ref="I71" r:id="rId3" xr:uid="{79B5B891-1F1B-544D-8AAE-A691C472EAC8}"/>
    <hyperlink ref="I76" r:id="rId4" xr:uid="{02167EE6-031E-2E45-B6F6-CF6AD9E6A5EC}"/>
    <hyperlink ref="I78" r:id="rId5" xr:uid="{5DE954B1-04E8-7048-8A3E-4D2A2533E6F9}"/>
  </hyperlinks>
  <pageMargins left="0.7" right="0.7" top="0.75" bottom="0.75" header="0.3" footer="0.3"/>
  <drawing r:id="rId6"/>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Aim&amp;Method</vt:lpstr>
      <vt:lpstr>Abrasion test data</vt:lpstr>
      <vt:lpstr>Abrasion limits</vt:lpstr>
      <vt:lpstr>Figure 31 &amp; Table 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Karabo Makole</dc:creator>
  <cp:lastModifiedBy>Karabo Makole</cp:lastModifiedBy>
  <dcterms:created xsi:type="dcterms:W3CDTF">2024-01-31T08:52:52Z</dcterms:created>
  <dcterms:modified xsi:type="dcterms:W3CDTF">2024-12-09T23:49:04Z</dcterms:modified>
</cp:coreProperties>
</file>