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craxverstappen/Desktop/UCT/CIV4044S/Elsevier/MSc Appendix Spreadsheets/"/>
    </mc:Choice>
  </mc:AlternateContent>
  <xr:revisionPtr revIDLastSave="0" documentId="13_ncr:1_{CD490EAC-AA4B-7046-A6B3-92FD7F602513}" xr6:coauthVersionLast="47" xr6:coauthVersionMax="47" xr10:uidLastSave="{00000000-0000-0000-0000-000000000000}"/>
  <bookViews>
    <workbookView xWindow="4200" yWindow="640" windowWidth="28800" windowHeight="16020" xr2:uid="{0A5AC3EB-39F6-5E44-980E-BE87E4FFF335}"/>
  </bookViews>
  <sheets>
    <sheet name="Aim&amp;Method" sheetId="1" r:id="rId1"/>
    <sheet name="EDS Raw Tailings" sheetId="6" r:id="rId2"/>
    <sheet name="EDS Tile 54F" sheetId="11" r:id="rId3"/>
    <sheet name="EDS Comparison (Table 7)"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7" i="4" l="1"/>
  <c r="M38" i="4"/>
  <c r="M39" i="4"/>
  <c r="M40" i="4"/>
  <c r="M41" i="4"/>
  <c r="M42" i="4"/>
  <c r="M43" i="4"/>
  <c r="M36" i="4"/>
  <c r="M35" i="4"/>
  <c r="E43" i="11" l="1"/>
  <c r="G62" i="11" s="1"/>
  <c r="E40" i="11"/>
  <c r="O40" i="11" s="1"/>
  <c r="E35" i="11"/>
  <c r="O35" i="11" s="1"/>
  <c r="D44" i="11"/>
  <c r="F63" i="11" s="1"/>
  <c r="D43" i="11"/>
  <c r="H43" i="11" s="1"/>
  <c r="D36" i="11"/>
  <c r="H36" i="11" s="1"/>
  <c r="E27" i="11"/>
  <c r="E41" i="11" s="1"/>
  <c r="G60" i="11" s="1"/>
  <c r="Q42" i="4" s="1"/>
  <c r="F27" i="11"/>
  <c r="E37" i="11" s="1"/>
  <c r="G27" i="11"/>
  <c r="E36" i="11" s="1"/>
  <c r="H27" i="11"/>
  <c r="E39" i="11" s="1"/>
  <c r="I27" i="11"/>
  <c r="E42" i="11" s="1"/>
  <c r="J27" i="11"/>
  <c r="E38" i="11" s="1"/>
  <c r="D27" i="11"/>
  <c r="E34" i="11" s="1"/>
  <c r="G63" i="11"/>
  <c r="F59" i="11"/>
  <c r="P41" i="4" s="1"/>
  <c r="G54" i="11"/>
  <c r="Q36" i="4" s="1"/>
  <c r="F54" i="11"/>
  <c r="P36" i="4" s="1"/>
  <c r="D47" i="11"/>
  <c r="O44" i="11"/>
  <c r="H40" i="11"/>
  <c r="H35" i="11"/>
  <c r="D26" i="11"/>
  <c r="D34" i="11" s="1"/>
  <c r="E26" i="11"/>
  <c r="D41" i="11" s="1"/>
  <c r="F26" i="11"/>
  <c r="D37" i="11" s="1"/>
  <c r="G26" i="11"/>
  <c r="H26" i="11"/>
  <c r="D39" i="11" s="1"/>
  <c r="I26" i="11"/>
  <c r="D42" i="11" s="1"/>
  <c r="H42" i="11" s="1"/>
  <c r="J26" i="11"/>
  <c r="D38" i="11" s="1"/>
  <c r="E42" i="4"/>
  <c r="E41" i="4"/>
  <c r="E39" i="4"/>
  <c r="D38" i="4"/>
  <c r="D39" i="4"/>
  <c r="D41" i="4"/>
  <c r="D35" i="4"/>
  <c r="C36" i="4"/>
  <c r="C37" i="4"/>
  <c r="C38" i="4"/>
  <c r="C39" i="4"/>
  <c r="C40" i="4"/>
  <c r="C41" i="4"/>
  <c r="C42" i="4"/>
  <c r="C43" i="4"/>
  <c r="C35" i="4"/>
  <c r="F40" i="6"/>
  <c r="S32" i="6"/>
  <c r="R32" i="6"/>
  <c r="Q32" i="6"/>
  <c r="P32" i="6"/>
  <c r="O32" i="6"/>
  <c r="N32" i="6"/>
  <c r="M32" i="6"/>
  <c r="L32" i="6"/>
  <c r="K32" i="6"/>
  <c r="S31" i="6"/>
  <c r="R31" i="6"/>
  <c r="Q31" i="6"/>
  <c r="P31" i="6"/>
  <c r="O31" i="6"/>
  <c r="N31" i="6"/>
  <c r="M31" i="6"/>
  <c r="M37" i="6" s="1"/>
  <c r="M43" i="6" s="1"/>
  <c r="M48" i="6" s="1"/>
  <c r="L31" i="6"/>
  <c r="L37" i="6" s="1"/>
  <c r="L43" i="6" s="1"/>
  <c r="L48" i="6" s="1"/>
  <c r="K31" i="6"/>
  <c r="K37" i="6" s="1"/>
  <c r="K43" i="6" s="1"/>
  <c r="K48" i="6" s="1"/>
  <c r="D90" i="6"/>
  <c r="E43" i="4" s="1"/>
  <c r="C90" i="6"/>
  <c r="D43" i="4" s="1"/>
  <c r="D89" i="6"/>
  <c r="C89" i="6"/>
  <c r="D42" i="4" s="1"/>
  <c r="D88" i="6"/>
  <c r="C88" i="6"/>
  <c r="D87" i="6"/>
  <c r="E40" i="4" s="1"/>
  <c r="C87" i="6"/>
  <c r="D40" i="4" s="1"/>
  <c r="D86" i="6"/>
  <c r="C86" i="6"/>
  <c r="D85" i="6"/>
  <c r="E38" i="4" s="1"/>
  <c r="C85" i="6"/>
  <c r="D84" i="6"/>
  <c r="E37" i="4" s="1"/>
  <c r="C84" i="6"/>
  <c r="D37" i="4" s="1"/>
  <c r="D83" i="6"/>
  <c r="E36" i="4" s="1"/>
  <c r="C83" i="6"/>
  <c r="D36" i="4" s="1"/>
  <c r="D82" i="6"/>
  <c r="E35" i="4" s="1"/>
  <c r="C82" i="6"/>
  <c r="C75" i="6"/>
  <c r="F71" i="6" s="1"/>
  <c r="G71" i="6" s="1"/>
  <c r="I71" i="6" s="1"/>
  <c r="G56" i="11" l="1"/>
  <c r="Q38" i="4" s="1"/>
  <c r="O37" i="11"/>
  <c r="H37" i="11"/>
  <c r="F56" i="11"/>
  <c r="P38" i="4" s="1"/>
  <c r="P35" i="11"/>
  <c r="I36" i="11"/>
  <c r="P40" i="11"/>
  <c r="G55" i="11"/>
  <c r="Q37" i="4" s="1"/>
  <c r="O36" i="11"/>
  <c r="P36" i="11" s="1"/>
  <c r="F57" i="11"/>
  <c r="P39" i="4" s="1"/>
  <c r="H38" i="11"/>
  <c r="I38" i="11" s="1"/>
  <c r="F58" i="11"/>
  <c r="P40" i="4" s="1"/>
  <c r="H39" i="11"/>
  <c r="I39" i="11" s="1"/>
  <c r="G57" i="11"/>
  <c r="Q39" i="4" s="1"/>
  <c r="O38" i="11"/>
  <c r="G58" i="11"/>
  <c r="Q40" i="4" s="1"/>
  <c r="O39" i="11"/>
  <c r="P39" i="11" s="1"/>
  <c r="H41" i="11"/>
  <c r="I41" i="11" s="1"/>
  <c r="F60" i="11"/>
  <c r="P42" i="4" s="1"/>
  <c r="H34" i="11"/>
  <c r="I34" i="11" s="1"/>
  <c r="F53" i="11"/>
  <c r="P35" i="4" s="1"/>
  <c r="O34" i="11"/>
  <c r="P34" i="11" s="1"/>
  <c r="G53" i="11"/>
  <c r="Q35" i="4" s="1"/>
  <c r="G61" i="11"/>
  <c r="Q43" i="4" s="1"/>
  <c r="O42" i="11"/>
  <c r="P42" i="11" s="1"/>
  <c r="O41" i="11"/>
  <c r="P41" i="11" s="1"/>
  <c r="O43" i="11"/>
  <c r="P43" i="11" s="1"/>
  <c r="F55" i="11"/>
  <c r="P37" i="4" s="1"/>
  <c r="F61" i="11"/>
  <c r="P43" i="4" s="1"/>
  <c r="I37" i="11"/>
  <c r="G59" i="11"/>
  <c r="Q41" i="4" s="1"/>
  <c r="H44" i="11"/>
  <c r="I44" i="11" s="1"/>
  <c r="I40" i="11"/>
  <c r="P44" i="11"/>
  <c r="I42" i="11"/>
  <c r="D46" i="11"/>
  <c r="F62" i="11"/>
  <c r="I35" i="11"/>
  <c r="P38" i="11"/>
  <c r="I43" i="11"/>
  <c r="P37" i="11"/>
  <c r="Q37" i="6"/>
  <c r="Q43" i="6" s="1"/>
  <c r="Q48" i="6" s="1"/>
  <c r="L38" i="6"/>
  <c r="L44" i="6" s="1"/>
  <c r="L49" i="6" s="1"/>
  <c r="M38" i="6"/>
  <c r="M44" i="6" s="1"/>
  <c r="M49" i="6" s="1"/>
  <c r="R37" i="6"/>
  <c r="R43" i="6" s="1"/>
  <c r="R48" i="6" s="1"/>
  <c r="Q38" i="6"/>
  <c r="Q44" i="6" s="1"/>
  <c r="Q49" i="6" s="1"/>
  <c r="S37" i="6"/>
  <c r="S43" i="6" s="1"/>
  <c r="S48" i="6" s="1"/>
  <c r="K38" i="6"/>
  <c r="K44" i="6" s="1"/>
  <c r="K49" i="6" s="1"/>
  <c r="R38" i="6"/>
  <c r="R44" i="6" s="1"/>
  <c r="R49" i="6" s="1"/>
  <c r="S38" i="6"/>
  <c r="S44" i="6" s="1"/>
  <c r="S49" i="6" s="1"/>
  <c r="N37" i="6"/>
  <c r="N43" i="6" s="1"/>
  <c r="N48" i="6" s="1"/>
  <c r="O38" i="6"/>
  <c r="O44" i="6" s="1"/>
  <c r="O49" i="6" s="1"/>
  <c r="P37" i="6"/>
  <c r="P43" i="6" s="1"/>
  <c r="P48" i="6" s="1"/>
  <c r="O37" i="6"/>
  <c r="O43" i="6" s="1"/>
  <c r="O48" i="6" s="1"/>
  <c r="P38" i="6"/>
  <c r="P44" i="6" s="1"/>
  <c r="P49" i="6" s="1"/>
  <c r="N38" i="6"/>
  <c r="N44" i="6" s="1"/>
  <c r="N49" i="6" s="1"/>
  <c r="F73" i="6"/>
  <c r="G73" i="6" s="1"/>
  <c r="I73" i="6" s="1"/>
  <c r="F72" i="6"/>
  <c r="G72" i="6" s="1"/>
  <c r="I72" i="6" s="1"/>
  <c r="F65" i="6"/>
  <c r="G65" i="6" s="1"/>
  <c r="I65" i="6" s="1"/>
  <c r="M67" i="6"/>
  <c r="N67" i="6" s="1"/>
  <c r="P67" i="6" s="1"/>
  <c r="M68" i="6"/>
  <c r="N68" i="6" s="1"/>
  <c r="P68" i="6" s="1"/>
  <c r="F68" i="6"/>
  <c r="G68" i="6" s="1"/>
  <c r="I68" i="6" s="1"/>
  <c r="M71" i="6"/>
  <c r="N71" i="6" s="1"/>
  <c r="P71" i="6" s="1"/>
  <c r="F66" i="6"/>
  <c r="G66" i="6" s="1"/>
  <c r="I66" i="6" s="1"/>
  <c r="M69" i="6"/>
  <c r="N69" i="6" s="1"/>
  <c r="P69" i="6" s="1"/>
  <c r="F67" i="6"/>
  <c r="G67" i="6" s="1"/>
  <c r="I67" i="6" s="1"/>
  <c r="F69" i="6"/>
  <c r="G69" i="6" s="1"/>
  <c r="I69" i="6" s="1"/>
  <c r="M72" i="6"/>
  <c r="N72" i="6" s="1"/>
  <c r="P72" i="6" s="1"/>
  <c r="M65" i="6"/>
  <c r="N65" i="6" s="1"/>
  <c r="P65" i="6" s="1"/>
  <c r="F70" i="6"/>
  <c r="G70" i="6" s="1"/>
  <c r="I70" i="6" s="1"/>
  <c r="M73" i="6"/>
  <c r="N73" i="6" s="1"/>
  <c r="P73" i="6" s="1"/>
  <c r="M70" i="6"/>
  <c r="N70" i="6" s="1"/>
  <c r="P70" i="6" s="1"/>
  <c r="M66" i="6"/>
  <c r="N66" i="6" s="1"/>
  <c r="P66" i="6" s="1"/>
  <c r="I46" i="11" l="1"/>
  <c r="J34" i="11" s="1"/>
  <c r="K34" i="11" s="1"/>
  <c r="D53" i="11" s="1"/>
  <c r="N35" i="4" s="1"/>
  <c r="F54" i="6"/>
  <c r="I75" i="6"/>
  <c r="J65" i="6" s="1"/>
  <c r="E82" i="6" s="1"/>
  <c r="F35" i="4" s="1"/>
  <c r="V35" i="4" s="1"/>
  <c r="Q38" i="11" l="1"/>
  <c r="R38" i="11" s="1"/>
  <c r="L38" i="11" s="1"/>
  <c r="E57" i="11" s="1"/>
  <c r="O39" i="4" s="1"/>
  <c r="J43" i="11"/>
  <c r="K43" i="11" s="1"/>
  <c r="D62" i="11" s="1"/>
  <c r="Q42" i="11"/>
  <c r="R42" i="11" s="1"/>
  <c r="L42" i="11" s="1"/>
  <c r="E61" i="11" s="1"/>
  <c r="O43" i="4" s="1"/>
  <c r="Q39" i="11"/>
  <c r="R39" i="11" s="1"/>
  <c r="L39" i="11" s="1"/>
  <c r="E58" i="11" s="1"/>
  <c r="O40" i="4" s="1"/>
  <c r="Q44" i="11"/>
  <c r="R44" i="11" s="1"/>
  <c r="L44" i="11" s="1"/>
  <c r="E63" i="11" s="1"/>
  <c r="J40" i="11"/>
  <c r="K40" i="11" s="1"/>
  <c r="D59" i="11" s="1"/>
  <c r="N41" i="4" s="1"/>
  <c r="Q34" i="11"/>
  <c r="R34" i="11" s="1"/>
  <c r="L34" i="11" s="1"/>
  <c r="E53" i="11" s="1"/>
  <c r="O35" i="4" s="1"/>
  <c r="J37" i="11"/>
  <c r="K37" i="11" s="1"/>
  <c r="D56" i="11" s="1"/>
  <c r="N38" i="4" s="1"/>
  <c r="Q41" i="11"/>
  <c r="R41" i="11" s="1"/>
  <c r="L41" i="11" s="1"/>
  <c r="E60" i="11" s="1"/>
  <c r="O42" i="4" s="1"/>
  <c r="J39" i="11"/>
  <c r="K39" i="11" s="1"/>
  <c r="D58" i="11" s="1"/>
  <c r="N40" i="4" s="1"/>
  <c r="Q43" i="11"/>
  <c r="R43" i="11" s="1"/>
  <c r="L43" i="11" s="1"/>
  <c r="E62" i="11" s="1"/>
  <c r="Q36" i="11"/>
  <c r="R36" i="11" s="1"/>
  <c r="L36" i="11" s="1"/>
  <c r="E55" i="11" s="1"/>
  <c r="O37" i="4" s="1"/>
  <c r="J41" i="11"/>
  <c r="K41" i="11" s="1"/>
  <c r="D60" i="11" s="1"/>
  <c r="N42" i="4" s="1"/>
  <c r="J38" i="11"/>
  <c r="K38" i="11" s="1"/>
  <c r="D57" i="11" s="1"/>
  <c r="N39" i="4" s="1"/>
  <c r="Q40" i="11"/>
  <c r="R40" i="11" s="1"/>
  <c r="L40" i="11" s="1"/>
  <c r="E59" i="11" s="1"/>
  <c r="O41" i="4" s="1"/>
  <c r="J44" i="11"/>
  <c r="K44" i="11" s="1"/>
  <c r="D63" i="11" s="1"/>
  <c r="J42" i="11"/>
  <c r="K42" i="11" s="1"/>
  <c r="D61" i="11" s="1"/>
  <c r="N43" i="4" s="1"/>
  <c r="Q35" i="11"/>
  <c r="R35" i="11" s="1"/>
  <c r="L35" i="11" s="1"/>
  <c r="E54" i="11" s="1"/>
  <c r="O36" i="4" s="1"/>
  <c r="J36" i="11"/>
  <c r="K36" i="11" s="1"/>
  <c r="D55" i="11" s="1"/>
  <c r="N37" i="4" s="1"/>
  <c r="Q37" i="11"/>
  <c r="R37" i="11" s="1"/>
  <c r="L37" i="11" s="1"/>
  <c r="E56" i="11" s="1"/>
  <c r="O38" i="4" s="1"/>
  <c r="J35" i="11"/>
  <c r="K35" i="11" s="1"/>
  <c r="D54" i="11" s="1"/>
  <c r="N36" i="4" s="1"/>
  <c r="J67" i="6"/>
  <c r="E84" i="6" s="1"/>
  <c r="F37" i="4" s="1"/>
  <c r="V37" i="4" s="1"/>
  <c r="J69" i="6"/>
  <c r="E86" i="6" s="1"/>
  <c r="F39" i="4" s="1"/>
  <c r="Q65" i="6"/>
  <c r="K65" i="6" s="1"/>
  <c r="F82" i="6" s="1"/>
  <c r="G35" i="4" s="1"/>
  <c r="J71" i="6"/>
  <c r="E88" i="6" s="1"/>
  <c r="F41" i="4" s="1"/>
  <c r="J66" i="6"/>
  <c r="E83" i="6" s="1"/>
  <c r="F36" i="4" s="1"/>
  <c r="V36" i="4" s="1"/>
  <c r="Q67" i="6"/>
  <c r="K67" i="6" s="1"/>
  <c r="F84" i="6" s="1"/>
  <c r="G37" i="4" s="1"/>
  <c r="Q70" i="6"/>
  <c r="K70" i="6" s="1"/>
  <c r="F87" i="6" s="1"/>
  <c r="G40" i="4" s="1"/>
  <c r="J73" i="6"/>
  <c r="E90" i="6" s="1"/>
  <c r="F43" i="4" s="1"/>
  <c r="J70" i="6"/>
  <c r="E87" i="6" s="1"/>
  <c r="F40" i="4" s="1"/>
  <c r="Q68" i="6"/>
  <c r="K68" i="6" s="1"/>
  <c r="F85" i="6" s="1"/>
  <c r="G38" i="4" s="1"/>
  <c r="Q69" i="6"/>
  <c r="K69" i="6" s="1"/>
  <c r="F86" i="6" s="1"/>
  <c r="G39" i="4" s="1"/>
  <c r="J72" i="6"/>
  <c r="E89" i="6" s="1"/>
  <c r="F42" i="4" s="1"/>
  <c r="Q71" i="6"/>
  <c r="K71" i="6" s="1"/>
  <c r="F88" i="6" s="1"/>
  <c r="G41" i="4" s="1"/>
  <c r="Q66" i="6"/>
  <c r="K66" i="6" s="1"/>
  <c r="F83" i="6" s="1"/>
  <c r="G36" i="4" s="1"/>
  <c r="Q73" i="6"/>
  <c r="K73" i="6" s="1"/>
  <c r="F90" i="6" s="1"/>
  <c r="G43" i="4" s="1"/>
  <c r="Q72" i="6"/>
  <c r="K72" i="6" s="1"/>
  <c r="F89" i="6" s="1"/>
  <c r="G42" i="4" s="1"/>
  <c r="J68" i="6"/>
  <c r="E85" i="6" s="1"/>
  <c r="F38" i="4" s="1"/>
  <c r="R57" i="6"/>
  <c r="S57" i="6"/>
  <c r="R56" i="6"/>
  <c r="L57" i="6"/>
  <c r="K57" i="6"/>
  <c r="Q57" i="6"/>
  <c r="S56" i="6"/>
  <c r="K56" i="6"/>
  <c r="N56" i="6"/>
  <c r="Q56" i="6"/>
  <c r="L56" i="6"/>
  <c r="M57" i="6"/>
  <c r="M56" i="6"/>
  <c r="O57" i="6"/>
  <c r="O56" i="6"/>
  <c r="P56" i="6"/>
  <c r="P57" i="6"/>
  <c r="N57" i="6"/>
  <c r="V38" i="4" l="1"/>
  <c r="V39" i="4"/>
  <c r="V40" i="4"/>
  <c r="V41" i="4"/>
  <c r="V42" i="4"/>
  <c r="V43" i="4"/>
</calcChain>
</file>

<file path=xl/sharedStrings.xml><?xml version="1.0" encoding="utf-8"?>
<sst xmlns="http://schemas.openxmlformats.org/spreadsheetml/2006/main" count="314" uniqueCount="116">
  <si>
    <t>Ca</t>
  </si>
  <si>
    <t>Na</t>
  </si>
  <si>
    <t>Mg</t>
  </si>
  <si>
    <t>K</t>
  </si>
  <si>
    <t>Fe</t>
  </si>
  <si>
    <t>Al</t>
  </si>
  <si>
    <t>Si</t>
  </si>
  <si>
    <t>C</t>
  </si>
  <si>
    <t>O</t>
  </si>
  <si>
    <t>(%)</t>
  </si>
  <si>
    <t>(wt.%)</t>
  </si>
  <si>
    <t>(At.%)</t>
  </si>
  <si>
    <t>Element</t>
  </si>
  <si>
    <t xml:space="preserve">σ </t>
  </si>
  <si>
    <t>Prevalance</t>
  </si>
  <si>
    <t>Total Mass (g)</t>
  </si>
  <si>
    <t>Avogadro:</t>
  </si>
  <si>
    <t>(g)</t>
  </si>
  <si>
    <t>(g/mol)</t>
  </si>
  <si>
    <t>1 mole</t>
  </si>
  <si>
    <t>(# of atoms)</t>
  </si>
  <si>
    <t>σ (At.%)</t>
  </si>
  <si>
    <t>σ</t>
  </si>
  <si>
    <t>Mass</t>
  </si>
  <si>
    <t>Atomic weight</t>
  </si>
  <si>
    <t>Fraction of</t>
  </si>
  <si>
    <t>Min.</t>
  </si>
  <si>
    <t>Max.</t>
  </si>
  <si>
    <t>Std. deviation</t>
  </si>
  <si>
    <t>Mean</t>
  </si>
  <si>
    <t>Yes</t>
  </si>
  <si>
    <t>Spectrum 5</t>
  </si>
  <si>
    <t>Spectrum 4</t>
  </si>
  <si>
    <t>Spectrum 3</t>
  </si>
  <si>
    <t>Spectrum 2</t>
  </si>
  <si>
    <t>Spectrum 1</t>
  </si>
  <si>
    <t>In stats.</t>
  </si>
  <si>
    <t>Spectrum</t>
  </si>
  <si>
    <t>All results in atomic%</t>
  </si>
  <si>
    <t>Processing option : All elements analysed (Normalised)</t>
  </si>
  <si>
    <t xml:space="preserve">ID: </t>
  </si>
  <si>
    <t>Type: Default</t>
  </si>
  <si>
    <t>Sample: Sample 2</t>
  </si>
  <si>
    <t>Site: Site of Interest 1</t>
  </si>
  <si>
    <t>Project: Karabo</t>
  </si>
  <si>
    <t>Unprocessed Results</t>
  </si>
  <si>
    <t>Total</t>
  </si>
  <si>
    <t>Ti</t>
  </si>
  <si>
    <t>S</t>
  </si>
  <si>
    <t>All results in weight%</t>
  </si>
  <si>
    <t>Owner: supervisor</t>
  </si>
  <si>
    <t>Method:</t>
  </si>
  <si>
    <t>Aim:</t>
  </si>
  <si>
    <t>Unprocessed results</t>
  </si>
  <si>
    <t>Geo-tile</t>
  </si>
  <si>
    <t>Prevalance (wt.%)</t>
  </si>
  <si>
    <t>σ (%)</t>
  </si>
  <si>
    <t>(moles)</t>
  </si>
  <si>
    <t>Total mass (g):</t>
  </si>
  <si>
    <t>Avogadro</t>
  </si>
  <si>
    <t>Total atoms:</t>
  </si>
  <si>
    <t>total atoms</t>
  </si>
  <si>
    <t>(At. %)</t>
  </si>
  <si>
    <t>σ conversion from Atomic %age to Weight %age</t>
  </si>
  <si>
    <t>σ conversion from Weight %age to Atomic %age</t>
  </si>
  <si>
    <t>Change caused by geopolymerization</t>
  </si>
  <si>
    <t>Summary of mean values and standard deviations (σ) considering all 5 spectra</t>
  </si>
  <si>
    <t>Values taken directly from unprocessed results</t>
  </si>
  <si>
    <t>Description:</t>
  </si>
  <si>
    <t>Calculation:</t>
  </si>
  <si>
    <t>Value</t>
  </si>
  <si>
    <t>Units</t>
  </si>
  <si>
    <t>Prevalence</t>
  </si>
  <si>
    <t>Determination of elemental prevalence in terms of number of atoms</t>
  </si>
  <si>
    <t># of atoms</t>
  </si>
  <si>
    <t>Avogadro's constant =</t>
  </si>
  <si>
    <t>At. %</t>
  </si>
  <si>
    <r>
      <t>atoms mol</t>
    </r>
    <r>
      <rPr>
        <vertAlign val="superscript"/>
        <sz val="12"/>
        <color theme="1"/>
        <rFont val="Calibri (Body)"/>
      </rPr>
      <t>-1</t>
    </r>
  </si>
  <si>
    <t>Fraction of a mole</t>
  </si>
  <si>
    <t>Determination of what fraction of a mole each element comprises</t>
  </si>
  <si>
    <t>Atomic weights of each element</t>
  </si>
  <si>
    <r>
      <t>g mol</t>
    </r>
    <r>
      <rPr>
        <vertAlign val="superscript"/>
        <sz val="12"/>
        <color theme="1"/>
        <rFont val="Calibri (Body)"/>
      </rPr>
      <t>-1</t>
    </r>
  </si>
  <si>
    <t>Determination of mass of each elements atoms</t>
  </si>
  <si>
    <t>Fraction of a mole x Atomic weight</t>
  </si>
  <si>
    <t>Mass of element</t>
  </si>
  <si>
    <t>g</t>
  </si>
  <si>
    <t>Determination of total mass of a mole of raw tailings</t>
  </si>
  <si>
    <t>Sum of "Mass of element" values for all elements</t>
  </si>
  <si>
    <t>Determination of prevalence of each element as a weight percentage</t>
  </si>
  <si>
    <t>("Mass of element" ÷ "Mass of 1 mole raw tailings") x 100</t>
  </si>
  <si>
    <t>Wt. %</t>
  </si>
  <si>
    <t>Where:</t>
  </si>
  <si>
    <t>Prevalence by # of atoms ÷ Avogadro's constant</t>
  </si>
  <si>
    <t>Prevalence by At.% x Avogadro's constant ÷ 100</t>
  </si>
  <si>
    <t>Mass of 1 mole raw tailings =</t>
  </si>
  <si>
    <t xml:space="preserve">Stepwise prevalence conversion from Atomic %age to Weight %age					</t>
  </si>
  <si>
    <t>Summarised prevalence conversion from At. % to Wt. %</t>
  </si>
  <si>
    <t>Raw tailings elemental prevalence</t>
  </si>
  <si>
    <t>Prevalence (At.%)</t>
  </si>
  <si>
    <t>Prevalence conversion from Atomic %age to Weight %age</t>
  </si>
  <si>
    <t xml:space="preserve">Summarized prevalence conversion from Wt. % to At. % </t>
  </si>
  <si>
    <t>Geo-tile elemental prevalence</t>
  </si>
  <si>
    <t>Prevalence conversion from Weight %age to Atomic %age</t>
  </si>
  <si>
    <t>(Wt. %)</t>
  </si>
  <si>
    <t>Sample: Sample 1</t>
  </si>
  <si>
    <t>Site: Site of Interest 2</t>
  </si>
  <si>
    <t>Project: Project 1</t>
  </si>
  <si>
    <t>St dev</t>
  </si>
  <si>
    <t>Electron micrograph of raw Cu tailings (Figure 32A)</t>
  </si>
  <si>
    <t>Electron micrograph of geo-tile fragment (Figure 32B)</t>
  </si>
  <si>
    <t>Raw Cu Tailings</t>
  </si>
  <si>
    <t>∆ Prevalence</t>
  </si>
  <si>
    <t>Raw Cu tailings</t>
  </si>
  <si>
    <t>Table 7: Elemental comparison between raw Cu tailings and geo-tile.</t>
  </si>
  <si>
    <t>Conclusion:</t>
  </si>
  <si>
    <t>Owner: Professor Dyllon Randall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</si>
</sst>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0.000"/>
    <numFmt numFmtId="165" formatCode="0.00E+00;\_x0000_"/>
    <numFmt numFmtId="166" formatCode="0.0000"/>
  </numFmts>
  <fonts count="10" x14ac:knownFonts="1">
    <font>
      <sz val="12"/>
      <color theme="1"/>
      <name val="Calibri"/>
      <family val="2"/>
      <scheme val="minor"/>
    </font>
    <font>
      <b/>
      <sz val="12"/>
      <color theme="1"/>
      <name val="Calibri"/>
      <family val="2"/>
      <scheme val="minor"/>
    </font>
    <font>
      <sz val="11"/>
      <color theme="1"/>
      <name val="Calibri"/>
      <family val="2"/>
      <scheme val="minor"/>
    </font>
    <font>
      <b/>
      <sz val="11"/>
      <color theme="1"/>
      <name val="Calibri"/>
      <family val="2"/>
      <scheme val="minor"/>
    </font>
    <font>
      <b/>
      <sz val="12"/>
      <color rgb="FF000000"/>
      <name val="Calibri"/>
      <family val="2"/>
      <scheme val="minor"/>
    </font>
    <font>
      <vertAlign val="superscript"/>
      <sz val="12"/>
      <color theme="1"/>
      <name val="Calibri (Body)"/>
    </font>
    <font>
      <sz val="12"/>
      <color theme="1"/>
      <name val="Aptos"/>
    </font>
    <font>
      <b/>
      <sz val="12"/>
      <color theme="1"/>
      <name val="Aptos"/>
    </font>
    <font>
      <sz val="11"/>
      <color theme="1"/>
      <name val="Aptos"/>
    </font>
    <font>
      <b/>
      <sz val="11"/>
      <color theme="1"/>
      <name val="Aptos"/>
    </font>
  </fonts>
  <fills count="2">
    <fill>
      <patternFill patternType="none"/>
    </fill>
    <fill>
      <patternFill patternType="gray125"/>
    </fill>
  </fills>
  <borders count="51">
    <border>
      <left/>
      <right/>
      <top/>
      <bottom/>
      <diagonal/>
    </border>
    <border>
      <left/>
      <right style="medium">
        <color auto="1"/>
      </right>
      <top/>
      <bottom style="medium">
        <color auto="1"/>
      </bottom>
      <diagonal/>
    </border>
    <border>
      <left/>
      <right/>
      <top/>
      <bottom style="medium">
        <color auto="1"/>
      </bottom>
      <diagonal/>
    </border>
    <border>
      <left style="medium">
        <color auto="1"/>
      </left>
      <right style="thin">
        <color auto="1"/>
      </right>
      <top/>
      <bottom style="medium">
        <color auto="1"/>
      </bottom>
      <diagonal/>
    </border>
    <border>
      <left/>
      <right style="medium">
        <color auto="1"/>
      </right>
      <top/>
      <bottom/>
      <diagonal/>
    </border>
    <border>
      <left style="medium">
        <color auto="1"/>
      </left>
      <right style="thin">
        <color auto="1"/>
      </right>
      <top/>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bottom style="thin">
        <color auto="1"/>
      </bottom>
      <diagonal/>
    </border>
    <border>
      <left/>
      <right style="medium">
        <color auto="1"/>
      </right>
      <top style="medium">
        <color auto="1"/>
      </top>
      <bottom/>
      <diagonal/>
    </border>
    <border>
      <left/>
      <right/>
      <top style="medium">
        <color auto="1"/>
      </top>
      <bottom/>
      <diagonal/>
    </border>
    <border>
      <left style="medium">
        <color auto="1"/>
      </left>
      <right style="thin">
        <color auto="1"/>
      </right>
      <top style="medium">
        <color auto="1"/>
      </top>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top/>
      <bottom style="thin">
        <color auto="1"/>
      </bottom>
      <diagonal/>
    </border>
    <border>
      <left style="medium">
        <color auto="1"/>
      </left>
      <right/>
      <top/>
      <bottom/>
      <diagonal/>
    </border>
    <border>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top style="medium">
        <color auto="1"/>
      </top>
      <bottom style="thin">
        <color auto="1"/>
      </bottom>
      <diagonal/>
    </border>
    <border>
      <left style="medium">
        <color auto="1"/>
      </left>
      <right/>
      <top style="medium">
        <color auto="1"/>
      </top>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right style="medium">
        <color auto="1"/>
      </right>
      <top style="thin">
        <color auto="1"/>
      </top>
      <bottom/>
      <diagonal/>
    </border>
    <border>
      <left/>
      <right/>
      <top style="medium">
        <color auto="1"/>
      </top>
      <bottom style="medium">
        <color auto="1"/>
      </bottom>
      <diagonal/>
    </border>
    <border>
      <left/>
      <right style="thin">
        <color auto="1"/>
      </right>
      <top style="medium">
        <color auto="1"/>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medium">
        <color auto="1"/>
      </left>
      <right style="thin">
        <color auto="1"/>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s>
  <cellStyleXfs count="2">
    <xf numFmtId="0" fontId="0" fillId="0" borderId="0"/>
    <xf numFmtId="0" fontId="2" fillId="0" borderId="0"/>
  </cellStyleXfs>
  <cellXfs count="175">
    <xf numFmtId="0" fontId="0" fillId="0" borderId="0" xfId="0"/>
    <xf numFmtId="2" fontId="0" fillId="0" borderId="1" xfId="0" applyNumberFormat="1" applyBorder="1"/>
    <xf numFmtId="2" fontId="0" fillId="0" borderId="2" xfId="0" applyNumberFormat="1" applyBorder="1"/>
    <xf numFmtId="0" fontId="0" fillId="0" borderId="2" xfId="0" applyBorder="1"/>
    <xf numFmtId="0" fontId="0" fillId="0" borderId="3" xfId="0" applyBorder="1"/>
    <xf numFmtId="2" fontId="0" fillId="0" borderId="4" xfId="0" applyNumberFormat="1" applyBorder="1"/>
    <xf numFmtId="2" fontId="0" fillId="0" borderId="0" xfId="0" applyNumberFormat="1"/>
    <xf numFmtId="0" fontId="0" fillId="0" borderId="5" xfId="0" applyBorder="1"/>
    <xf numFmtId="0" fontId="1" fillId="0" borderId="6" xfId="0" applyFont="1" applyBorder="1"/>
    <xf numFmtId="0" fontId="1" fillId="0" borderId="7" xfId="0" applyFont="1" applyBorder="1"/>
    <xf numFmtId="0" fontId="1" fillId="0" borderId="8" xfId="0" applyFont="1" applyBorder="1"/>
    <xf numFmtId="0" fontId="1" fillId="0" borderId="9" xfId="0" applyFont="1" applyBorder="1"/>
    <xf numFmtId="0" fontId="1" fillId="0" borderId="10" xfId="0" applyFont="1" applyBorder="1"/>
    <xf numFmtId="0" fontId="0" fillId="0" borderId="11" xfId="0" applyBorder="1"/>
    <xf numFmtId="0" fontId="0" fillId="0" borderId="1" xfId="0" applyBorder="1"/>
    <xf numFmtId="164" fontId="0" fillId="0" borderId="2" xfId="0" applyNumberFormat="1" applyBorder="1"/>
    <xf numFmtId="0" fontId="0" fillId="0" borderId="13" xfId="0" applyBorder="1"/>
    <xf numFmtId="0" fontId="0" fillId="0" borderId="4" xfId="0" applyBorder="1"/>
    <xf numFmtId="0" fontId="0" fillId="0" borderId="14" xfId="0" applyBorder="1"/>
    <xf numFmtId="0" fontId="0" fillId="0" borderId="7" xfId="0" applyBorder="1"/>
    <xf numFmtId="164" fontId="0" fillId="0" borderId="15" xfId="0" applyNumberFormat="1" applyBorder="1"/>
    <xf numFmtId="0" fontId="0" fillId="0" borderId="16" xfId="0" applyBorder="1"/>
    <xf numFmtId="0" fontId="0" fillId="0" borderId="17" xfId="0" applyBorder="1"/>
    <xf numFmtId="0" fontId="0" fillId="0" borderId="18" xfId="0" applyBorder="1"/>
    <xf numFmtId="0" fontId="0" fillId="0" borderId="19" xfId="0" applyBorder="1"/>
    <xf numFmtId="2" fontId="0" fillId="0" borderId="14" xfId="0" applyNumberFormat="1" applyBorder="1"/>
    <xf numFmtId="164" fontId="0" fillId="0" borderId="7" xfId="0" applyNumberFormat="1" applyBorder="1"/>
    <xf numFmtId="165" fontId="0" fillId="0" borderId="16" xfId="0" applyNumberFormat="1" applyBorder="1"/>
    <xf numFmtId="2" fontId="0" fillId="0" borderId="18" xfId="0" applyNumberFormat="1" applyBorder="1"/>
    <xf numFmtId="164" fontId="0" fillId="0" borderId="0" xfId="0" applyNumberFormat="1"/>
    <xf numFmtId="165" fontId="0" fillId="0" borderId="19" xfId="0" applyNumberFormat="1" applyBorder="1"/>
    <xf numFmtId="0" fontId="0" fillId="0" borderId="20" xfId="0" applyBorder="1"/>
    <xf numFmtId="0" fontId="1" fillId="0" borderId="5" xfId="0" applyFont="1" applyBorder="1"/>
    <xf numFmtId="0" fontId="1" fillId="0" borderId="18" xfId="0" applyFont="1" applyBorder="1"/>
    <xf numFmtId="0" fontId="1" fillId="0" borderId="0" xfId="0" applyFont="1"/>
    <xf numFmtId="8" fontId="1" fillId="0" borderId="19" xfId="0" applyNumberFormat="1" applyFont="1" applyBorder="1"/>
    <xf numFmtId="0" fontId="1" fillId="0" borderId="14" xfId="0" applyFont="1" applyBorder="1"/>
    <xf numFmtId="8" fontId="1" fillId="0" borderId="16" xfId="0" applyNumberFormat="1" applyFont="1" applyBorder="1"/>
    <xf numFmtId="0" fontId="1" fillId="0" borderId="21" xfId="0" applyFont="1" applyBorder="1"/>
    <xf numFmtId="0" fontId="1" fillId="0" borderId="15" xfId="0" applyFont="1" applyBorder="1"/>
    <xf numFmtId="0" fontId="1" fillId="0" borderId="22" xfId="0" applyFont="1" applyBorder="1"/>
    <xf numFmtId="0" fontId="1" fillId="0" borderId="23" xfId="0" applyFont="1" applyBorder="1"/>
    <xf numFmtId="0" fontId="1" fillId="0" borderId="24" xfId="0" applyFont="1" applyBorder="1"/>
    <xf numFmtId="0" fontId="1" fillId="0" borderId="25" xfId="0" applyFont="1" applyBorder="1"/>
    <xf numFmtId="0" fontId="0" fillId="0" borderId="9" xfId="0" applyBorder="1"/>
    <xf numFmtId="0" fontId="0" fillId="0" borderId="10" xfId="0" applyBorder="1"/>
    <xf numFmtId="0" fontId="0" fillId="0" borderId="27" xfId="0" applyBorder="1"/>
    <xf numFmtId="0" fontId="2" fillId="0" borderId="0" xfId="1"/>
    <xf numFmtId="0" fontId="2" fillId="0" borderId="27" xfId="1" applyBorder="1"/>
    <xf numFmtId="0" fontId="2" fillId="0" borderId="10" xfId="1" applyBorder="1"/>
    <xf numFmtId="0" fontId="2" fillId="0" borderId="9" xfId="1" applyBorder="1"/>
    <xf numFmtId="0" fontId="2" fillId="0" borderId="17" xfId="1" applyBorder="1"/>
    <xf numFmtId="0" fontId="2" fillId="0" borderId="4" xfId="1" applyBorder="1"/>
    <xf numFmtId="0" fontId="2" fillId="0" borderId="13" xfId="1" applyBorder="1"/>
    <xf numFmtId="0" fontId="2" fillId="0" borderId="2" xfId="1" applyBorder="1"/>
    <xf numFmtId="0" fontId="2" fillId="0" borderId="1" xfId="1" applyBorder="1"/>
    <xf numFmtId="0" fontId="3" fillId="0" borderId="0" xfId="1" applyFont="1"/>
    <xf numFmtId="0" fontId="0" fillId="0" borderId="30" xfId="0" applyBorder="1"/>
    <xf numFmtId="11" fontId="2" fillId="0" borderId="24" xfId="1" applyNumberFormat="1" applyBorder="1"/>
    <xf numFmtId="0" fontId="0" fillId="0" borderId="8" xfId="0" applyBorder="1"/>
    <xf numFmtId="2" fontId="0" fillId="0" borderId="7" xfId="0" applyNumberFormat="1" applyBorder="1"/>
    <xf numFmtId="0" fontId="3" fillId="0" borderId="24" xfId="1" applyFont="1" applyBorder="1"/>
    <xf numFmtId="0" fontId="3" fillId="0" borderId="16" xfId="1" applyFont="1" applyBorder="1"/>
    <xf numFmtId="0" fontId="3" fillId="0" borderId="7" xfId="1" applyFont="1" applyBorder="1"/>
    <xf numFmtId="2" fontId="2" fillId="0" borderId="23" xfId="1" applyNumberFormat="1" applyBorder="1"/>
    <xf numFmtId="11" fontId="2" fillId="0" borderId="0" xfId="1" applyNumberFormat="1"/>
    <xf numFmtId="2" fontId="2" fillId="0" borderId="18" xfId="1" applyNumberFormat="1" applyBorder="1"/>
    <xf numFmtId="11" fontId="2" fillId="0" borderId="7" xfId="1" applyNumberFormat="1" applyBorder="1"/>
    <xf numFmtId="2" fontId="2" fillId="0" borderId="14" xfId="1" applyNumberFormat="1" applyBorder="1"/>
    <xf numFmtId="0" fontId="3" fillId="0" borderId="25" xfId="1" applyFont="1" applyBorder="1"/>
    <xf numFmtId="0" fontId="0" fillId="0" borderId="25" xfId="0" applyBorder="1"/>
    <xf numFmtId="166" fontId="2" fillId="0" borderId="24" xfId="1" applyNumberFormat="1" applyBorder="1"/>
    <xf numFmtId="2" fontId="2" fillId="0" borderId="24" xfId="1" applyNumberFormat="1" applyBorder="1"/>
    <xf numFmtId="166" fontId="2" fillId="0" borderId="0" xfId="1" applyNumberFormat="1"/>
    <xf numFmtId="2" fontId="2" fillId="0" borderId="0" xfId="1" applyNumberFormat="1"/>
    <xf numFmtId="0" fontId="2" fillId="0" borderId="19" xfId="1" applyBorder="1"/>
    <xf numFmtId="0" fontId="2" fillId="0" borderId="16" xfId="1" applyBorder="1"/>
    <xf numFmtId="166" fontId="2" fillId="0" borderId="7" xfId="1" applyNumberFormat="1" applyBorder="1"/>
    <xf numFmtId="0" fontId="2" fillId="0" borderId="18" xfId="1" applyBorder="1"/>
    <xf numFmtId="0" fontId="2" fillId="0" borderId="7" xfId="1" applyBorder="1"/>
    <xf numFmtId="11" fontId="2" fillId="0" borderId="15" xfId="1" applyNumberFormat="1" applyBorder="1"/>
    <xf numFmtId="0" fontId="2" fillId="0" borderId="14" xfId="1" applyBorder="1"/>
    <xf numFmtId="0" fontId="4" fillId="0" borderId="24" xfId="0" applyFont="1" applyBorder="1"/>
    <xf numFmtId="0" fontId="0" fillId="0" borderId="24" xfId="0" applyBorder="1"/>
    <xf numFmtId="0" fontId="0" fillId="0" borderId="23" xfId="0" applyBorder="1"/>
    <xf numFmtId="0" fontId="0" fillId="0" borderId="32" xfId="0" applyBorder="1"/>
    <xf numFmtId="0" fontId="0" fillId="0" borderId="34" xfId="0" applyBorder="1"/>
    <xf numFmtId="0" fontId="0" fillId="0" borderId="15" xfId="0" applyBorder="1"/>
    <xf numFmtId="0" fontId="0" fillId="0" borderId="21" xfId="0" applyBorder="1"/>
    <xf numFmtId="0" fontId="1" fillId="0" borderId="32" xfId="0" applyFont="1" applyBorder="1"/>
    <xf numFmtId="0" fontId="0" fillId="0" borderId="33" xfId="0" applyBorder="1"/>
    <xf numFmtId="11" fontId="0" fillId="0" borderId="20" xfId="0" applyNumberFormat="1" applyBorder="1"/>
    <xf numFmtId="166" fontId="0" fillId="0" borderId="20" xfId="0" applyNumberFormat="1" applyBorder="1"/>
    <xf numFmtId="164" fontId="0" fillId="0" borderId="20" xfId="0" applyNumberFormat="1" applyBorder="1"/>
    <xf numFmtId="2" fontId="0" fillId="0" borderId="20" xfId="0" applyNumberFormat="1" applyBorder="1"/>
    <xf numFmtId="0" fontId="1" fillId="0" borderId="33" xfId="0" applyFont="1" applyBorder="1"/>
    <xf numFmtId="0" fontId="0" fillId="0" borderId="38" xfId="0" applyBorder="1"/>
    <xf numFmtId="0" fontId="1" fillId="0" borderId="41" xfId="0" applyFont="1" applyBorder="1"/>
    <xf numFmtId="0" fontId="0" fillId="0" borderId="42" xfId="0" applyBorder="1"/>
    <xf numFmtId="0" fontId="0" fillId="0" borderId="43" xfId="0" applyBorder="1"/>
    <xf numFmtId="11" fontId="0" fillId="0" borderId="43" xfId="0" applyNumberFormat="1" applyBorder="1"/>
    <xf numFmtId="166" fontId="0" fillId="0" borderId="43" xfId="0" applyNumberFormat="1" applyBorder="1"/>
    <xf numFmtId="164" fontId="0" fillId="0" borderId="43" xfId="0" applyNumberFormat="1" applyBorder="1"/>
    <xf numFmtId="2" fontId="0" fillId="0" borderId="43" xfId="0" applyNumberFormat="1" applyBorder="1"/>
    <xf numFmtId="0" fontId="1" fillId="0" borderId="44" xfId="0" applyFont="1" applyBorder="1"/>
    <xf numFmtId="0" fontId="0" fillId="0" borderId="45" xfId="0" applyBorder="1"/>
    <xf numFmtId="0" fontId="0" fillId="0" borderId="46" xfId="0" applyBorder="1"/>
    <xf numFmtId="2" fontId="0" fillId="0" borderId="47" xfId="0" applyNumberFormat="1" applyBorder="1"/>
    <xf numFmtId="2" fontId="0" fillId="0" borderId="48" xfId="0" applyNumberFormat="1" applyBorder="1"/>
    <xf numFmtId="0" fontId="0" fillId="0" borderId="31" xfId="0" applyBorder="1"/>
    <xf numFmtId="0" fontId="0" fillId="0" borderId="47" xfId="0" applyBorder="1"/>
    <xf numFmtId="0" fontId="1" fillId="0" borderId="35" xfId="0" applyFont="1" applyBorder="1"/>
    <xf numFmtId="0" fontId="6" fillId="0" borderId="0" xfId="0" applyFont="1"/>
    <xf numFmtId="0" fontId="6" fillId="0" borderId="11" xfId="0" applyFont="1" applyBorder="1"/>
    <xf numFmtId="0" fontId="7" fillId="0" borderId="10" xfId="0" applyFont="1" applyBorder="1"/>
    <xf numFmtId="0" fontId="7" fillId="0" borderId="9" xfId="0" applyFont="1" applyBorder="1"/>
    <xf numFmtId="0" fontId="7" fillId="0" borderId="8" xfId="0" applyFont="1" applyBorder="1"/>
    <xf numFmtId="0" fontId="7" fillId="0" borderId="7" xfId="0" applyFont="1" applyBorder="1"/>
    <xf numFmtId="0" fontId="7" fillId="0" borderId="6" xfId="0" applyFont="1" applyBorder="1"/>
    <xf numFmtId="0" fontId="6" fillId="0" borderId="5" xfId="0" applyFont="1" applyBorder="1"/>
    <xf numFmtId="2" fontId="6" fillId="0" borderId="24" xfId="0" applyNumberFormat="1" applyFont="1" applyBorder="1"/>
    <xf numFmtId="2" fontId="6" fillId="0" borderId="36" xfId="0" applyNumberFormat="1" applyFont="1" applyBorder="1"/>
    <xf numFmtId="2" fontId="6" fillId="0" borderId="4" xfId="0" applyNumberFormat="1" applyFont="1" applyBorder="1"/>
    <xf numFmtId="2" fontId="6" fillId="0" borderId="0" xfId="0" applyNumberFormat="1" applyFont="1"/>
    <xf numFmtId="0" fontId="6" fillId="0" borderId="3" xfId="0" applyFont="1" applyBorder="1"/>
    <xf numFmtId="2" fontId="6" fillId="0" borderId="2" xfId="0" applyNumberFormat="1" applyFont="1" applyBorder="1"/>
    <xf numFmtId="2" fontId="6" fillId="0" borderId="1" xfId="0" applyNumberFormat="1" applyFont="1" applyBorder="1"/>
    <xf numFmtId="0" fontId="6" fillId="0" borderId="17" xfId="0" applyFont="1" applyBorder="1"/>
    <xf numFmtId="0" fontId="7" fillId="0" borderId="12" xfId="0" applyFont="1" applyBorder="1"/>
    <xf numFmtId="0" fontId="6" fillId="0" borderId="35" xfId="0" applyFont="1" applyBorder="1"/>
    <xf numFmtId="2" fontId="6" fillId="0" borderId="25" xfId="0" applyNumberFormat="1" applyFont="1" applyBorder="1"/>
    <xf numFmtId="2" fontId="6" fillId="0" borderId="19" xfId="0" applyNumberFormat="1" applyFont="1" applyBorder="1"/>
    <xf numFmtId="0" fontId="6" fillId="0" borderId="10" xfId="0" applyFont="1" applyBorder="1"/>
    <xf numFmtId="0" fontId="8" fillId="0" borderId="0" xfId="1" applyFont="1"/>
    <xf numFmtId="0" fontId="6" fillId="0" borderId="27" xfId="0" applyFont="1" applyBorder="1"/>
    <xf numFmtId="0" fontId="7" fillId="0" borderId="25" xfId="0" applyFont="1" applyBorder="1"/>
    <xf numFmtId="0" fontId="7" fillId="0" borderId="36" xfId="0" applyFont="1" applyBorder="1"/>
    <xf numFmtId="0" fontId="7" fillId="0" borderId="24" xfId="0" applyFont="1" applyBorder="1"/>
    <xf numFmtId="0" fontId="6" fillId="0" borderId="26" xfId="0" applyFont="1" applyBorder="1"/>
    <xf numFmtId="0" fontId="6" fillId="0" borderId="40" xfId="0" applyFont="1" applyBorder="1"/>
    <xf numFmtId="0" fontId="7" fillId="0" borderId="49" xfId="0" applyFont="1" applyBorder="1"/>
    <xf numFmtId="0" fontId="6" fillId="0" borderId="50" xfId="0" applyFont="1" applyBorder="1"/>
    <xf numFmtId="0" fontId="6" fillId="0" borderId="9" xfId="0" applyFont="1" applyBorder="1"/>
    <xf numFmtId="0" fontId="6" fillId="0" borderId="4" xfId="0" applyFont="1" applyBorder="1"/>
    <xf numFmtId="0" fontId="6" fillId="0" borderId="13" xfId="0" applyFont="1" applyBorder="1"/>
    <xf numFmtId="0" fontId="6" fillId="0" borderId="2" xfId="0" applyFont="1" applyBorder="1"/>
    <xf numFmtId="0" fontId="6" fillId="0" borderId="1" xfId="0" applyFont="1" applyBorder="1"/>
    <xf numFmtId="0" fontId="7" fillId="0" borderId="26" xfId="0" applyFont="1" applyBorder="1"/>
    <xf numFmtId="0" fontId="7" fillId="0" borderId="29" xfId="0" applyFont="1" applyBorder="1"/>
    <xf numFmtId="0" fontId="7" fillId="0" borderId="28" xfId="0" applyFont="1" applyBorder="1"/>
    <xf numFmtId="0" fontId="6" fillId="0" borderId="19" xfId="0" applyFont="1" applyBorder="1"/>
    <xf numFmtId="0" fontId="6" fillId="0" borderId="18" xfId="0" applyFont="1" applyBorder="1"/>
    <xf numFmtId="0" fontId="6" fillId="0" borderId="45" xfId="0" applyFont="1" applyBorder="1"/>
    <xf numFmtId="0" fontId="6" fillId="0" borderId="46" xfId="0" applyFont="1" applyBorder="1"/>
    <xf numFmtId="0" fontId="6" fillId="0" borderId="38" xfId="0" applyFont="1" applyBorder="1"/>
    <xf numFmtId="0" fontId="8" fillId="0" borderId="27" xfId="1" applyFont="1" applyBorder="1"/>
    <xf numFmtId="0" fontId="8" fillId="0" borderId="10" xfId="1" applyFont="1" applyBorder="1"/>
    <xf numFmtId="0" fontId="3" fillId="0" borderId="12" xfId="1" applyFont="1" applyBorder="1"/>
    <xf numFmtId="0" fontId="1" fillId="0" borderId="29" xfId="0" applyFont="1" applyBorder="1" applyAlignment="1">
      <alignment horizontal="center"/>
    </xf>
    <xf numFmtId="0" fontId="1" fillId="0" borderId="37" xfId="0" applyFont="1" applyBorder="1" applyAlignment="1">
      <alignment horizontal="center"/>
    </xf>
    <xf numFmtId="0" fontId="1" fillId="0" borderId="28" xfId="0" applyFont="1" applyBorder="1" applyAlignment="1">
      <alignment horizontal="center"/>
    </xf>
    <xf numFmtId="0" fontId="1" fillId="0" borderId="26" xfId="0" applyFont="1" applyBorder="1" applyAlignment="1">
      <alignment horizontal="center"/>
    </xf>
    <xf numFmtId="0" fontId="1" fillId="0" borderId="39" xfId="0" applyFont="1" applyBorder="1" applyAlignment="1">
      <alignment horizontal="center"/>
    </xf>
    <xf numFmtId="0" fontId="1" fillId="0" borderId="40" xfId="0" applyFont="1" applyBorder="1" applyAlignment="1">
      <alignment horizontal="center"/>
    </xf>
    <xf numFmtId="0" fontId="1" fillId="0" borderId="29" xfId="0" applyFont="1" applyBorder="1" applyAlignment="1">
      <alignment horizontal="left"/>
    </xf>
    <xf numFmtId="0" fontId="1" fillId="0" borderId="37" xfId="0" applyFont="1" applyBorder="1" applyAlignment="1">
      <alignment horizontal="left"/>
    </xf>
    <xf numFmtId="0" fontId="1" fillId="0" borderId="28" xfId="0" applyFont="1" applyBorder="1" applyAlignment="1">
      <alignment horizontal="left"/>
    </xf>
    <xf numFmtId="0" fontId="9" fillId="0" borderId="27" xfId="1" applyFont="1" applyBorder="1" applyAlignment="1">
      <alignment horizontal="left"/>
    </xf>
    <xf numFmtId="0" fontId="9" fillId="0" borderId="9" xfId="1" applyFont="1" applyBorder="1" applyAlignment="1">
      <alignment horizontal="left"/>
    </xf>
    <xf numFmtId="0" fontId="7" fillId="0" borderId="29" xfId="0" applyFont="1" applyBorder="1" applyAlignment="1">
      <alignment horizontal="left"/>
    </xf>
    <xf numFmtId="0" fontId="7" fillId="0" borderId="37" xfId="0" applyFont="1" applyBorder="1" applyAlignment="1">
      <alignment horizontal="left"/>
    </xf>
    <xf numFmtId="0" fontId="7" fillId="0" borderId="28" xfId="0" applyFont="1" applyBorder="1" applyAlignment="1">
      <alignment horizontal="left"/>
    </xf>
    <xf numFmtId="0" fontId="7" fillId="0" borderId="29" xfId="0" applyFont="1" applyBorder="1" applyAlignment="1">
      <alignment horizontal="center"/>
    </xf>
    <xf numFmtId="0" fontId="7" fillId="0" borderId="37" xfId="0" applyFont="1" applyBorder="1" applyAlignment="1">
      <alignment horizontal="center"/>
    </xf>
    <xf numFmtId="0" fontId="7" fillId="0" borderId="28" xfId="0" applyFont="1" applyBorder="1" applyAlignment="1">
      <alignment horizontal="center"/>
    </xf>
  </cellXfs>
  <cellStyles count="2">
    <cellStyle name="Normal" xfId="0" builtinId="0"/>
    <cellStyle name="Normal 2" xfId="1" xr:uid="{7D6A43B3-C6A2-714D-BD21-42019BAEF6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12700</xdr:colOff>
      <xdr:row>2</xdr:row>
      <xdr:rowOff>12700</xdr:rowOff>
    </xdr:from>
    <xdr:to>
      <xdr:col>8</xdr:col>
      <xdr:colOff>38100</xdr:colOff>
      <xdr:row>6</xdr:row>
      <xdr:rowOff>194140</xdr:rowOff>
    </xdr:to>
    <xdr:sp macro="" textlink="">
      <xdr:nvSpPr>
        <xdr:cNvPr id="2" name="TextBox 1">
          <a:extLst>
            <a:ext uri="{FF2B5EF4-FFF2-40B4-BE49-F238E27FC236}">
              <a16:creationId xmlns:a16="http://schemas.microsoft.com/office/drawing/2014/main" id="{5521F782-7429-B72B-6D6E-535CB9479668}"/>
            </a:ext>
          </a:extLst>
        </xdr:cNvPr>
        <xdr:cNvSpPr txBox="1"/>
      </xdr:nvSpPr>
      <xdr:spPr>
        <a:xfrm>
          <a:off x="837796" y="417159"/>
          <a:ext cx="5801068" cy="9903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To use energy</a:t>
          </a:r>
          <a:r>
            <a:rPr lang="en-US" sz="1100" baseline="0">
              <a:solidFill>
                <a:schemeClr val="dk1"/>
              </a:solidFill>
              <a:effectLst/>
              <a:latin typeface="+mn-lt"/>
              <a:ea typeface="+mn-ea"/>
              <a:cs typeface="+mn-cs"/>
            </a:rPr>
            <a:t> dispersive spectroscopy (EDS) equipment to firstly chemicallly characterize raw copper mine tailings used in this study, then to characterise the final geopolymerized tile (geo-tile).</a:t>
          </a:r>
        </a:p>
        <a:p>
          <a:r>
            <a:rPr lang="en-US" sz="1100" baseline="0">
              <a:solidFill>
                <a:schemeClr val="dk1"/>
              </a:solidFill>
              <a:effectLst/>
              <a:latin typeface="+mn-lt"/>
              <a:ea typeface="+mn-ea"/>
              <a:cs typeface="+mn-cs"/>
            </a:rPr>
            <a:t>The electron microscope will also be used to visually compare the raw tailings to a representative geo-tile.</a:t>
          </a:r>
          <a:endParaRPr lang="en-GB" sz="1100"/>
        </a:p>
      </xdr:txBody>
    </xdr:sp>
    <xdr:clientData/>
  </xdr:twoCellAnchor>
  <xdr:twoCellAnchor>
    <xdr:from>
      <xdr:col>1</xdr:col>
      <xdr:colOff>12700</xdr:colOff>
      <xdr:row>11</xdr:row>
      <xdr:rowOff>12700</xdr:rowOff>
    </xdr:from>
    <xdr:to>
      <xdr:col>8</xdr:col>
      <xdr:colOff>12700</xdr:colOff>
      <xdr:row>29</xdr:row>
      <xdr:rowOff>165100</xdr:rowOff>
    </xdr:to>
    <xdr:sp macro="" textlink="">
      <xdr:nvSpPr>
        <xdr:cNvPr id="3" name="TextBox 2">
          <a:extLst>
            <a:ext uri="{FF2B5EF4-FFF2-40B4-BE49-F238E27FC236}">
              <a16:creationId xmlns:a16="http://schemas.microsoft.com/office/drawing/2014/main" id="{0082AE8E-BB6A-D347-9D5A-9E5BD29CB9E8}"/>
            </a:ext>
          </a:extLst>
        </xdr:cNvPr>
        <xdr:cNvSpPr txBox="1"/>
      </xdr:nvSpPr>
      <xdr:spPr>
        <a:xfrm>
          <a:off x="838200" y="4279900"/>
          <a:ext cx="5778500" cy="3810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The chemical composition of both the raw tailings and the geopolymerized specimens was found using energy dispersive spectroscopy (EDS)</a:t>
          </a:r>
          <a:r>
            <a:rPr lang="en-US" sz="1100" baseline="0">
              <a:solidFill>
                <a:schemeClr val="dk1"/>
              </a:solidFill>
              <a:effectLst/>
              <a:latin typeface="+mn-lt"/>
              <a:ea typeface="+mn-ea"/>
              <a:cs typeface="+mn-cs"/>
            </a:rPr>
            <a:t> with</a:t>
          </a:r>
          <a:r>
            <a:rPr lang="en-US" sz="1100">
              <a:solidFill>
                <a:schemeClr val="dk1"/>
              </a:solidFill>
              <a:effectLst/>
              <a:latin typeface="+mn-lt"/>
              <a:ea typeface="+mn-ea"/>
              <a:cs typeface="+mn-cs"/>
            </a:rPr>
            <a:t> samples being mounted on carbon tape. Analysis was executed by a scanning electron microscope (SEM) (Nova NanoSEM 230, FEI, Oregon, U.S.A.) fitted with a silicon drift detector (X-Max 20 mm</a:t>
          </a:r>
          <a:r>
            <a:rPr lang="en-US" sz="1100" baseline="30000">
              <a:solidFill>
                <a:schemeClr val="dk1"/>
              </a:solidFill>
              <a:effectLst/>
              <a:latin typeface="+mn-lt"/>
              <a:ea typeface="+mn-ea"/>
              <a:cs typeface="+mn-cs"/>
            </a:rPr>
            <a:t>2</a:t>
          </a:r>
          <a:r>
            <a:rPr lang="en-US" sz="1100">
              <a:solidFill>
                <a:schemeClr val="dk1"/>
              </a:solidFill>
              <a:effectLst/>
              <a:latin typeface="+mn-lt"/>
              <a:ea typeface="+mn-ea"/>
              <a:cs typeface="+mn-cs"/>
            </a:rPr>
            <a:t>, Oxford Instruments, Oxford, United Kingdom).</a:t>
          </a:r>
          <a:r>
            <a:rPr lang="en-GB">
              <a:effectLst/>
            </a:rPr>
            <a:t> </a:t>
          </a:r>
          <a:endParaRPr lang="en-GB" baseline="0">
            <a:effectLst/>
          </a:endParaRPr>
        </a:p>
        <a:p>
          <a:endParaRPr lang="en-GB">
            <a:effectLst/>
          </a:endParaRPr>
        </a:p>
        <a:p>
          <a:r>
            <a:rPr lang="en-GB">
              <a:effectLst/>
            </a:rPr>
            <a:t>The images</a:t>
          </a:r>
          <a:r>
            <a:rPr lang="en-GB" baseline="0">
              <a:effectLst/>
            </a:rPr>
            <a:t> and raw captured data can be found in the "EDS Raw Tailings" and "EDS Tile 54F" sheets of this workbook. The elemental prevalence of the raw tailings were recorded by atomic percentage (At. %); the conversion to percentage by weight (wt.%) was computed beneath the unprocessed results in a stepwise manner, with the results being summarised beneath that. Conversely, the elemental prevalences of the geopolymerized specimen were recorded by weight percentage, and a summarized conversion to atomic percentage can be found underneath those unprocessed results.</a:t>
          </a:r>
        </a:p>
        <a:p>
          <a:endParaRPr lang="en-GB" baseline="0">
            <a:effectLst/>
          </a:endParaRPr>
        </a:p>
        <a:p>
          <a:r>
            <a:rPr lang="en-GB" baseline="0">
              <a:effectLst/>
            </a:rPr>
            <a:t>Tile 54F was chosen to run the EDS as it was formed under conditions that yielded geo-tiles with the highest modulus of rupture. Those conditions were a forming pressure of 0.1 MPa using  tailings comprising a grain size of 150 µm and below.</a:t>
          </a:r>
        </a:p>
        <a:p>
          <a:endParaRPr lang="en-GB" baseline="0">
            <a:effectLst/>
          </a:endParaRPr>
        </a:p>
        <a:p>
          <a:r>
            <a:rPr lang="en-GB" baseline="0">
              <a:effectLst/>
            </a:rPr>
            <a:t>A side by side comparison of the prevalence of each detected element by weight percentage along with SEM images of the samples is presented in the "EDS Comparison" sheet of this workbook. Below the comparison is a discussion of information that can be gleaned from the results.</a:t>
          </a: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14</xdr:col>
      <xdr:colOff>0</xdr:colOff>
      <xdr:row>1</xdr:row>
      <xdr:rowOff>0</xdr:rowOff>
    </xdr:from>
    <xdr:ext cx="6604001" cy="4730750"/>
    <xdr:pic>
      <xdr:nvPicPr>
        <xdr:cNvPr id="2" name="Picture 1">
          <a:extLst>
            <a:ext uri="{FF2B5EF4-FFF2-40B4-BE49-F238E27FC236}">
              <a16:creationId xmlns:a16="http://schemas.microsoft.com/office/drawing/2014/main" id="{E2EACB0F-28E9-9149-8DA4-632C6109E6B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2166600" y="215900"/>
          <a:ext cx="6604001" cy="4730750"/>
        </a:xfrm>
        <a:prstGeom prst="rect">
          <a:avLst/>
        </a:prstGeom>
        <a:noFill/>
        <a:ln w="1">
          <a:noFill/>
          <a:miter lim="800000"/>
          <a:headEnd/>
          <a:tailEnd type="none" w="med" len="med"/>
        </a:ln>
        <a:effec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12</xdr:col>
      <xdr:colOff>0</xdr:colOff>
      <xdr:row>1</xdr:row>
      <xdr:rowOff>0</xdr:rowOff>
    </xdr:from>
    <xdr:ext cx="5384800" cy="4438650"/>
    <xdr:pic>
      <xdr:nvPicPr>
        <xdr:cNvPr id="2" name="Picture 1">
          <a:extLst>
            <a:ext uri="{FF2B5EF4-FFF2-40B4-BE49-F238E27FC236}">
              <a16:creationId xmlns:a16="http://schemas.microsoft.com/office/drawing/2014/main" id="{A3175852-9358-6946-AE25-9AF9296D4C1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7404100" y="0"/>
          <a:ext cx="5384800" cy="4438650"/>
        </a:xfrm>
        <a:prstGeom prst="rect">
          <a:avLst/>
        </a:prstGeom>
        <a:noFill/>
        <a:ln w="1">
          <a:noFill/>
          <a:miter lim="800000"/>
          <a:headEnd/>
          <a:tailEnd type="none" w="med" len="med"/>
        </a:ln>
        <a:effec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2</xdr:col>
      <xdr:colOff>23962</xdr:colOff>
      <xdr:row>5</xdr:row>
      <xdr:rowOff>59904</xdr:rowOff>
    </xdr:from>
    <xdr:to>
      <xdr:col>9</xdr:col>
      <xdr:colOff>805133</xdr:colOff>
      <xdr:row>28</xdr:row>
      <xdr:rowOff>94051</xdr:rowOff>
    </xdr:to>
    <xdr:pic>
      <xdr:nvPicPr>
        <xdr:cNvPr id="2" name="Picture 1">
          <a:extLst>
            <a:ext uri="{FF2B5EF4-FFF2-40B4-BE49-F238E27FC236}">
              <a16:creationId xmlns:a16="http://schemas.microsoft.com/office/drawing/2014/main" id="{A70B2AB3-55DD-A446-9388-E6CE3DE1B17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270000" y="479244"/>
          <a:ext cx="6604001" cy="4730750"/>
        </a:xfrm>
        <a:prstGeom prst="rect">
          <a:avLst/>
        </a:prstGeom>
        <a:noFill/>
        <a:ln w="1">
          <a:noFill/>
          <a:miter lim="800000"/>
          <a:headEnd/>
          <a:tailEnd type="none" w="med" len="med"/>
        </a:ln>
        <a:effectLst/>
      </xdr:spPr>
    </xdr:pic>
    <xdr:clientData/>
  </xdr:twoCellAnchor>
  <xdr:twoCellAnchor editAs="oneCell">
    <xdr:from>
      <xdr:col>2</xdr:col>
      <xdr:colOff>23964</xdr:colOff>
      <xdr:row>64</xdr:row>
      <xdr:rowOff>49363</xdr:rowOff>
    </xdr:from>
    <xdr:to>
      <xdr:col>18</xdr:col>
      <xdr:colOff>802735</xdr:colOff>
      <xdr:row>74</xdr:row>
      <xdr:rowOff>155755</xdr:rowOff>
    </xdr:to>
    <xdr:sp macro="" textlink="">
      <xdr:nvSpPr>
        <xdr:cNvPr id="4" name="TextBox 3">
          <a:extLst>
            <a:ext uri="{FF2B5EF4-FFF2-40B4-BE49-F238E27FC236}">
              <a16:creationId xmlns:a16="http://schemas.microsoft.com/office/drawing/2014/main" id="{1A5DE0D2-3E39-E244-B29C-8372EB50FB29}"/>
            </a:ext>
          </a:extLst>
        </xdr:cNvPr>
        <xdr:cNvSpPr txBox="1"/>
      </xdr:nvSpPr>
      <xdr:spPr>
        <a:xfrm>
          <a:off x="1270002" y="13252571"/>
          <a:ext cx="14557073" cy="21431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The SEM</a:t>
          </a:r>
          <a:r>
            <a:rPr lang="en-US" sz="1100" baseline="0">
              <a:solidFill>
                <a:schemeClr val="dk1"/>
              </a:solidFill>
              <a:effectLst/>
              <a:latin typeface="+mn-lt"/>
              <a:ea typeface="+mn-ea"/>
              <a:cs typeface="+mn-cs"/>
            </a:rPr>
            <a:t> images show that the raw tailings are granular and comprise discrete particles of irregular shapes and varying sizes. By contrast the geo-tile shows a continuous amorphous substance, (the geopolymeric gel), with no visible discrete particles.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Comparing the elemental chemistry of the two samples, we see that the elements detected in the raw tailing remain largely unchanged by geopolymerization, with variations lower than 10%. Significant changes include a 14% increase in Na and an 18% reduction of C.</a:t>
          </a:r>
        </a:p>
        <a:p>
          <a:r>
            <a:rPr lang="en-US" sz="1100" baseline="0">
              <a:solidFill>
                <a:schemeClr val="dk1"/>
              </a:solidFill>
              <a:effectLst/>
              <a:latin typeface="+mn-lt"/>
              <a:ea typeface="+mn-ea"/>
              <a:cs typeface="+mn-cs"/>
            </a:rPr>
            <a:t>The geopolymerization process involves dissolution and recombination of aluminosilicates, with no elements expected to escape, therefore the broad consistency is not surprising.</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The increase in Na can be explained by the introduction of concentrated NaOH solution used to trigger the geopolymerization reaction in the raw tailings, that being the dissolution of the Al and Si. These elements then recombined to form a sodium aluminosilicate hydrate gel (NASH gel), which is what the final geo-tile is comprised of.</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The apparent reduction in carbon might possibly be explained by the carbon tape upon which samples are placed when conducting the test. The black background in the raw tailings image is the carbon tape. The sensor may have detected this carbon leading to an increased presence of carbon found in the raw tailings. For the goepolymerized sample, the carbon tape was not visible to the detector, so this may be the reason there was a significant drop in carbon prevalence in the second reading.</a:t>
          </a:r>
          <a:endParaRPr lang="en-GB" sz="1100"/>
        </a:p>
      </xdr:txBody>
    </xdr:sp>
    <xdr:clientData/>
  </xdr:twoCellAnchor>
  <xdr:twoCellAnchor editAs="oneCell">
    <xdr:from>
      <xdr:col>12</xdr:col>
      <xdr:colOff>59905</xdr:colOff>
      <xdr:row>5</xdr:row>
      <xdr:rowOff>23961</xdr:rowOff>
    </xdr:from>
    <xdr:to>
      <xdr:col>17</xdr:col>
      <xdr:colOff>1311214</xdr:colOff>
      <xdr:row>26</xdr:row>
      <xdr:rowOff>185347</xdr:rowOff>
    </xdr:to>
    <xdr:pic>
      <xdr:nvPicPr>
        <xdr:cNvPr id="7" name="Picture 6">
          <a:extLst>
            <a:ext uri="{FF2B5EF4-FFF2-40B4-BE49-F238E27FC236}">
              <a16:creationId xmlns:a16="http://schemas.microsoft.com/office/drawing/2014/main" id="{8E161D17-933A-B54D-8F08-6D66E8E2544C}"/>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435565" y="443301"/>
          <a:ext cx="5384800" cy="44386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B4626-DBEC-7D43-B543-EAC1EA4422C1}">
  <dimension ref="B2:B11"/>
  <sheetViews>
    <sheetView tabSelected="1" zoomScale="125" workbookViewId="0">
      <selection activeCell="C11" sqref="C11"/>
    </sheetView>
  </sheetViews>
  <sheetFormatPr baseColWidth="10" defaultRowHeight="16" x14ac:dyDescent="0.2"/>
  <sheetData>
    <row r="2" spans="2:2" x14ac:dyDescent="0.2">
      <c r="B2" s="34" t="s">
        <v>52</v>
      </c>
    </row>
    <row r="11" spans="2:2" x14ac:dyDescent="0.2">
      <c r="B11" s="34" t="s">
        <v>51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7AFB8-A394-6041-BCB9-156DF3F7C52D}">
  <dimension ref="B1:W90"/>
  <sheetViews>
    <sheetView zoomScale="117" workbookViewId="0">
      <selection activeCell="D4" sqref="D4"/>
    </sheetView>
  </sheetViews>
  <sheetFormatPr baseColWidth="10" defaultRowHeight="16" x14ac:dyDescent="0.2"/>
  <cols>
    <col min="2" max="2" width="12.33203125" customWidth="1"/>
    <col min="3" max="3" width="16.33203125" bestFit="1" customWidth="1"/>
    <col min="4" max="4" width="11" bestFit="1" customWidth="1"/>
    <col min="5" max="5" width="15.6640625" customWidth="1"/>
    <col min="6" max="6" width="12.5" bestFit="1" customWidth="1"/>
    <col min="7" max="7" width="11" bestFit="1" customWidth="1"/>
    <col min="8" max="8" width="13.5" bestFit="1" customWidth="1"/>
    <col min="9" max="9" width="16.5" bestFit="1" customWidth="1"/>
    <col min="10" max="10" width="12.83203125" bestFit="1" customWidth="1"/>
    <col min="11" max="19" width="11" bestFit="1" customWidth="1"/>
  </cols>
  <sheetData>
    <row r="1" spans="2:23" ht="17" thickBot="1" x14ac:dyDescent="0.25">
      <c r="B1" s="158" t="s">
        <v>45</v>
      </c>
      <c r="C1" s="160"/>
    </row>
    <row r="2" spans="2:23" x14ac:dyDescent="0.2">
      <c r="B2" s="46" t="s">
        <v>44</v>
      </c>
      <c r="C2" s="45"/>
      <c r="D2" s="45"/>
      <c r="E2" s="45"/>
      <c r="F2" s="45"/>
      <c r="G2" s="45"/>
      <c r="H2" s="45"/>
      <c r="I2" s="45"/>
      <c r="J2" s="45"/>
      <c r="K2" s="45"/>
      <c r="L2" s="45"/>
      <c r="M2" s="45"/>
      <c r="N2" s="45"/>
      <c r="O2" s="45"/>
      <c r="P2" s="45"/>
      <c r="Q2" s="45"/>
      <c r="R2" s="45"/>
      <c r="S2" s="45"/>
      <c r="T2" s="45"/>
      <c r="U2" s="45"/>
      <c r="V2" s="45"/>
      <c r="W2" s="44"/>
    </row>
    <row r="3" spans="2:23" x14ac:dyDescent="0.2">
      <c r="B3" s="22" t="s">
        <v>115</v>
      </c>
      <c r="W3" s="17"/>
    </row>
    <row r="4" spans="2:23" x14ac:dyDescent="0.2">
      <c r="B4" s="22" t="s">
        <v>43</v>
      </c>
      <c r="W4" s="17"/>
    </row>
    <row r="5" spans="2:23" x14ac:dyDescent="0.2">
      <c r="B5" s="22"/>
      <c r="W5" s="17"/>
    </row>
    <row r="6" spans="2:23" x14ac:dyDescent="0.2">
      <c r="B6" s="22" t="s">
        <v>42</v>
      </c>
      <c r="W6" s="17"/>
    </row>
    <row r="7" spans="2:23" x14ac:dyDescent="0.2">
      <c r="B7" s="22" t="s">
        <v>41</v>
      </c>
      <c r="W7" s="17"/>
    </row>
    <row r="8" spans="2:23" x14ac:dyDescent="0.2">
      <c r="B8" s="22" t="s">
        <v>40</v>
      </c>
      <c r="W8" s="17"/>
    </row>
    <row r="9" spans="2:23" x14ac:dyDescent="0.2">
      <c r="B9" s="22"/>
      <c r="W9" s="17"/>
    </row>
    <row r="10" spans="2:23" x14ac:dyDescent="0.2">
      <c r="B10" s="22" t="s">
        <v>39</v>
      </c>
      <c r="W10" s="17"/>
    </row>
    <row r="11" spans="2:23" x14ac:dyDescent="0.2">
      <c r="B11" s="22"/>
      <c r="W11" s="17"/>
    </row>
    <row r="12" spans="2:23" x14ac:dyDescent="0.2">
      <c r="B12" s="22" t="s">
        <v>38</v>
      </c>
      <c r="W12" s="17"/>
    </row>
    <row r="13" spans="2:23" x14ac:dyDescent="0.2">
      <c r="B13" s="22"/>
      <c r="W13" s="17"/>
    </row>
    <row r="14" spans="2:23" x14ac:dyDescent="0.2">
      <c r="B14" s="22" t="s">
        <v>37</v>
      </c>
      <c r="C14" t="s">
        <v>36</v>
      </c>
      <c r="D14" t="s">
        <v>7</v>
      </c>
      <c r="E14" t="s">
        <v>8</v>
      </c>
      <c r="F14" t="s">
        <v>1</v>
      </c>
      <c r="G14" t="s">
        <v>2</v>
      </c>
      <c r="H14" t="s">
        <v>5</v>
      </c>
      <c r="I14" t="s">
        <v>6</v>
      </c>
      <c r="J14" t="s">
        <v>3</v>
      </c>
      <c r="K14" t="s">
        <v>0</v>
      </c>
      <c r="L14" t="s">
        <v>4</v>
      </c>
      <c r="W14" s="17"/>
    </row>
    <row r="15" spans="2:23" x14ac:dyDescent="0.2">
      <c r="B15" s="22"/>
      <c r="W15" s="17"/>
    </row>
    <row r="16" spans="2:23" x14ac:dyDescent="0.2">
      <c r="B16" s="22" t="s">
        <v>35</v>
      </c>
      <c r="C16" t="s">
        <v>30</v>
      </c>
      <c r="D16">
        <v>32.049999999999997</v>
      </c>
      <c r="E16">
        <v>55.13</v>
      </c>
      <c r="F16">
        <v>0.24</v>
      </c>
      <c r="G16">
        <v>0.84</v>
      </c>
      <c r="H16">
        <v>3.26</v>
      </c>
      <c r="I16">
        <v>6.53</v>
      </c>
      <c r="J16">
        <v>0.97</v>
      </c>
      <c r="K16">
        <v>0.37</v>
      </c>
      <c r="L16">
        <v>0.62</v>
      </c>
      <c r="W16" s="17"/>
    </row>
    <row r="17" spans="2:23" x14ac:dyDescent="0.2">
      <c r="B17" s="22" t="s">
        <v>34</v>
      </c>
      <c r="C17" t="s">
        <v>30</v>
      </c>
      <c r="D17">
        <v>44.59</v>
      </c>
      <c r="E17">
        <v>41.05</v>
      </c>
      <c r="F17">
        <v>0.24</v>
      </c>
      <c r="G17">
        <v>0.4</v>
      </c>
      <c r="H17">
        <v>1.87</v>
      </c>
      <c r="I17">
        <v>4.67</v>
      </c>
      <c r="J17">
        <v>0.44</v>
      </c>
      <c r="K17">
        <v>0.16</v>
      </c>
      <c r="L17">
        <v>6.57</v>
      </c>
      <c r="W17" s="17"/>
    </row>
    <row r="18" spans="2:23" x14ac:dyDescent="0.2">
      <c r="B18" s="22" t="s">
        <v>33</v>
      </c>
      <c r="C18" t="s">
        <v>30</v>
      </c>
      <c r="D18">
        <v>19.37</v>
      </c>
      <c r="E18">
        <v>63.02</v>
      </c>
      <c r="F18">
        <v>0.33</v>
      </c>
      <c r="G18">
        <v>0.33</v>
      </c>
      <c r="H18">
        <v>1.59</v>
      </c>
      <c r="I18">
        <v>14.53</v>
      </c>
      <c r="J18">
        <v>0.37</v>
      </c>
      <c r="K18">
        <v>0.12</v>
      </c>
      <c r="L18">
        <v>0.34</v>
      </c>
      <c r="W18" s="17"/>
    </row>
    <row r="19" spans="2:23" x14ac:dyDescent="0.2">
      <c r="B19" s="22" t="s">
        <v>32</v>
      </c>
      <c r="C19" t="s">
        <v>30</v>
      </c>
      <c r="D19">
        <v>23.47</v>
      </c>
      <c r="E19">
        <v>59.88</v>
      </c>
      <c r="F19">
        <v>0.51</v>
      </c>
      <c r="G19">
        <v>0.97</v>
      </c>
      <c r="H19">
        <v>4.3600000000000003</v>
      </c>
      <c r="I19">
        <v>8.77</v>
      </c>
      <c r="J19">
        <v>0.9</v>
      </c>
      <c r="K19">
        <v>0.32</v>
      </c>
      <c r="L19">
        <v>0.82</v>
      </c>
      <c r="W19" s="17"/>
    </row>
    <row r="20" spans="2:23" x14ac:dyDescent="0.2">
      <c r="B20" s="22" t="s">
        <v>31</v>
      </c>
      <c r="C20" t="s">
        <v>30</v>
      </c>
      <c r="D20">
        <v>12.13</v>
      </c>
      <c r="E20">
        <v>62.02</v>
      </c>
      <c r="F20">
        <v>0.39</v>
      </c>
      <c r="G20">
        <v>1.06</v>
      </c>
      <c r="H20">
        <v>3.41</v>
      </c>
      <c r="I20">
        <v>18.489999999999998</v>
      </c>
      <c r="J20">
        <v>1</v>
      </c>
      <c r="K20">
        <v>0.34</v>
      </c>
      <c r="L20">
        <v>1.1499999999999999</v>
      </c>
      <c r="W20" s="17"/>
    </row>
    <row r="21" spans="2:23" x14ac:dyDescent="0.2">
      <c r="B21" s="22"/>
      <c r="W21" s="17"/>
    </row>
    <row r="22" spans="2:23" x14ac:dyDescent="0.2">
      <c r="B22" s="22" t="s">
        <v>29</v>
      </c>
      <c r="D22">
        <v>26.32</v>
      </c>
      <c r="E22">
        <v>56.22</v>
      </c>
      <c r="F22">
        <v>0.34</v>
      </c>
      <c r="G22">
        <v>0.72</v>
      </c>
      <c r="H22">
        <v>2.9</v>
      </c>
      <c r="I22">
        <v>10.6</v>
      </c>
      <c r="J22">
        <v>0.74</v>
      </c>
      <c r="K22">
        <v>0.26</v>
      </c>
      <c r="L22">
        <v>1.9</v>
      </c>
      <c r="W22" s="17"/>
    </row>
    <row r="23" spans="2:23" x14ac:dyDescent="0.2">
      <c r="B23" s="22" t="s">
        <v>28</v>
      </c>
      <c r="D23">
        <v>12.49</v>
      </c>
      <c r="E23">
        <v>9.01</v>
      </c>
      <c r="F23">
        <v>0.11</v>
      </c>
      <c r="G23">
        <v>0.33</v>
      </c>
      <c r="H23">
        <v>1.1499999999999999</v>
      </c>
      <c r="I23">
        <v>5.76</v>
      </c>
      <c r="J23">
        <v>0.3</v>
      </c>
      <c r="K23">
        <v>0.12</v>
      </c>
      <c r="L23">
        <v>2.63</v>
      </c>
      <c r="W23" s="17"/>
    </row>
    <row r="24" spans="2:23" x14ac:dyDescent="0.2">
      <c r="B24" s="22" t="s">
        <v>27</v>
      </c>
      <c r="D24">
        <v>44.59</v>
      </c>
      <c r="E24">
        <v>63.02</v>
      </c>
      <c r="F24">
        <v>0.51</v>
      </c>
      <c r="G24">
        <v>1.06</v>
      </c>
      <c r="H24">
        <v>4.3600000000000003</v>
      </c>
      <c r="I24">
        <v>18.489999999999998</v>
      </c>
      <c r="J24">
        <v>1</v>
      </c>
      <c r="K24">
        <v>0.37</v>
      </c>
      <c r="L24">
        <v>6.57</v>
      </c>
      <c r="W24" s="17"/>
    </row>
    <row r="25" spans="2:23" ht="17" thickBot="1" x14ac:dyDescent="0.25">
      <c r="B25" s="16" t="s">
        <v>26</v>
      </c>
      <c r="C25" s="3"/>
      <c r="D25" s="3">
        <v>12.13</v>
      </c>
      <c r="E25" s="3">
        <v>41.05</v>
      </c>
      <c r="F25" s="3">
        <v>0.24</v>
      </c>
      <c r="G25" s="3">
        <v>0.33</v>
      </c>
      <c r="H25" s="3">
        <v>1.59</v>
      </c>
      <c r="I25" s="3">
        <v>4.67</v>
      </c>
      <c r="J25" s="3">
        <v>0.37</v>
      </c>
      <c r="K25" s="3">
        <v>0.12</v>
      </c>
      <c r="L25" s="3">
        <v>0.34</v>
      </c>
      <c r="M25" s="3"/>
      <c r="N25" s="3"/>
      <c r="O25" s="3"/>
      <c r="P25" s="3"/>
      <c r="Q25" s="3"/>
      <c r="R25" s="3"/>
      <c r="S25" s="3"/>
      <c r="T25" s="3"/>
      <c r="U25" s="3"/>
      <c r="V25" s="3"/>
      <c r="W25" s="14"/>
    </row>
    <row r="27" spans="2:23" ht="17" thickBot="1" x14ac:dyDescent="0.25"/>
    <row r="28" spans="2:23" ht="17" thickBot="1" x14ac:dyDescent="0.25">
      <c r="B28" s="158" t="s">
        <v>95</v>
      </c>
      <c r="C28" s="159"/>
      <c r="D28" s="159"/>
      <c r="E28" s="159"/>
      <c r="F28" s="160"/>
    </row>
    <row r="29" spans="2:23" x14ac:dyDescent="0.2">
      <c r="B29" s="46"/>
      <c r="C29" s="45"/>
      <c r="D29" s="45"/>
      <c r="E29" s="45"/>
      <c r="F29" s="45"/>
      <c r="G29" s="45"/>
      <c r="H29" s="45"/>
      <c r="I29" s="45"/>
      <c r="J29" s="96"/>
      <c r="K29" s="162" t="s">
        <v>12</v>
      </c>
      <c r="L29" s="161"/>
      <c r="M29" s="161"/>
      <c r="N29" s="161"/>
      <c r="O29" s="161"/>
      <c r="P29" s="161"/>
      <c r="Q29" s="161"/>
      <c r="R29" s="161"/>
      <c r="S29" s="163"/>
    </row>
    <row r="30" spans="2:23" x14ac:dyDescent="0.2">
      <c r="B30" s="22"/>
      <c r="I30" s="89" t="s">
        <v>70</v>
      </c>
      <c r="J30" s="89" t="s">
        <v>71</v>
      </c>
      <c r="K30" s="95" t="s">
        <v>8</v>
      </c>
      <c r="L30" s="95" t="s">
        <v>7</v>
      </c>
      <c r="M30" s="95" t="s">
        <v>6</v>
      </c>
      <c r="N30" s="95" t="s">
        <v>5</v>
      </c>
      <c r="O30" s="95" t="s">
        <v>4</v>
      </c>
      <c r="P30" s="95" t="s">
        <v>3</v>
      </c>
      <c r="Q30" s="95" t="s">
        <v>2</v>
      </c>
      <c r="R30" s="95" t="s">
        <v>1</v>
      </c>
      <c r="S30" s="97" t="s">
        <v>0</v>
      </c>
    </row>
    <row r="31" spans="2:23" x14ac:dyDescent="0.2">
      <c r="B31" s="40" t="s">
        <v>68</v>
      </c>
      <c r="C31" s="70" t="s">
        <v>66</v>
      </c>
      <c r="D31" s="83"/>
      <c r="E31" s="83"/>
      <c r="F31" s="83"/>
      <c r="G31" s="83"/>
      <c r="H31" s="84"/>
      <c r="I31" s="85" t="s">
        <v>72</v>
      </c>
      <c r="J31" s="85" t="s">
        <v>76</v>
      </c>
      <c r="K31" s="85">
        <f>E22</f>
        <v>56.22</v>
      </c>
      <c r="L31" s="85">
        <f>D22</f>
        <v>26.32</v>
      </c>
      <c r="M31" s="85">
        <f>I22</f>
        <v>10.6</v>
      </c>
      <c r="N31" s="85">
        <f>H22</f>
        <v>2.9</v>
      </c>
      <c r="O31" s="85">
        <f>L22</f>
        <v>1.9</v>
      </c>
      <c r="P31" s="85">
        <f>J22</f>
        <v>0.74</v>
      </c>
      <c r="Q31" s="85">
        <f>G22</f>
        <v>0.72</v>
      </c>
      <c r="R31" s="85">
        <f>F22</f>
        <v>0.34</v>
      </c>
      <c r="S31" s="98">
        <f>K22</f>
        <v>0.26</v>
      </c>
    </row>
    <row r="32" spans="2:23" x14ac:dyDescent="0.2">
      <c r="B32" s="40" t="s">
        <v>69</v>
      </c>
      <c r="C32" s="21" t="s">
        <v>67</v>
      </c>
      <c r="D32" s="19"/>
      <c r="E32" s="19"/>
      <c r="F32" s="19"/>
      <c r="G32" s="19"/>
      <c r="H32" s="18"/>
      <c r="I32" s="90" t="s">
        <v>22</v>
      </c>
      <c r="J32" s="90" t="s">
        <v>76</v>
      </c>
      <c r="K32" s="31">
        <f>E23</f>
        <v>9.01</v>
      </c>
      <c r="L32" s="31">
        <f>D23</f>
        <v>12.49</v>
      </c>
      <c r="M32" s="31">
        <f>I23</f>
        <v>5.76</v>
      </c>
      <c r="N32" s="31">
        <f>H23</f>
        <v>1.1499999999999999</v>
      </c>
      <c r="O32" s="31">
        <f>L23</f>
        <v>2.63</v>
      </c>
      <c r="P32" s="31">
        <f>J23</f>
        <v>0.3</v>
      </c>
      <c r="Q32" s="31">
        <f>G23</f>
        <v>0.33</v>
      </c>
      <c r="R32" s="31">
        <f>F23</f>
        <v>0.11</v>
      </c>
      <c r="S32" s="99">
        <f>K23</f>
        <v>0.12</v>
      </c>
    </row>
    <row r="33" spans="2:19" x14ac:dyDescent="0.2">
      <c r="B33" s="32"/>
      <c r="I33" s="24"/>
      <c r="J33" s="23"/>
      <c r="K33" s="31"/>
      <c r="L33" s="31"/>
      <c r="M33" s="31"/>
      <c r="N33" s="31"/>
      <c r="O33" s="31"/>
      <c r="P33" s="31"/>
      <c r="Q33" s="31"/>
      <c r="R33" s="31"/>
      <c r="S33" s="99"/>
    </row>
    <row r="34" spans="2:19" x14ac:dyDescent="0.2">
      <c r="B34" s="32"/>
      <c r="I34" s="24"/>
      <c r="J34" s="23"/>
      <c r="K34" s="31"/>
      <c r="L34" s="31"/>
      <c r="M34" s="31"/>
      <c r="N34" s="31"/>
      <c r="O34" s="31"/>
      <c r="P34" s="31"/>
      <c r="Q34" s="31"/>
      <c r="R34" s="31"/>
      <c r="S34" s="99"/>
    </row>
    <row r="35" spans="2:19" x14ac:dyDescent="0.2">
      <c r="B35" s="32"/>
      <c r="I35" s="24"/>
      <c r="J35" s="23"/>
      <c r="K35" s="31"/>
      <c r="L35" s="31"/>
      <c r="M35" s="31"/>
      <c r="N35" s="31"/>
      <c r="O35" s="31"/>
      <c r="P35" s="31"/>
      <c r="Q35" s="31"/>
      <c r="R35" s="31"/>
      <c r="S35" s="99"/>
    </row>
    <row r="36" spans="2:19" x14ac:dyDescent="0.2">
      <c r="B36" s="32"/>
      <c r="I36" s="24"/>
      <c r="J36" s="23"/>
      <c r="K36" s="31"/>
      <c r="L36" s="31"/>
      <c r="M36" s="31"/>
      <c r="N36" s="31"/>
      <c r="O36" s="31"/>
      <c r="P36" s="31"/>
      <c r="Q36" s="31"/>
      <c r="R36" s="31"/>
      <c r="S36" s="99"/>
    </row>
    <row r="37" spans="2:19" x14ac:dyDescent="0.2">
      <c r="B37" s="40" t="s">
        <v>68</v>
      </c>
      <c r="C37" s="70" t="s">
        <v>73</v>
      </c>
      <c r="D37" s="83"/>
      <c r="E37" s="83"/>
      <c r="F37" s="83"/>
      <c r="G37" s="83"/>
      <c r="H37" s="84"/>
      <c r="I37" s="85" t="s">
        <v>72</v>
      </c>
      <c r="J37" s="85" t="s">
        <v>74</v>
      </c>
      <c r="K37" s="91">
        <f t="shared" ref="K37:S37" si="0">(K31/100)*$F$40</f>
        <v>3.385647535272E+23</v>
      </c>
      <c r="L37" s="91">
        <f t="shared" si="0"/>
        <v>1.5850274480319999E+23</v>
      </c>
      <c r="M37" s="91">
        <f t="shared" si="0"/>
        <v>6.3834692055999994E+22</v>
      </c>
      <c r="N37" s="91">
        <f t="shared" si="0"/>
        <v>1.7464208203999999E+22</v>
      </c>
      <c r="O37" s="91">
        <f t="shared" si="0"/>
        <v>1.1442067444E+22</v>
      </c>
      <c r="P37" s="91">
        <f t="shared" si="0"/>
        <v>4.4563841624E+21</v>
      </c>
      <c r="Q37" s="91">
        <f t="shared" si="0"/>
        <v>4.3359413471999998E+21</v>
      </c>
      <c r="R37" s="91">
        <f t="shared" si="0"/>
        <v>2.0475278584000002E+21</v>
      </c>
      <c r="S37" s="100">
        <f t="shared" si="0"/>
        <v>1.5657565975999999E+21</v>
      </c>
    </row>
    <row r="38" spans="2:19" x14ac:dyDescent="0.2">
      <c r="B38" s="40" t="s">
        <v>69</v>
      </c>
      <c r="C38" s="21" t="s">
        <v>93</v>
      </c>
      <c r="D38" s="19"/>
      <c r="E38" s="19"/>
      <c r="F38" s="19"/>
      <c r="G38" s="19"/>
      <c r="H38" s="18"/>
      <c r="I38" s="90" t="s">
        <v>22</v>
      </c>
      <c r="J38" s="90" t="s">
        <v>74</v>
      </c>
      <c r="K38" s="91">
        <f t="shared" ref="K38:S38" si="1">(K32/100)*$F$40</f>
        <v>5.4259488247600002E+22</v>
      </c>
      <c r="L38" s="91">
        <f t="shared" si="1"/>
        <v>7.5216538092399999E+22</v>
      </c>
      <c r="M38" s="91">
        <f t="shared" si="1"/>
        <v>3.4687530777599998E+22</v>
      </c>
      <c r="N38" s="91">
        <f t="shared" si="1"/>
        <v>6.9254618739999999E+21</v>
      </c>
      <c r="O38" s="91">
        <f t="shared" si="1"/>
        <v>1.5838230198799999E+22</v>
      </c>
      <c r="P38" s="91">
        <f t="shared" si="1"/>
        <v>1.806642228E+21</v>
      </c>
      <c r="Q38" s="91">
        <f t="shared" si="1"/>
        <v>1.9873064507999998E+21</v>
      </c>
      <c r="R38" s="91">
        <f t="shared" si="1"/>
        <v>6.6243548359999999E+20</v>
      </c>
      <c r="S38" s="100">
        <f t="shared" si="1"/>
        <v>7.2265689119999997E+20</v>
      </c>
    </row>
    <row r="39" spans="2:19" x14ac:dyDescent="0.2">
      <c r="B39" s="32"/>
      <c r="I39" s="83"/>
      <c r="J39" s="23"/>
      <c r="K39" s="31"/>
      <c r="L39" s="31"/>
      <c r="M39" s="31"/>
      <c r="N39" s="31"/>
      <c r="O39" s="31"/>
      <c r="P39" s="31"/>
      <c r="Q39" s="31"/>
      <c r="R39" s="31"/>
      <c r="S39" s="99"/>
    </row>
    <row r="40" spans="2:19" ht="19" x14ac:dyDescent="0.2">
      <c r="B40" s="32"/>
      <c r="C40" t="s">
        <v>91</v>
      </c>
      <c r="D40" s="86" t="s">
        <v>75</v>
      </c>
      <c r="E40" s="87"/>
      <c r="F40" s="87">
        <f>6.02214076*(10^23)</f>
        <v>6.0221407599999999E+23</v>
      </c>
      <c r="G40" s="88" t="s">
        <v>77</v>
      </c>
      <c r="J40" s="23"/>
      <c r="K40" s="31"/>
      <c r="L40" s="31"/>
      <c r="M40" s="31"/>
      <c r="N40" s="31"/>
      <c r="O40" s="31"/>
      <c r="P40" s="31"/>
      <c r="Q40" s="31"/>
      <c r="R40" s="31"/>
      <c r="S40" s="99"/>
    </row>
    <row r="41" spans="2:19" x14ac:dyDescent="0.2">
      <c r="B41" s="32"/>
      <c r="J41" s="23"/>
      <c r="K41" s="31"/>
      <c r="L41" s="31"/>
      <c r="M41" s="31"/>
      <c r="N41" s="31"/>
      <c r="O41" s="31"/>
      <c r="P41" s="31"/>
      <c r="Q41" s="31"/>
      <c r="R41" s="31"/>
      <c r="S41" s="99"/>
    </row>
    <row r="42" spans="2:19" x14ac:dyDescent="0.2">
      <c r="B42" s="32"/>
      <c r="I42" s="19"/>
      <c r="J42" s="23"/>
      <c r="K42" s="31"/>
      <c r="L42" s="31"/>
      <c r="M42" s="31"/>
      <c r="N42" s="31"/>
      <c r="O42" s="31"/>
      <c r="P42" s="31"/>
      <c r="Q42" s="31"/>
      <c r="R42" s="31"/>
      <c r="S42" s="99"/>
    </row>
    <row r="43" spans="2:19" x14ac:dyDescent="0.2">
      <c r="B43" s="40" t="s">
        <v>68</v>
      </c>
      <c r="C43" s="70" t="s">
        <v>79</v>
      </c>
      <c r="D43" s="83"/>
      <c r="E43" s="83"/>
      <c r="F43" s="83"/>
      <c r="G43" s="83"/>
      <c r="H43" s="84"/>
      <c r="I43" s="70" t="s">
        <v>78</v>
      </c>
      <c r="J43" s="84"/>
      <c r="K43" s="92">
        <f t="shared" ref="K43:S43" si="2">K37/$F$40</f>
        <v>0.56220000000000003</v>
      </c>
      <c r="L43" s="92">
        <f t="shared" si="2"/>
        <v>0.26319999999999999</v>
      </c>
      <c r="M43" s="92">
        <f t="shared" si="2"/>
        <v>0.106</v>
      </c>
      <c r="N43" s="92">
        <f t="shared" si="2"/>
        <v>2.8999999999999998E-2</v>
      </c>
      <c r="O43" s="92">
        <f t="shared" si="2"/>
        <v>1.9E-2</v>
      </c>
      <c r="P43" s="92">
        <f t="shared" si="2"/>
        <v>7.4000000000000003E-3</v>
      </c>
      <c r="Q43" s="92">
        <f t="shared" si="2"/>
        <v>7.1999999999999998E-3</v>
      </c>
      <c r="R43" s="92">
        <f t="shared" si="2"/>
        <v>3.4000000000000002E-3</v>
      </c>
      <c r="S43" s="101">
        <f t="shared" si="2"/>
        <v>2.5999999999999999E-3</v>
      </c>
    </row>
    <row r="44" spans="2:19" x14ac:dyDescent="0.2">
      <c r="B44" s="40" t="s">
        <v>69</v>
      </c>
      <c r="C44" s="21" t="s">
        <v>92</v>
      </c>
      <c r="D44" s="19"/>
      <c r="E44" s="19"/>
      <c r="F44" s="19"/>
      <c r="G44" s="19"/>
      <c r="H44" s="18"/>
      <c r="I44" s="21" t="s">
        <v>22</v>
      </c>
      <c r="J44" s="18"/>
      <c r="K44" s="92">
        <f t="shared" ref="K44:S44" si="3">K38/$F$40</f>
        <v>9.01E-2</v>
      </c>
      <c r="L44" s="92">
        <f t="shared" si="3"/>
        <v>0.1249</v>
      </c>
      <c r="M44" s="92">
        <f t="shared" si="3"/>
        <v>5.7599999999999998E-2</v>
      </c>
      <c r="N44" s="92">
        <f t="shared" si="3"/>
        <v>1.15E-2</v>
      </c>
      <c r="O44" s="92">
        <f t="shared" si="3"/>
        <v>2.63E-2</v>
      </c>
      <c r="P44" s="92">
        <f t="shared" si="3"/>
        <v>3.0000000000000001E-3</v>
      </c>
      <c r="Q44" s="92">
        <f t="shared" si="3"/>
        <v>3.3E-3</v>
      </c>
      <c r="R44" s="92">
        <f t="shared" si="3"/>
        <v>1.1000000000000001E-3</v>
      </c>
      <c r="S44" s="101">
        <f t="shared" si="3"/>
        <v>1.1999999999999999E-3</v>
      </c>
    </row>
    <row r="45" spans="2:19" x14ac:dyDescent="0.2">
      <c r="B45" s="32"/>
      <c r="I45" s="24"/>
      <c r="J45" s="23"/>
      <c r="K45" s="31"/>
      <c r="L45" s="31"/>
      <c r="M45" s="31"/>
      <c r="N45" s="31"/>
      <c r="O45" s="31"/>
      <c r="P45" s="31"/>
      <c r="Q45" s="31"/>
      <c r="R45" s="31"/>
      <c r="S45" s="99"/>
    </row>
    <row r="46" spans="2:19" ht="19" x14ac:dyDescent="0.2">
      <c r="B46" s="40" t="s">
        <v>68</v>
      </c>
      <c r="C46" s="87" t="s">
        <v>80</v>
      </c>
      <c r="D46" s="87"/>
      <c r="E46" s="87"/>
      <c r="F46" s="87"/>
      <c r="G46" s="87"/>
      <c r="H46" s="88"/>
      <c r="I46" s="86" t="s">
        <v>24</v>
      </c>
      <c r="J46" s="109" t="s">
        <v>81</v>
      </c>
      <c r="K46" s="31">
        <v>15.9994</v>
      </c>
      <c r="L46" s="31">
        <v>12.0107</v>
      </c>
      <c r="M46" s="31">
        <v>28.0855</v>
      </c>
      <c r="N46" s="31">
        <v>26.981529999999999</v>
      </c>
      <c r="O46" s="31">
        <v>55.844999999999999</v>
      </c>
      <c r="P46" s="31">
        <v>39.098300000000002</v>
      </c>
      <c r="Q46" s="31">
        <v>24.305</v>
      </c>
      <c r="R46" s="31">
        <v>22.98976</v>
      </c>
      <c r="S46" s="99">
        <v>40.078000000000003</v>
      </c>
    </row>
    <row r="47" spans="2:19" x14ac:dyDescent="0.2">
      <c r="B47" s="32"/>
      <c r="I47" s="24"/>
      <c r="J47" s="23"/>
      <c r="K47" s="31"/>
      <c r="L47" s="31"/>
      <c r="M47" s="31"/>
      <c r="N47" s="31"/>
      <c r="O47" s="31"/>
      <c r="P47" s="31"/>
      <c r="Q47" s="31"/>
      <c r="R47" s="31"/>
      <c r="S47" s="99"/>
    </row>
    <row r="48" spans="2:19" x14ac:dyDescent="0.2">
      <c r="B48" s="40" t="s">
        <v>68</v>
      </c>
      <c r="C48" s="70" t="s">
        <v>82</v>
      </c>
      <c r="D48" s="83"/>
      <c r="E48" s="83"/>
      <c r="F48" s="83"/>
      <c r="G48" s="83"/>
      <c r="H48" s="84"/>
      <c r="I48" s="70" t="s">
        <v>84</v>
      </c>
      <c r="J48" s="85" t="s">
        <v>85</v>
      </c>
      <c r="K48" s="93">
        <f t="shared" ref="K48:S48" si="4">K43*K$46</f>
        <v>8.9948626800000007</v>
      </c>
      <c r="L48" s="93">
        <f t="shared" si="4"/>
        <v>3.1612162399999999</v>
      </c>
      <c r="M48" s="93">
        <f t="shared" si="4"/>
        <v>2.9770629999999998</v>
      </c>
      <c r="N48" s="93">
        <f t="shared" si="4"/>
        <v>0.78246436999999991</v>
      </c>
      <c r="O48" s="93">
        <f t="shared" si="4"/>
        <v>1.0610549999999999</v>
      </c>
      <c r="P48" s="93">
        <f t="shared" si="4"/>
        <v>0.28932742</v>
      </c>
      <c r="Q48" s="93">
        <f t="shared" si="4"/>
        <v>0.17499599999999998</v>
      </c>
      <c r="R48" s="93">
        <f t="shared" si="4"/>
        <v>7.8165184000000013E-2</v>
      </c>
      <c r="S48" s="102">
        <f t="shared" si="4"/>
        <v>0.1042028</v>
      </c>
    </row>
    <row r="49" spans="2:19" x14ac:dyDescent="0.2">
      <c r="B49" s="40" t="s">
        <v>69</v>
      </c>
      <c r="C49" s="21" t="s">
        <v>83</v>
      </c>
      <c r="D49" s="19"/>
      <c r="E49" s="19"/>
      <c r="F49" s="19"/>
      <c r="G49" s="19"/>
      <c r="H49" s="18"/>
      <c r="I49" s="21" t="s">
        <v>22</v>
      </c>
      <c r="J49" s="90" t="s">
        <v>85</v>
      </c>
      <c r="K49" s="93">
        <f t="shared" ref="K49:S49" si="5">K44*K$46</f>
        <v>1.4415459399999999</v>
      </c>
      <c r="L49" s="93">
        <f t="shared" si="5"/>
        <v>1.50013643</v>
      </c>
      <c r="M49" s="93">
        <f t="shared" si="5"/>
        <v>1.6177248</v>
      </c>
      <c r="N49" s="93">
        <f t="shared" si="5"/>
        <v>0.31028759499999997</v>
      </c>
      <c r="O49" s="93">
        <f t="shared" si="5"/>
        <v>1.4687235000000001</v>
      </c>
      <c r="P49" s="93">
        <f t="shared" si="5"/>
        <v>0.11729490000000001</v>
      </c>
      <c r="Q49" s="93">
        <f t="shared" si="5"/>
        <v>8.02065E-2</v>
      </c>
      <c r="R49" s="93">
        <f t="shared" si="5"/>
        <v>2.5288736000000003E-2</v>
      </c>
      <c r="S49" s="102">
        <f t="shared" si="5"/>
        <v>4.80936E-2</v>
      </c>
    </row>
    <row r="50" spans="2:19" x14ac:dyDescent="0.2">
      <c r="B50" s="32"/>
      <c r="I50" s="83"/>
      <c r="J50" s="23"/>
      <c r="K50" s="31"/>
      <c r="L50" s="31"/>
      <c r="M50" s="31"/>
      <c r="N50" s="31"/>
      <c r="O50" s="31"/>
      <c r="P50" s="31"/>
      <c r="Q50" s="31"/>
      <c r="R50" s="31"/>
      <c r="S50" s="99"/>
    </row>
    <row r="51" spans="2:19" x14ac:dyDescent="0.2">
      <c r="B51" s="40" t="s">
        <v>68</v>
      </c>
      <c r="C51" s="70" t="s">
        <v>86</v>
      </c>
      <c r="D51" s="83"/>
      <c r="E51" s="83"/>
      <c r="F51" s="83"/>
      <c r="G51" s="84"/>
      <c r="J51" s="23"/>
      <c r="K51" s="31"/>
      <c r="L51" s="31"/>
      <c r="M51" s="31"/>
      <c r="N51" s="31"/>
      <c r="O51" s="31"/>
      <c r="P51" s="31"/>
      <c r="Q51" s="31"/>
      <c r="R51" s="31"/>
      <c r="S51" s="99"/>
    </row>
    <row r="52" spans="2:19" x14ac:dyDescent="0.2">
      <c r="B52" s="111" t="s">
        <v>69</v>
      </c>
      <c r="C52" s="24" t="s">
        <v>87</v>
      </c>
      <c r="G52" s="23"/>
      <c r="J52" s="23"/>
      <c r="K52" s="31"/>
      <c r="L52" s="31"/>
      <c r="M52" s="31"/>
      <c r="N52" s="31"/>
      <c r="O52" s="31"/>
      <c r="P52" s="31"/>
      <c r="Q52" s="31"/>
      <c r="R52" s="31"/>
      <c r="S52" s="99"/>
    </row>
    <row r="53" spans="2:19" x14ac:dyDescent="0.2">
      <c r="B53" s="32"/>
      <c r="G53" s="23"/>
      <c r="J53" s="23"/>
      <c r="K53" s="31"/>
      <c r="L53" s="31"/>
      <c r="M53" s="31"/>
      <c r="N53" s="31"/>
      <c r="O53" s="31"/>
      <c r="P53" s="31"/>
      <c r="Q53" s="31"/>
      <c r="R53" s="31"/>
      <c r="S53" s="99"/>
    </row>
    <row r="54" spans="2:19" x14ac:dyDescent="0.2">
      <c r="B54" s="10"/>
      <c r="C54" s="19" t="s">
        <v>91</v>
      </c>
      <c r="D54" s="86" t="s">
        <v>94</v>
      </c>
      <c r="E54" s="87"/>
      <c r="F54" s="20">
        <f>SUM(K48:S48)</f>
        <v>17.623352693999998</v>
      </c>
      <c r="G54" s="88" t="s">
        <v>85</v>
      </c>
      <c r="J54" s="23"/>
      <c r="K54" s="31"/>
      <c r="L54" s="31"/>
      <c r="M54" s="31"/>
      <c r="N54" s="31"/>
      <c r="O54" s="31"/>
      <c r="P54" s="31"/>
      <c r="Q54" s="31"/>
      <c r="R54" s="31"/>
      <c r="S54" s="99"/>
    </row>
    <row r="55" spans="2:19" x14ac:dyDescent="0.2">
      <c r="B55" s="32"/>
      <c r="I55" s="19"/>
      <c r="J55" s="23"/>
      <c r="K55" s="31"/>
      <c r="L55" s="31"/>
      <c r="M55" s="31"/>
      <c r="N55" s="31"/>
      <c r="O55" s="31"/>
      <c r="P55" s="31"/>
      <c r="Q55" s="31"/>
      <c r="R55" s="31"/>
      <c r="S55" s="99"/>
    </row>
    <row r="56" spans="2:19" x14ac:dyDescent="0.2">
      <c r="B56" s="40" t="s">
        <v>68</v>
      </c>
      <c r="C56" s="70" t="s">
        <v>88</v>
      </c>
      <c r="D56" s="83"/>
      <c r="E56" s="83"/>
      <c r="F56" s="83"/>
      <c r="G56" s="83"/>
      <c r="H56" s="84"/>
      <c r="I56" s="70" t="s">
        <v>72</v>
      </c>
      <c r="J56" s="85" t="s">
        <v>90</v>
      </c>
      <c r="K56" s="94">
        <f t="shared" ref="K56:S56" si="6">(K48/$F$54)*100</f>
        <v>51.039452232391447</v>
      </c>
      <c r="L56" s="94">
        <f t="shared" si="6"/>
        <v>17.937655194725004</v>
      </c>
      <c r="M56" s="94">
        <f t="shared" si="6"/>
        <v>16.892716452378345</v>
      </c>
      <c r="N56" s="94">
        <f t="shared" si="6"/>
        <v>4.4399291303203379</v>
      </c>
      <c r="O56" s="94">
        <f t="shared" si="6"/>
        <v>6.0207329355738537</v>
      </c>
      <c r="P56" s="94">
        <f t="shared" si="6"/>
        <v>1.64172745687887</v>
      </c>
      <c r="Q56" s="94">
        <f t="shared" si="6"/>
        <v>0.99297791423977289</v>
      </c>
      <c r="R56" s="94">
        <f t="shared" si="6"/>
        <v>0.44353186001101785</v>
      </c>
      <c r="S56" s="103">
        <f t="shared" si="6"/>
        <v>0.59127682348136079</v>
      </c>
    </row>
    <row r="57" spans="2:19" ht="17" thickBot="1" x14ac:dyDescent="0.25">
      <c r="B57" s="104" t="s">
        <v>69</v>
      </c>
      <c r="C57" s="105" t="s">
        <v>89</v>
      </c>
      <c r="D57" s="3"/>
      <c r="E57" s="3"/>
      <c r="F57" s="3"/>
      <c r="G57" s="3"/>
      <c r="H57" s="106"/>
      <c r="I57" s="105" t="s">
        <v>22</v>
      </c>
      <c r="J57" s="110" t="s">
        <v>90</v>
      </c>
      <c r="K57" s="107">
        <f t="shared" ref="K57:S57" si="7">(K49/$F$54)*100</f>
        <v>8.179748570150247</v>
      </c>
      <c r="L57" s="107">
        <f t="shared" si="7"/>
        <v>8.5122079552475434</v>
      </c>
      <c r="M57" s="107">
        <f t="shared" si="7"/>
        <v>9.1794383741225722</v>
      </c>
      <c r="N57" s="107">
        <f t="shared" si="7"/>
        <v>1.7606615516787545</v>
      </c>
      <c r="O57" s="107">
        <f t="shared" si="7"/>
        <v>8.3339619055574943</v>
      </c>
      <c r="P57" s="107">
        <f t="shared" si="7"/>
        <v>0.66556518522116359</v>
      </c>
      <c r="Q57" s="107">
        <f t="shared" si="7"/>
        <v>0.45511487735989586</v>
      </c>
      <c r="R57" s="107">
        <f t="shared" si="7"/>
        <v>0.14349560176827048</v>
      </c>
      <c r="S57" s="108">
        <f t="shared" si="7"/>
        <v>0.27289699545293572</v>
      </c>
    </row>
    <row r="60" spans="2:19" ht="17" thickBot="1" x14ac:dyDescent="0.25"/>
    <row r="61" spans="2:19" ht="17" thickBot="1" x14ac:dyDescent="0.25">
      <c r="B61" s="158" t="s">
        <v>96</v>
      </c>
      <c r="C61" s="159"/>
      <c r="D61" s="159"/>
      <c r="E61" s="160"/>
    </row>
    <row r="62" spans="2:19" x14ac:dyDescent="0.2">
      <c r="B62" s="46"/>
      <c r="C62" s="45"/>
      <c r="D62" s="45"/>
      <c r="E62" s="45"/>
      <c r="F62" s="161" t="s">
        <v>99</v>
      </c>
      <c r="G62" s="161"/>
      <c r="H62" s="161"/>
      <c r="I62" s="161"/>
      <c r="J62" s="161"/>
      <c r="K62" s="161"/>
      <c r="L62" s="45"/>
      <c r="M62" s="161" t="s">
        <v>63</v>
      </c>
      <c r="N62" s="161"/>
      <c r="O62" s="161"/>
      <c r="P62" s="161"/>
      <c r="Q62" s="161"/>
      <c r="R62" s="44"/>
    </row>
    <row r="63" spans="2:19" x14ac:dyDescent="0.2">
      <c r="B63" s="22"/>
      <c r="F63" s="43" t="s">
        <v>72</v>
      </c>
      <c r="G63" s="42" t="s">
        <v>25</v>
      </c>
      <c r="H63" s="42" t="s">
        <v>24</v>
      </c>
      <c r="I63" s="42" t="s">
        <v>23</v>
      </c>
      <c r="J63" s="42" t="s">
        <v>72</v>
      </c>
      <c r="K63" s="41" t="s">
        <v>22</v>
      </c>
      <c r="M63" s="43" t="s">
        <v>72</v>
      </c>
      <c r="N63" s="42" t="s">
        <v>25</v>
      </c>
      <c r="O63" s="42" t="s">
        <v>24</v>
      </c>
      <c r="P63" s="42" t="s">
        <v>23</v>
      </c>
      <c r="Q63" s="41" t="s">
        <v>22</v>
      </c>
      <c r="R63" s="17"/>
    </row>
    <row r="64" spans="2:19" x14ac:dyDescent="0.2">
      <c r="B64" s="40" t="s">
        <v>12</v>
      </c>
      <c r="C64" s="39" t="s">
        <v>98</v>
      </c>
      <c r="D64" s="38" t="s">
        <v>21</v>
      </c>
      <c r="E64" s="31"/>
      <c r="F64" s="37" t="s">
        <v>20</v>
      </c>
      <c r="G64" s="9" t="s">
        <v>19</v>
      </c>
      <c r="H64" s="9" t="s">
        <v>18</v>
      </c>
      <c r="I64" s="9" t="s">
        <v>17</v>
      </c>
      <c r="J64" s="9" t="s">
        <v>10</v>
      </c>
      <c r="K64" s="36" t="s">
        <v>9</v>
      </c>
      <c r="M64" s="35" t="s">
        <v>20</v>
      </c>
      <c r="N64" s="34" t="s">
        <v>19</v>
      </c>
      <c r="O64" s="34" t="s">
        <v>18</v>
      </c>
      <c r="P64" s="34" t="s">
        <v>17</v>
      </c>
      <c r="Q64" s="33" t="s">
        <v>10</v>
      </c>
      <c r="R64" s="17"/>
    </row>
    <row r="65" spans="2:18" x14ac:dyDescent="0.2">
      <c r="B65" s="32" t="s">
        <v>8</v>
      </c>
      <c r="C65">
        <v>56.22</v>
      </c>
      <c r="D65" s="23">
        <v>9.01</v>
      </c>
      <c r="E65" s="31"/>
      <c r="F65" s="30">
        <f t="shared" ref="F65:F73" si="8">(C65/100)*$C$75</f>
        <v>3.385647535272E+23</v>
      </c>
      <c r="G65">
        <f t="shared" ref="G65:G73" si="9">F65/$C$75</f>
        <v>0.56220000000000003</v>
      </c>
      <c r="H65">
        <v>15.9994</v>
      </c>
      <c r="I65" s="29">
        <f t="shared" ref="I65:I73" si="10">G65*H65</f>
        <v>8.9948626800000007</v>
      </c>
      <c r="J65" s="6">
        <f t="shared" ref="J65:J73" si="11">(I65/$I$75)*100</f>
        <v>51.039452232391447</v>
      </c>
      <c r="K65" s="28">
        <f t="shared" ref="K65:K73" si="12">Q65</f>
        <v>8.179748570150247</v>
      </c>
      <c r="M65" s="30">
        <f t="shared" ref="M65:M73" si="13">(D65/100)*$C$75</f>
        <v>5.4259488247600002E+22</v>
      </c>
      <c r="N65">
        <f t="shared" ref="N65:N73" si="14">M65/$C$75</f>
        <v>9.01E-2</v>
      </c>
      <c r="O65">
        <v>15.9994</v>
      </c>
      <c r="P65" s="29">
        <f t="shared" ref="P65:P73" si="15">N65*O65</f>
        <v>1.4415459399999999</v>
      </c>
      <c r="Q65" s="28">
        <f t="shared" ref="Q65:Q73" si="16">(P65/$I$75)*100</f>
        <v>8.179748570150247</v>
      </c>
      <c r="R65" s="17"/>
    </row>
    <row r="66" spans="2:18" x14ac:dyDescent="0.2">
      <c r="B66" s="32" t="s">
        <v>7</v>
      </c>
      <c r="C66">
        <v>26.32</v>
      </c>
      <c r="D66" s="23">
        <v>12.49</v>
      </c>
      <c r="E66" s="31"/>
      <c r="F66" s="30">
        <f t="shared" si="8"/>
        <v>1.5850274480319999E+23</v>
      </c>
      <c r="G66">
        <f t="shared" si="9"/>
        <v>0.26319999999999999</v>
      </c>
      <c r="H66">
        <v>12.0107</v>
      </c>
      <c r="I66" s="29">
        <f t="shared" si="10"/>
        <v>3.1612162399999999</v>
      </c>
      <c r="J66" s="6">
        <f t="shared" si="11"/>
        <v>17.937655194725004</v>
      </c>
      <c r="K66" s="28">
        <f t="shared" si="12"/>
        <v>8.5122079552475434</v>
      </c>
      <c r="M66" s="30">
        <f t="shared" si="13"/>
        <v>7.5216538092399999E+22</v>
      </c>
      <c r="N66">
        <f t="shared" si="14"/>
        <v>0.1249</v>
      </c>
      <c r="O66">
        <v>12.0107</v>
      </c>
      <c r="P66" s="29">
        <f t="shared" si="15"/>
        <v>1.50013643</v>
      </c>
      <c r="Q66" s="28">
        <f t="shared" si="16"/>
        <v>8.5122079552475434</v>
      </c>
      <c r="R66" s="17"/>
    </row>
    <row r="67" spans="2:18" x14ac:dyDescent="0.2">
      <c r="B67" s="32" t="s">
        <v>6</v>
      </c>
      <c r="C67">
        <v>10.6</v>
      </c>
      <c r="D67" s="23">
        <v>5.76</v>
      </c>
      <c r="E67" s="31"/>
      <c r="F67" s="30">
        <f t="shared" si="8"/>
        <v>6.3834692055999994E+22</v>
      </c>
      <c r="G67">
        <f t="shared" si="9"/>
        <v>0.106</v>
      </c>
      <c r="H67">
        <v>28.0855</v>
      </c>
      <c r="I67" s="29">
        <f t="shared" si="10"/>
        <v>2.9770629999999998</v>
      </c>
      <c r="J67" s="6">
        <f t="shared" si="11"/>
        <v>16.892716452378345</v>
      </c>
      <c r="K67" s="28">
        <f t="shared" si="12"/>
        <v>9.1794383741225722</v>
      </c>
      <c r="M67" s="30">
        <f t="shared" si="13"/>
        <v>3.4687530777599998E+22</v>
      </c>
      <c r="N67">
        <f t="shared" si="14"/>
        <v>5.7599999999999998E-2</v>
      </c>
      <c r="O67">
        <v>28.0855</v>
      </c>
      <c r="P67" s="29">
        <f t="shared" si="15"/>
        <v>1.6177248</v>
      </c>
      <c r="Q67" s="28">
        <f t="shared" si="16"/>
        <v>9.1794383741225722</v>
      </c>
      <c r="R67" s="17"/>
    </row>
    <row r="68" spans="2:18" x14ac:dyDescent="0.2">
      <c r="B68" s="32" t="s">
        <v>5</v>
      </c>
      <c r="C68">
        <v>2.9</v>
      </c>
      <c r="D68" s="23">
        <v>1.1499999999999999</v>
      </c>
      <c r="E68" s="31"/>
      <c r="F68" s="30">
        <f t="shared" si="8"/>
        <v>1.7464208203999999E+22</v>
      </c>
      <c r="G68">
        <f t="shared" si="9"/>
        <v>2.8999999999999998E-2</v>
      </c>
      <c r="H68">
        <v>26.981529999999999</v>
      </c>
      <c r="I68" s="29">
        <f t="shared" si="10"/>
        <v>0.78246436999999991</v>
      </c>
      <c r="J68" s="6">
        <f t="shared" si="11"/>
        <v>4.4399291303203379</v>
      </c>
      <c r="K68" s="28">
        <f t="shared" si="12"/>
        <v>1.7606615516787545</v>
      </c>
      <c r="M68" s="30">
        <f t="shared" si="13"/>
        <v>6.9254618739999999E+21</v>
      </c>
      <c r="N68">
        <f t="shared" si="14"/>
        <v>1.15E-2</v>
      </c>
      <c r="O68">
        <v>26.981529999999999</v>
      </c>
      <c r="P68" s="29">
        <f t="shared" si="15"/>
        <v>0.31028759499999997</v>
      </c>
      <c r="Q68" s="28">
        <f t="shared" si="16"/>
        <v>1.7606615516787545</v>
      </c>
      <c r="R68" s="17"/>
    </row>
    <row r="69" spans="2:18" x14ac:dyDescent="0.2">
      <c r="B69" s="32" t="s">
        <v>4</v>
      </c>
      <c r="C69">
        <v>1.9</v>
      </c>
      <c r="D69" s="23">
        <v>2.63</v>
      </c>
      <c r="E69" s="31"/>
      <c r="F69" s="30">
        <f t="shared" si="8"/>
        <v>1.1442067444E+22</v>
      </c>
      <c r="G69">
        <f t="shared" si="9"/>
        <v>1.9E-2</v>
      </c>
      <c r="H69">
        <v>55.844999999999999</v>
      </c>
      <c r="I69" s="29">
        <f t="shared" si="10"/>
        <v>1.0610549999999999</v>
      </c>
      <c r="J69" s="6">
        <f t="shared" si="11"/>
        <v>6.0207329355738537</v>
      </c>
      <c r="K69" s="28">
        <f t="shared" si="12"/>
        <v>8.3339619055574943</v>
      </c>
      <c r="M69" s="30">
        <f t="shared" si="13"/>
        <v>1.5838230198799999E+22</v>
      </c>
      <c r="N69">
        <f t="shared" si="14"/>
        <v>2.63E-2</v>
      </c>
      <c r="O69">
        <v>55.844999999999999</v>
      </c>
      <c r="P69" s="29">
        <f t="shared" si="15"/>
        <v>1.4687235000000001</v>
      </c>
      <c r="Q69" s="28">
        <f t="shared" si="16"/>
        <v>8.3339619055574943</v>
      </c>
      <c r="R69" s="17"/>
    </row>
    <row r="70" spans="2:18" x14ac:dyDescent="0.2">
      <c r="B70" s="32" t="s">
        <v>3</v>
      </c>
      <c r="C70">
        <v>0.74</v>
      </c>
      <c r="D70" s="23">
        <v>0.3</v>
      </c>
      <c r="E70" s="31"/>
      <c r="F70" s="30">
        <f t="shared" si="8"/>
        <v>4.4563841624E+21</v>
      </c>
      <c r="G70">
        <f t="shared" si="9"/>
        <v>7.4000000000000003E-3</v>
      </c>
      <c r="H70">
        <v>39.098300000000002</v>
      </c>
      <c r="I70" s="29">
        <f t="shared" si="10"/>
        <v>0.28932742</v>
      </c>
      <c r="J70" s="6">
        <f t="shared" si="11"/>
        <v>1.64172745687887</v>
      </c>
      <c r="K70" s="28">
        <f t="shared" si="12"/>
        <v>0.66556518522116359</v>
      </c>
      <c r="M70" s="30">
        <f t="shared" si="13"/>
        <v>1.806642228E+21</v>
      </c>
      <c r="N70">
        <f t="shared" si="14"/>
        <v>3.0000000000000001E-3</v>
      </c>
      <c r="O70">
        <v>39.098300000000002</v>
      </c>
      <c r="P70" s="29">
        <f t="shared" si="15"/>
        <v>0.11729490000000001</v>
      </c>
      <c r="Q70" s="28">
        <f t="shared" si="16"/>
        <v>0.66556518522116359</v>
      </c>
      <c r="R70" s="17"/>
    </row>
    <row r="71" spans="2:18" x14ac:dyDescent="0.2">
      <c r="B71" s="32" t="s">
        <v>2</v>
      </c>
      <c r="C71">
        <v>0.72</v>
      </c>
      <c r="D71" s="23">
        <v>0.33</v>
      </c>
      <c r="E71" s="31"/>
      <c r="F71" s="30">
        <f t="shared" si="8"/>
        <v>4.3359413471999998E+21</v>
      </c>
      <c r="G71">
        <f t="shared" si="9"/>
        <v>7.1999999999999998E-3</v>
      </c>
      <c r="H71">
        <v>24.305</v>
      </c>
      <c r="I71" s="29">
        <f t="shared" si="10"/>
        <v>0.17499599999999998</v>
      </c>
      <c r="J71" s="6">
        <f t="shared" si="11"/>
        <v>0.99297791423977289</v>
      </c>
      <c r="K71" s="28">
        <f t="shared" si="12"/>
        <v>0.45511487735989586</v>
      </c>
      <c r="M71" s="30">
        <f t="shared" si="13"/>
        <v>1.9873064507999998E+21</v>
      </c>
      <c r="N71">
        <f t="shared" si="14"/>
        <v>3.3E-3</v>
      </c>
      <c r="O71">
        <v>24.305</v>
      </c>
      <c r="P71" s="29">
        <f t="shared" si="15"/>
        <v>8.02065E-2</v>
      </c>
      <c r="Q71" s="28">
        <f t="shared" si="16"/>
        <v>0.45511487735989586</v>
      </c>
      <c r="R71" s="17"/>
    </row>
    <row r="72" spans="2:18" x14ac:dyDescent="0.2">
      <c r="B72" s="32" t="s">
        <v>1</v>
      </c>
      <c r="C72">
        <v>0.34</v>
      </c>
      <c r="D72" s="23">
        <v>0.11</v>
      </c>
      <c r="E72" s="31"/>
      <c r="F72" s="30">
        <f t="shared" si="8"/>
        <v>2.0475278584000002E+21</v>
      </c>
      <c r="G72">
        <f t="shared" si="9"/>
        <v>3.4000000000000002E-3</v>
      </c>
      <c r="H72">
        <v>22.98976</v>
      </c>
      <c r="I72" s="29">
        <f t="shared" si="10"/>
        <v>7.8165184000000013E-2</v>
      </c>
      <c r="J72" s="6">
        <f t="shared" si="11"/>
        <v>0.44353186001101785</v>
      </c>
      <c r="K72" s="28">
        <f t="shared" si="12"/>
        <v>0.14349560176827048</v>
      </c>
      <c r="M72" s="30">
        <f t="shared" si="13"/>
        <v>6.6243548359999999E+20</v>
      </c>
      <c r="N72">
        <f t="shared" si="14"/>
        <v>1.1000000000000001E-3</v>
      </c>
      <c r="O72">
        <v>22.98976</v>
      </c>
      <c r="P72" s="29">
        <f t="shared" si="15"/>
        <v>2.5288736000000003E-2</v>
      </c>
      <c r="Q72" s="28">
        <f t="shared" si="16"/>
        <v>0.14349560176827048</v>
      </c>
      <c r="R72" s="17"/>
    </row>
    <row r="73" spans="2:18" x14ac:dyDescent="0.2">
      <c r="B73" s="10" t="s">
        <v>0</v>
      </c>
      <c r="C73" s="19">
        <v>0.26</v>
      </c>
      <c r="D73" s="18">
        <v>0.12</v>
      </c>
      <c r="E73" s="31"/>
      <c r="F73" s="30">
        <f t="shared" si="8"/>
        <v>1.5657565975999999E+21</v>
      </c>
      <c r="G73">
        <f t="shared" si="9"/>
        <v>2.5999999999999999E-3</v>
      </c>
      <c r="H73">
        <v>40.078000000000003</v>
      </c>
      <c r="I73" s="29">
        <f t="shared" si="10"/>
        <v>0.1042028</v>
      </c>
      <c r="J73" s="6">
        <f t="shared" si="11"/>
        <v>0.59127682348136079</v>
      </c>
      <c r="K73" s="28">
        <f t="shared" si="12"/>
        <v>0.27289699545293572</v>
      </c>
      <c r="M73" s="27">
        <f t="shared" si="13"/>
        <v>7.2265689119999997E+20</v>
      </c>
      <c r="N73" s="19">
        <f t="shared" si="14"/>
        <v>1.1999999999999999E-3</v>
      </c>
      <c r="O73" s="19">
        <v>40.078000000000003</v>
      </c>
      <c r="P73" s="26">
        <f t="shared" si="15"/>
        <v>4.80936E-2</v>
      </c>
      <c r="Q73" s="25">
        <f t="shared" si="16"/>
        <v>0.27289699545293572</v>
      </c>
      <c r="R73" s="17"/>
    </row>
    <row r="74" spans="2:18" x14ac:dyDescent="0.2">
      <c r="B74" s="22"/>
      <c r="F74" s="24"/>
      <c r="K74" s="23"/>
      <c r="R74" s="17"/>
    </row>
    <row r="75" spans="2:18" x14ac:dyDescent="0.2">
      <c r="B75" s="22" t="s">
        <v>16</v>
      </c>
      <c r="C75">
        <f>6.02214076*(10^23)</f>
        <v>6.0221407599999999E+23</v>
      </c>
      <c r="F75" s="21"/>
      <c r="G75" s="19"/>
      <c r="H75" s="19" t="s">
        <v>15</v>
      </c>
      <c r="I75" s="20">
        <f>SUM(I65:I73)</f>
        <v>17.623352693999998</v>
      </c>
      <c r="J75" s="19"/>
      <c r="K75" s="18"/>
      <c r="R75" s="17"/>
    </row>
    <row r="76" spans="2:18" ht="17" thickBot="1" x14ac:dyDescent="0.25">
      <c r="B76" s="16"/>
      <c r="C76" s="3"/>
      <c r="D76" s="3"/>
      <c r="E76" s="3"/>
      <c r="F76" s="3"/>
      <c r="G76" s="3"/>
      <c r="H76" s="3"/>
      <c r="I76" s="15"/>
      <c r="J76" s="3"/>
      <c r="K76" s="3"/>
      <c r="L76" s="3"/>
      <c r="M76" s="3"/>
      <c r="N76" s="3"/>
      <c r="O76" s="3"/>
      <c r="P76" s="3"/>
      <c r="Q76" s="3"/>
      <c r="R76" s="14"/>
    </row>
    <row r="77" spans="2:18" x14ac:dyDescent="0.2">
      <c r="I77" s="29"/>
    </row>
    <row r="78" spans="2:18" ht="17" thickBot="1" x14ac:dyDescent="0.25"/>
    <row r="79" spans="2:18" ht="17" thickBot="1" x14ac:dyDescent="0.25">
      <c r="B79" s="158" t="s">
        <v>97</v>
      </c>
      <c r="C79" s="159"/>
      <c r="D79" s="160"/>
    </row>
    <row r="80" spans="2:18" x14ac:dyDescent="0.2">
      <c r="B80" s="13"/>
      <c r="C80" s="12" t="s">
        <v>14</v>
      </c>
      <c r="D80" s="12" t="s">
        <v>13</v>
      </c>
      <c r="E80" s="12" t="s">
        <v>14</v>
      </c>
      <c r="F80" s="11" t="s">
        <v>13</v>
      </c>
    </row>
    <row r="81" spans="2:6" x14ac:dyDescent="0.2">
      <c r="B81" s="10" t="s">
        <v>12</v>
      </c>
      <c r="C81" s="9" t="s">
        <v>11</v>
      </c>
      <c r="D81" s="9" t="s">
        <v>9</v>
      </c>
      <c r="E81" s="9" t="s">
        <v>10</v>
      </c>
      <c r="F81" s="8" t="s">
        <v>9</v>
      </c>
    </row>
    <row r="82" spans="2:6" x14ac:dyDescent="0.2">
      <c r="B82" s="7" t="s">
        <v>8</v>
      </c>
      <c r="C82">
        <f t="shared" ref="C82:D90" si="17">C65</f>
        <v>56.22</v>
      </c>
      <c r="D82">
        <f t="shared" si="17"/>
        <v>9.01</v>
      </c>
      <c r="E82" s="6">
        <f t="shared" ref="E82:E90" si="18">J65</f>
        <v>51.039452232391447</v>
      </c>
      <c r="F82" s="5">
        <f t="shared" ref="F82:F90" si="19">K65</f>
        <v>8.179748570150247</v>
      </c>
    </row>
    <row r="83" spans="2:6" x14ac:dyDescent="0.2">
      <c r="B83" s="7" t="s">
        <v>7</v>
      </c>
      <c r="C83">
        <f t="shared" si="17"/>
        <v>26.32</v>
      </c>
      <c r="D83">
        <f t="shared" si="17"/>
        <v>12.49</v>
      </c>
      <c r="E83" s="6">
        <f t="shared" si="18"/>
        <v>17.937655194725004</v>
      </c>
      <c r="F83" s="5">
        <f t="shared" si="19"/>
        <v>8.5122079552475434</v>
      </c>
    </row>
    <row r="84" spans="2:6" x14ac:dyDescent="0.2">
      <c r="B84" s="7" t="s">
        <v>6</v>
      </c>
      <c r="C84">
        <f t="shared" si="17"/>
        <v>10.6</v>
      </c>
      <c r="D84">
        <f t="shared" si="17"/>
        <v>5.76</v>
      </c>
      <c r="E84" s="6">
        <f t="shared" si="18"/>
        <v>16.892716452378345</v>
      </c>
      <c r="F84" s="5">
        <f t="shared" si="19"/>
        <v>9.1794383741225722</v>
      </c>
    </row>
    <row r="85" spans="2:6" x14ac:dyDescent="0.2">
      <c r="B85" s="7" t="s">
        <v>5</v>
      </c>
      <c r="C85">
        <f t="shared" si="17"/>
        <v>2.9</v>
      </c>
      <c r="D85">
        <f t="shared" si="17"/>
        <v>1.1499999999999999</v>
      </c>
      <c r="E85" s="6">
        <f t="shared" si="18"/>
        <v>4.4399291303203379</v>
      </c>
      <c r="F85" s="5">
        <f t="shared" si="19"/>
        <v>1.7606615516787545</v>
      </c>
    </row>
    <row r="86" spans="2:6" x14ac:dyDescent="0.2">
      <c r="B86" s="7" t="s">
        <v>4</v>
      </c>
      <c r="C86">
        <f t="shared" si="17"/>
        <v>1.9</v>
      </c>
      <c r="D86">
        <f t="shared" si="17"/>
        <v>2.63</v>
      </c>
      <c r="E86" s="6">
        <f t="shared" si="18"/>
        <v>6.0207329355738537</v>
      </c>
      <c r="F86" s="5">
        <f t="shared" si="19"/>
        <v>8.3339619055574943</v>
      </c>
    </row>
    <row r="87" spans="2:6" x14ac:dyDescent="0.2">
      <c r="B87" s="7" t="s">
        <v>3</v>
      </c>
      <c r="C87">
        <f t="shared" si="17"/>
        <v>0.74</v>
      </c>
      <c r="D87">
        <f t="shared" si="17"/>
        <v>0.3</v>
      </c>
      <c r="E87" s="6">
        <f t="shared" si="18"/>
        <v>1.64172745687887</v>
      </c>
      <c r="F87" s="5">
        <f t="shared" si="19"/>
        <v>0.66556518522116359</v>
      </c>
    </row>
    <row r="88" spans="2:6" x14ac:dyDescent="0.2">
      <c r="B88" s="7" t="s">
        <v>2</v>
      </c>
      <c r="C88">
        <f t="shared" si="17"/>
        <v>0.72</v>
      </c>
      <c r="D88">
        <f t="shared" si="17"/>
        <v>0.33</v>
      </c>
      <c r="E88" s="6">
        <f t="shared" si="18"/>
        <v>0.99297791423977289</v>
      </c>
      <c r="F88" s="5">
        <f t="shared" si="19"/>
        <v>0.45511487735989586</v>
      </c>
    </row>
    <row r="89" spans="2:6" x14ac:dyDescent="0.2">
      <c r="B89" s="7" t="s">
        <v>1</v>
      </c>
      <c r="C89">
        <f t="shared" si="17"/>
        <v>0.34</v>
      </c>
      <c r="D89">
        <f t="shared" si="17"/>
        <v>0.11</v>
      </c>
      <c r="E89" s="6">
        <f t="shared" si="18"/>
        <v>0.44353186001101785</v>
      </c>
      <c r="F89" s="5">
        <f t="shared" si="19"/>
        <v>0.14349560176827048</v>
      </c>
    </row>
    <row r="90" spans="2:6" ht="17" thickBot="1" x14ac:dyDescent="0.25">
      <c r="B90" s="4" t="s">
        <v>0</v>
      </c>
      <c r="C90" s="3">
        <f t="shared" si="17"/>
        <v>0.26</v>
      </c>
      <c r="D90" s="3">
        <f t="shared" si="17"/>
        <v>0.12</v>
      </c>
      <c r="E90" s="2">
        <f t="shared" si="18"/>
        <v>0.59127682348136079</v>
      </c>
      <c r="F90" s="1">
        <f t="shared" si="19"/>
        <v>0.27289699545293572</v>
      </c>
    </row>
  </sheetData>
  <mergeCells count="7">
    <mergeCell ref="B79:D79"/>
    <mergeCell ref="B1:C1"/>
    <mergeCell ref="F62:K62"/>
    <mergeCell ref="M62:Q62"/>
    <mergeCell ref="K29:S29"/>
    <mergeCell ref="B28:F28"/>
    <mergeCell ref="B61:E61"/>
  </mergeCells>
  <pageMargins left="0.75" right="0.75" top="1" bottom="1" header="0.5" footer="0.5"/>
  <pageSetup paperSize="9"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3CE64-6E5D-D44A-95A2-7B53BBBB3D0E}">
  <dimension ref="B1:T63"/>
  <sheetViews>
    <sheetView zoomScale="110" workbookViewId="0">
      <selection activeCell="H30" sqref="H30"/>
    </sheetView>
  </sheetViews>
  <sheetFormatPr baseColWidth="10" defaultColWidth="8.83203125" defaultRowHeight="15" x14ac:dyDescent="0.2"/>
  <cols>
    <col min="1" max="1" width="8.83203125" style="47"/>
    <col min="2" max="2" width="16.5" style="47" customWidth="1"/>
    <col min="3" max="3" width="8.83203125" style="47"/>
    <col min="4" max="4" width="13.33203125" style="47" bestFit="1" customWidth="1"/>
    <col min="5" max="12" width="9" style="47" bestFit="1" customWidth="1"/>
    <col min="13" max="13" width="8.83203125" style="47"/>
    <col min="14" max="18" width="9" style="47" bestFit="1" customWidth="1"/>
    <col min="19" max="16384" width="8.83203125" style="47"/>
  </cols>
  <sheetData>
    <row r="1" spans="2:20" ht="16" thickBot="1" x14ac:dyDescent="0.25">
      <c r="B1" s="157" t="s">
        <v>53</v>
      </c>
    </row>
    <row r="2" spans="2:20" x14ac:dyDescent="0.2">
      <c r="B2" s="48"/>
      <c r="C2" s="49"/>
      <c r="D2" s="49"/>
      <c r="E2" s="49"/>
      <c r="F2" s="49"/>
      <c r="G2" s="49"/>
      <c r="H2" s="49"/>
      <c r="I2" s="49"/>
      <c r="J2" s="49"/>
      <c r="K2" s="49"/>
      <c r="L2" s="49"/>
      <c r="M2" s="49"/>
      <c r="N2" s="49"/>
      <c r="O2" s="49"/>
      <c r="P2" s="49"/>
      <c r="Q2" s="49"/>
      <c r="R2" s="49"/>
      <c r="S2" s="49"/>
      <c r="T2" s="50"/>
    </row>
    <row r="3" spans="2:20" x14ac:dyDescent="0.2">
      <c r="B3" s="51" t="s">
        <v>106</v>
      </c>
      <c r="T3" s="52"/>
    </row>
    <row r="4" spans="2:20" x14ac:dyDescent="0.2">
      <c r="B4" s="51" t="s">
        <v>50</v>
      </c>
      <c r="T4" s="52"/>
    </row>
    <row r="5" spans="2:20" x14ac:dyDescent="0.2">
      <c r="B5" s="51" t="s">
        <v>105</v>
      </c>
      <c r="T5" s="52"/>
    </row>
    <row r="6" spans="2:20" x14ac:dyDescent="0.2">
      <c r="B6" s="51"/>
      <c r="T6" s="52"/>
    </row>
    <row r="7" spans="2:20" x14ac:dyDescent="0.2">
      <c r="B7" s="51" t="s">
        <v>104</v>
      </c>
      <c r="T7" s="52"/>
    </row>
    <row r="8" spans="2:20" x14ac:dyDescent="0.2">
      <c r="B8" s="51" t="s">
        <v>41</v>
      </c>
      <c r="T8" s="52"/>
    </row>
    <row r="9" spans="2:20" x14ac:dyDescent="0.2">
      <c r="B9" s="51" t="s">
        <v>40</v>
      </c>
      <c r="T9" s="52"/>
    </row>
    <row r="10" spans="2:20" x14ac:dyDescent="0.2">
      <c r="B10" s="51"/>
      <c r="T10" s="52"/>
    </row>
    <row r="11" spans="2:20" x14ac:dyDescent="0.2">
      <c r="B11" s="51" t="s">
        <v>39</v>
      </c>
      <c r="T11" s="52"/>
    </row>
    <row r="12" spans="2:20" x14ac:dyDescent="0.2">
      <c r="B12" s="51"/>
      <c r="T12" s="52"/>
    </row>
    <row r="13" spans="2:20" x14ac:dyDescent="0.2">
      <c r="B13" s="51" t="s">
        <v>49</v>
      </c>
      <c r="T13" s="52"/>
    </row>
    <row r="14" spans="2:20" x14ac:dyDescent="0.2">
      <c r="B14" s="51"/>
      <c r="T14" s="52"/>
    </row>
    <row r="15" spans="2:20" x14ac:dyDescent="0.2">
      <c r="B15" s="51" t="s">
        <v>37</v>
      </c>
      <c r="C15" s="47" t="s">
        <v>36</v>
      </c>
      <c r="D15" s="47" t="s">
        <v>8</v>
      </c>
      <c r="E15" s="47" t="s">
        <v>1</v>
      </c>
      <c r="F15" s="47" t="s">
        <v>5</v>
      </c>
      <c r="G15" s="47" t="s">
        <v>6</v>
      </c>
      <c r="H15" s="47" t="s">
        <v>3</v>
      </c>
      <c r="I15" s="47" t="s">
        <v>0</v>
      </c>
      <c r="J15" s="47" t="s">
        <v>4</v>
      </c>
      <c r="K15" s="47" t="s">
        <v>46</v>
      </c>
      <c r="T15" s="52"/>
    </row>
    <row r="16" spans="2:20" x14ac:dyDescent="0.2">
      <c r="B16" s="51"/>
      <c r="T16" s="52"/>
    </row>
    <row r="17" spans="2:20" x14ac:dyDescent="0.2">
      <c r="B17" s="51" t="s">
        <v>35</v>
      </c>
      <c r="C17" s="47" t="s">
        <v>30</v>
      </c>
      <c r="D17" s="47">
        <v>44.93</v>
      </c>
      <c r="E17" s="47">
        <v>16.52</v>
      </c>
      <c r="F17" s="47">
        <v>5.01</v>
      </c>
      <c r="G17" s="47">
        <v>20.53</v>
      </c>
      <c r="H17" s="47">
        <v>2.15</v>
      </c>
      <c r="I17" s="47">
        <v>0</v>
      </c>
      <c r="J17" s="47">
        <v>10.85</v>
      </c>
      <c r="K17" s="47">
        <v>100</v>
      </c>
      <c r="T17" s="52"/>
    </row>
    <row r="18" spans="2:20" x14ac:dyDescent="0.2">
      <c r="B18" s="51" t="s">
        <v>34</v>
      </c>
      <c r="C18" s="47" t="s">
        <v>30</v>
      </c>
      <c r="D18" s="47">
        <v>53.13</v>
      </c>
      <c r="E18" s="47">
        <v>15.29</v>
      </c>
      <c r="F18" s="47">
        <v>4.6900000000000004</v>
      </c>
      <c r="G18" s="47">
        <v>25.29</v>
      </c>
      <c r="H18" s="47">
        <v>1.6</v>
      </c>
      <c r="I18" s="47">
        <v>0</v>
      </c>
      <c r="J18" s="47">
        <v>0</v>
      </c>
      <c r="K18" s="47">
        <v>100</v>
      </c>
      <c r="T18" s="52"/>
    </row>
    <row r="19" spans="2:20" x14ac:dyDescent="0.2">
      <c r="B19" s="51" t="s">
        <v>33</v>
      </c>
      <c r="C19" s="47" t="s">
        <v>30</v>
      </c>
      <c r="D19" s="47">
        <v>41.34</v>
      </c>
      <c r="E19" s="47">
        <v>14.41</v>
      </c>
      <c r="F19" s="47">
        <v>4.8</v>
      </c>
      <c r="G19" s="47">
        <v>24.59</v>
      </c>
      <c r="H19" s="47">
        <v>4.4800000000000004</v>
      </c>
      <c r="I19" s="47">
        <v>0</v>
      </c>
      <c r="J19" s="47">
        <v>10.38</v>
      </c>
      <c r="K19" s="47">
        <v>100</v>
      </c>
      <c r="T19" s="52"/>
    </row>
    <row r="20" spans="2:20" x14ac:dyDescent="0.2">
      <c r="B20" s="51" t="s">
        <v>32</v>
      </c>
      <c r="C20" s="47" t="s">
        <v>30</v>
      </c>
      <c r="D20" s="47">
        <v>47.42</v>
      </c>
      <c r="E20" s="47">
        <v>13.74</v>
      </c>
      <c r="F20" s="47">
        <v>6.92</v>
      </c>
      <c r="G20" s="47">
        <v>27.29</v>
      </c>
      <c r="H20" s="47">
        <v>4.6399999999999997</v>
      </c>
      <c r="I20" s="47">
        <v>0</v>
      </c>
      <c r="J20" s="47">
        <v>0</v>
      </c>
      <c r="K20" s="47">
        <v>100</v>
      </c>
      <c r="T20" s="52"/>
    </row>
    <row r="21" spans="2:20" x14ac:dyDescent="0.2">
      <c r="B21" s="51" t="s">
        <v>31</v>
      </c>
      <c r="C21" s="47" t="s">
        <v>30</v>
      </c>
      <c r="D21" s="47">
        <v>49.7</v>
      </c>
      <c r="E21" s="47">
        <v>13.56</v>
      </c>
      <c r="F21" s="47">
        <v>5.68</v>
      </c>
      <c r="G21" s="47">
        <v>25.9</v>
      </c>
      <c r="H21" s="47">
        <v>3.03</v>
      </c>
      <c r="I21" s="47">
        <v>2.13</v>
      </c>
      <c r="J21" s="47">
        <v>0</v>
      </c>
      <c r="K21" s="47">
        <v>100</v>
      </c>
      <c r="T21" s="52"/>
    </row>
    <row r="22" spans="2:20" x14ac:dyDescent="0.2">
      <c r="B22" s="51"/>
      <c r="T22" s="52"/>
    </row>
    <row r="23" spans="2:20" x14ac:dyDescent="0.2">
      <c r="B23" s="51"/>
      <c r="T23" s="52"/>
    </row>
    <row r="24" spans="2:20" x14ac:dyDescent="0.2">
      <c r="B24" s="51" t="s">
        <v>27</v>
      </c>
      <c r="D24" s="47">
        <v>53.13</v>
      </c>
      <c r="E24" s="47">
        <v>16.52</v>
      </c>
      <c r="F24" s="47">
        <v>6.92</v>
      </c>
      <c r="G24" s="47">
        <v>27.29</v>
      </c>
      <c r="H24" s="47">
        <v>4.6399999999999997</v>
      </c>
      <c r="I24" s="47">
        <v>2.13</v>
      </c>
      <c r="J24" s="47">
        <v>10.85</v>
      </c>
      <c r="T24" s="52"/>
    </row>
    <row r="25" spans="2:20" x14ac:dyDescent="0.2">
      <c r="B25" s="51" t="s">
        <v>26</v>
      </c>
      <c r="D25" s="47">
        <v>41.34</v>
      </c>
      <c r="E25" s="47">
        <v>13.56</v>
      </c>
      <c r="F25" s="47">
        <v>4.6900000000000004</v>
      </c>
      <c r="G25" s="47">
        <v>20.53</v>
      </c>
      <c r="H25" s="47">
        <v>1.6</v>
      </c>
      <c r="I25" s="47">
        <v>2.13</v>
      </c>
      <c r="J25" s="47">
        <v>10.38</v>
      </c>
      <c r="T25" s="52"/>
    </row>
    <row r="26" spans="2:20" x14ac:dyDescent="0.2">
      <c r="B26" s="51" t="s">
        <v>29</v>
      </c>
      <c r="D26" s="74">
        <f t="shared" ref="D26:J26" si="0">AVERAGE(D17:D21)</f>
        <v>47.303999999999995</v>
      </c>
      <c r="E26" s="74">
        <f t="shared" si="0"/>
        <v>14.703999999999999</v>
      </c>
      <c r="F26" s="74">
        <f t="shared" si="0"/>
        <v>5.42</v>
      </c>
      <c r="G26" s="74">
        <f t="shared" si="0"/>
        <v>24.72</v>
      </c>
      <c r="H26" s="74">
        <f t="shared" si="0"/>
        <v>3.18</v>
      </c>
      <c r="I26" s="74">
        <f t="shared" si="0"/>
        <v>0.42599999999999999</v>
      </c>
      <c r="J26" s="74">
        <f t="shared" si="0"/>
        <v>4.2460000000000004</v>
      </c>
      <c r="T26" s="52"/>
    </row>
    <row r="27" spans="2:20" x14ac:dyDescent="0.2">
      <c r="B27" s="51" t="s">
        <v>107</v>
      </c>
      <c r="D27" s="74">
        <f>STDEV(D17:D21)</f>
        <v>4.4972691713972379</v>
      </c>
      <c r="E27" s="74">
        <f t="shared" ref="E27:J27" si="1">STDEV(E17:E21)</f>
        <v>1.2212411719230558</v>
      </c>
      <c r="F27" s="74">
        <f t="shared" si="1"/>
        <v>0.92236110065418797</v>
      </c>
      <c r="G27" s="74">
        <f t="shared" si="1"/>
        <v>2.5443663258265299</v>
      </c>
      <c r="H27" s="74">
        <f t="shared" si="1"/>
        <v>1.3602757073475953</v>
      </c>
      <c r="I27" s="74">
        <f t="shared" si="1"/>
        <v>0.95256495841491029</v>
      </c>
      <c r="J27" s="74">
        <f t="shared" si="1"/>
        <v>5.8164490885762943</v>
      </c>
      <c r="T27" s="52"/>
    </row>
    <row r="28" spans="2:20" ht="16" thickBot="1" x14ac:dyDescent="0.25">
      <c r="B28" s="53"/>
      <c r="C28" s="54"/>
      <c r="D28" s="54"/>
      <c r="E28" s="54"/>
      <c r="F28" s="54"/>
      <c r="G28" s="54"/>
      <c r="H28" s="54"/>
      <c r="I28" s="54"/>
      <c r="J28" s="54"/>
      <c r="K28" s="54"/>
      <c r="L28" s="54"/>
      <c r="M28" s="54"/>
      <c r="N28" s="54"/>
      <c r="O28" s="54"/>
      <c r="P28" s="54"/>
      <c r="Q28" s="54"/>
      <c r="R28" s="54"/>
      <c r="S28" s="54"/>
      <c r="T28" s="55"/>
    </row>
    <row r="29" spans="2:20" ht="16" thickBot="1" x14ac:dyDescent="0.25"/>
    <row r="30" spans="2:20" ht="17" thickBot="1" x14ac:dyDescent="0.25">
      <c r="C30" s="164" t="s">
        <v>100</v>
      </c>
      <c r="D30" s="165"/>
      <c r="E30" s="165"/>
      <c r="F30" s="165"/>
      <c r="G30" s="166"/>
    </row>
    <row r="31" spans="2:20" ht="16" x14ac:dyDescent="0.2">
      <c r="C31" s="48"/>
      <c r="D31" s="45"/>
      <c r="E31" s="45"/>
      <c r="F31" s="45"/>
      <c r="G31" s="161" t="s">
        <v>102</v>
      </c>
      <c r="H31" s="161"/>
      <c r="I31" s="161"/>
      <c r="J31" s="161"/>
      <c r="K31" s="161"/>
      <c r="L31" s="161"/>
      <c r="M31" s="49"/>
      <c r="N31" s="161" t="s">
        <v>64</v>
      </c>
      <c r="O31" s="161"/>
      <c r="P31" s="161"/>
      <c r="Q31" s="161"/>
      <c r="R31" s="161"/>
      <c r="S31" s="50"/>
    </row>
    <row r="32" spans="2:20" ht="16" x14ac:dyDescent="0.2">
      <c r="C32" s="57"/>
      <c r="D32" s="9"/>
      <c r="E32" s="9"/>
      <c r="F32" s="34"/>
      <c r="G32" s="69" t="s">
        <v>24</v>
      </c>
      <c r="H32" s="61" t="s">
        <v>72</v>
      </c>
      <c r="I32" s="61" t="s">
        <v>72</v>
      </c>
      <c r="J32" s="61" t="s">
        <v>25</v>
      </c>
      <c r="K32" s="61" t="s">
        <v>72</v>
      </c>
      <c r="L32" s="41" t="s">
        <v>13</v>
      </c>
      <c r="N32" s="69" t="s">
        <v>24</v>
      </c>
      <c r="O32" s="82" t="s">
        <v>72</v>
      </c>
      <c r="P32" s="61" t="s">
        <v>72</v>
      </c>
      <c r="Q32" s="61" t="s">
        <v>25</v>
      </c>
      <c r="R32" s="41" t="s">
        <v>13</v>
      </c>
      <c r="S32" s="52"/>
    </row>
    <row r="33" spans="3:19" ht="16" x14ac:dyDescent="0.2">
      <c r="C33" s="40" t="s">
        <v>12</v>
      </c>
      <c r="D33" s="39" t="s">
        <v>55</v>
      </c>
      <c r="E33" s="38" t="s">
        <v>56</v>
      </c>
      <c r="G33" s="62" t="s">
        <v>18</v>
      </c>
      <c r="H33" s="63" t="s">
        <v>57</v>
      </c>
      <c r="I33" s="63" t="s">
        <v>20</v>
      </c>
      <c r="J33" s="63" t="s">
        <v>61</v>
      </c>
      <c r="K33" s="63" t="s">
        <v>62</v>
      </c>
      <c r="L33" s="36" t="s">
        <v>62</v>
      </c>
      <c r="N33" s="62" t="s">
        <v>18</v>
      </c>
      <c r="O33" s="63" t="s">
        <v>57</v>
      </c>
      <c r="P33" s="56" t="s">
        <v>20</v>
      </c>
      <c r="Q33" s="63" t="s">
        <v>61</v>
      </c>
      <c r="R33" s="36" t="s">
        <v>62</v>
      </c>
      <c r="S33" s="52"/>
    </row>
    <row r="34" spans="3:19" ht="16" x14ac:dyDescent="0.2">
      <c r="C34" s="7" t="s">
        <v>8</v>
      </c>
      <c r="D34" s="6">
        <f>D26</f>
        <v>47.303999999999995</v>
      </c>
      <c r="E34" s="28">
        <f>D27</f>
        <v>4.4972691713972379</v>
      </c>
      <c r="G34" s="70">
        <v>15.9994</v>
      </c>
      <c r="H34" s="71">
        <f>D34/G34</f>
        <v>2.9566108729077336</v>
      </c>
      <c r="I34" s="58">
        <f>H34*$D$47</f>
        <v>1.7805126849196841E+24</v>
      </c>
      <c r="J34" s="71">
        <f t="shared" ref="J34:J44" si="2">I34/$I$46</f>
        <v>0.61020909531745904</v>
      </c>
      <c r="K34" s="72">
        <f>J34*100</f>
        <v>61.0209095317459</v>
      </c>
      <c r="L34" s="64">
        <f>R34</f>
        <v>5.8013583470264836</v>
      </c>
      <c r="N34" s="70">
        <v>15.9994</v>
      </c>
      <c r="O34" s="71">
        <f>E34/N34</f>
        <v>0.28108986408223047</v>
      </c>
      <c r="P34" s="58">
        <f>O34*$D$47</f>
        <v>1.69276272771246E+23</v>
      </c>
      <c r="Q34" s="58">
        <f t="shared" ref="Q34:Q44" si="3">P34/$I$46</f>
        <v>5.8013583470264835E-2</v>
      </c>
      <c r="R34" s="64">
        <f>Q34*100</f>
        <v>5.8013583470264836</v>
      </c>
      <c r="S34" s="52"/>
    </row>
    <row r="35" spans="3:19" ht="16" x14ac:dyDescent="0.2">
      <c r="C35" s="7" t="s">
        <v>7</v>
      </c>
      <c r="D35" s="6">
        <v>0</v>
      </c>
      <c r="E35" s="28">
        <f>0</f>
        <v>0</v>
      </c>
      <c r="G35" s="24">
        <v>12.0107</v>
      </c>
      <c r="H35" s="73">
        <f t="shared" ref="H35:H44" si="4">D35/G35</f>
        <v>0</v>
      </c>
      <c r="I35" s="65">
        <f t="shared" ref="I35:I44" si="5">H35*$D$47</f>
        <v>0</v>
      </c>
      <c r="J35" s="73">
        <f t="shared" si="2"/>
        <v>0</v>
      </c>
      <c r="K35" s="74">
        <f t="shared" ref="K35:K44" si="6">J35*100</f>
        <v>0</v>
      </c>
      <c r="L35" s="66">
        <f t="shared" ref="L35:L44" si="7">R35</f>
        <v>0</v>
      </c>
      <c r="N35" s="24">
        <v>12.0107</v>
      </c>
      <c r="O35" s="73">
        <f t="shared" ref="O35:O44" si="8">E35/N35</f>
        <v>0</v>
      </c>
      <c r="P35" s="65">
        <f t="shared" ref="P35:P44" si="9">O35*$D$47</f>
        <v>0</v>
      </c>
      <c r="Q35" s="65">
        <f t="shared" si="3"/>
        <v>0</v>
      </c>
      <c r="R35" s="66">
        <f t="shared" ref="R35:R44" si="10">Q35*100</f>
        <v>0</v>
      </c>
      <c r="S35" s="52"/>
    </row>
    <row r="36" spans="3:19" ht="16" x14ac:dyDescent="0.2">
      <c r="C36" s="7" t="s">
        <v>6</v>
      </c>
      <c r="D36" s="6">
        <f>G26</f>
        <v>24.72</v>
      </c>
      <c r="E36" s="28">
        <f>G27</f>
        <v>2.5443663258265299</v>
      </c>
      <c r="G36" s="24">
        <v>28.0855</v>
      </c>
      <c r="H36" s="73">
        <f t="shared" si="4"/>
        <v>0.88016948247316229</v>
      </c>
      <c r="I36" s="65">
        <f t="shared" si="5"/>
        <v>5.3005045161097362E+23</v>
      </c>
      <c r="J36" s="73">
        <f t="shared" si="2"/>
        <v>0.18165644608408546</v>
      </c>
      <c r="K36" s="74">
        <f t="shared" si="6"/>
        <v>18.165644608408545</v>
      </c>
      <c r="L36" s="66">
        <f t="shared" si="7"/>
        <v>1.8697433021264955</v>
      </c>
      <c r="N36" s="24">
        <v>28.0855</v>
      </c>
      <c r="O36" s="73">
        <f t="shared" si="8"/>
        <v>9.0593591918482139E-2</v>
      </c>
      <c r="P36" s="65">
        <f t="shared" si="9"/>
        <v>5.4556736248709785E+22</v>
      </c>
      <c r="Q36" s="65">
        <f t="shared" si="3"/>
        <v>1.8697433021264954E-2</v>
      </c>
      <c r="R36" s="66">
        <f t="shared" si="10"/>
        <v>1.8697433021264955</v>
      </c>
      <c r="S36" s="52"/>
    </row>
    <row r="37" spans="3:19" ht="16" x14ac:dyDescent="0.2">
      <c r="C37" s="7" t="s">
        <v>5</v>
      </c>
      <c r="D37" s="6">
        <f>F26</f>
        <v>5.42</v>
      </c>
      <c r="E37" s="28">
        <f>F27</f>
        <v>0.92236110065418797</v>
      </c>
      <c r="G37" s="24">
        <v>26.981529999999999</v>
      </c>
      <c r="H37" s="73">
        <f t="shared" si="4"/>
        <v>0.20087815627949934</v>
      </c>
      <c r="I37" s="65">
        <f t="shared" si="5"/>
        <v>1.209716532724423E+23</v>
      </c>
      <c r="J37" s="73">
        <f t="shared" si="2"/>
        <v>4.1458847065593447E-2</v>
      </c>
      <c r="K37" s="74">
        <f t="shared" si="6"/>
        <v>4.1458847065593449</v>
      </c>
      <c r="L37" s="66">
        <f t="shared" si="7"/>
        <v>0.70553556847369781</v>
      </c>
      <c r="N37" s="24">
        <v>26.981529999999999</v>
      </c>
      <c r="O37" s="73">
        <f t="shared" si="8"/>
        <v>3.4184907255229338E-2</v>
      </c>
      <c r="P37" s="65">
        <f t="shared" si="9"/>
        <v>2.058663233585363E+22</v>
      </c>
      <c r="Q37" s="65">
        <f t="shared" si="3"/>
        <v>7.0553556847369782E-3</v>
      </c>
      <c r="R37" s="66">
        <f t="shared" si="10"/>
        <v>0.70553556847369781</v>
      </c>
      <c r="S37" s="52"/>
    </row>
    <row r="38" spans="3:19" ht="16" x14ac:dyDescent="0.2">
      <c r="C38" s="7" t="s">
        <v>4</v>
      </c>
      <c r="D38" s="6">
        <f>J26</f>
        <v>4.2460000000000004</v>
      </c>
      <c r="E38" s="28">
        <f>J27</f>
        <v>5.8164490885762943</v>
      </c>
      <c r="G38" s="24">
        <v>55.844999999999999</v>
      </c>
      <c r="H38" s="73">
        <f t="shared" si="4"/>
        <v>7.603187393678934E-2</v>
      </c>
      <c r="I38" s="65">
        <f t="shared" si="5"/>
        <v>4.5787464709392076E+22</v>
      </c>
      <c r="J38" s="73">
        <f t="shared" si="2"/>
        <v>1.5692068724833908E-2</v>
      </c>
      <c r="K38" s="74">
        <f t="shared" si="6"/>
        <v>1.5692068724833907</v>
      </c>
      <c r="L38" s="66">
        <f t="shared" si="7"/>
        <v>2.1496024218661502</v>
      </c>
      <c r="N38" s="24">
        <v>55.844999999999999</v>
      </c>
      <c r="O38" s="73">
        <f t="shared" si="8"/>
        <v>0.10415344415034998</v>
      </c>
      <c r="P38" s="65">
        <f t="shared" si="9"/>
        <v>6.2722670131220616E+22</v>
      </c>
      <c r="Q38" s="65">
        <f t="shared" si="3"/>
        <v>2.1496024218661501E-2</v>
      </c>
      <c r="R38" s="66">
        <f t="shared" si="10"/>
        <v>2.1496024218661502</v>
      </c>
      <c r="S38" s="52"/>
    </row>
    <row r="39" spans="3:19" ht="16" x14ac:dyDescent="0.2">
      <c r="C39" s="7" t="s">
        <v>3</v>
      </c>
      <c r="D39" s="6">
        <f>H26</f>
        <v>3.18</v>
      </c>
      <c r="E39" s="28">
        <f>H27</f>
        <v>1.3602757073475953</v>
      </c>
      <c r="G39" s="24">
        <v>39.098300000000002</v>
      </c>
      <c r="H39" s="73">
        <f t="shared" si="4"/>
        <v>8.1333459511027328E-2</v>
      </c>
      <c r="I39" s="65">
        <f t="shared" si="5"/>
        <v>4.898015416731673E+22</v>
      </c>
      <c r="J39" s="73">
        <f t="shared" si="2"/>
        <v>1.6786252530571675E-2</v>
      </c>
      <c r="K39" s="74">
        <f t="shared" si="6"/>
        <v>1.6786252530571675</v>
      </c>
      <c r="L39" s="66">
        <f t="shared" si="7"/>
        <v>0.71804816146977202</v>
      </c>
      <c r="N39" s="24">
        <v>39.098300000000002</v>
      </c>
      <c r="O39" s="73">
        <f t="shared" si="8"/>
        <v>3.4791172694147707E-2</v>
      </c>
      <c r="P39" s="65">
        <f t="shared" si="9"/>
        <v>2.0951733916962593E+22</v>
      </c>
      <c r="Q39" s="65">
        <f t="shared" si="3"/>
        <v>7.1804816146977205E-3</v>
      </c>
      <c r="R39" s="66">
        <f t="shared" si="10"/>
        <v>0.71804816146977202</v>
      </c>
      <c r="S39" s="52"/>
    </row>
    <row r="40" spans="3:19" ht="16" x14ac:dyDescent="0.2">
      <c r="C40" s="7" t="s">
        <v>2</v>
      </c>
      <c r="D40" s="6">
        <v>0</v>
      </c>
      <c r="E40" s="28">
        <f>0</f>
        <v>0</v>
      </c>
      <c r="G40" s="24">
        <v>24.305</v>
      </c>
      <c r="H40" s="73">
        <f t="shared" si="4"/>
        <v>0</v>
      </c>
      <c r="I40" s="65">
        <f t="shared" si="5"/>
        <v>0</v>
      </c>
      <c r="J40" s="73">
        <f t="shared" si="2"/>
        <v>0</v>
      </c>
      <c r="K40" s="74">
        <f t="shared" si="6"/>
        <v>0</v>
      </c>
      <c r="L40" s="66">
        <f t="shared" si="7"/>
        <v>0</v>
      </c>
      <c r="N40" s="24">
        <v>24.305</v>
      </c>
      <c r="O40" s="73">
        <f t="shared" si="8"/>
        <v>0</v>
      </c>
      <c r="P40" s="65">
        <f t="shared" si="9"/>
        <v>0</v>
      </c>
      <c r="Q40" s="65">
        <f t="shared" si="3"/>
        <v>0</v>
      </c>
      <c r="R40" s="66">
        <f t="shared" si="10"/>
        <v>0</v>
      </c>
      <c r="S40" s="52"/>
    </row>
    <row r="41" spans="3:19" ht="16" x14ac:dyDescent="0.2">
      <c r="C41" s="7" t="s">
        <v>1</v>
      </c>
      <c r="D41" s="6">
        <f>E26</f>
        <v>14.703999999999999</v>
      </c>
      <c r="E41" s="28">
        <f>E27</f>
        <v>1.2212411719230558</v>
      </c>
      <c r="G41" s="24">
        <v>22.98976</v>
      </c>
      <c r="H41" s="73">
        <f t="shared" si="4"/>
        <v>0.63958910401848468</v>
      </c>
      <c r="I41" s="65">
        <f t="shared" si="5"/>
        <v>3.8516956129615963E+23</v>
      </c>
      <c r="J41" s="73">
        <f t="shared" si="2"/>
        <v>0.13200353557321282</v>
      </c>
      <c r="K41" s="74">
        <f t="shared" si="6"/>
        <v>13.200353557321282</v>
      </c>
      <c r="L41" s="66">
        <f t="shared" si="7"/>
        <v>1.09635577041225</v>
      </c>
      <c r="N41" s="24">
        <v>22.98976</v>
      </c>
      <c r="O41" s="73">
        <f t="shared" si="8"/>
        <v>5.312109269183566E-2</v>
      </c>
      <c r="P41" s="65">
        <f t="shared" si="9"/>
        <v>3.1990269751524164E+22</v>
      </c>
      <c r="Q41" s="65">
        <f t="shared" si="3"/>
        <v>1.0963557704122499E-2</v>
      </c>
      <c r="R41" s="66">
        <f t="shared" si="10"/>
        <v>1.09635577041225</v>
      </c>
      <c r="S41" s="52"/>
    </row>
    <row r="42" spans="3:19" ht="16" x14ac:dyDescent="0.2">
      <c r="C42" s="7" t="s">
        <v>0</v>
      </c>
      <c r="D42" s="6">
        <f>I26</f>
        <v>0.42599999999999999</v>
      </c>
      <c r="E42" s="28">
        <f>I27</f>
        <v>0.95256495841491029</v>
      </c>
      <c r="G42" s="24">
        <v>40.078000000000003</v>
      </c>
      <c r="H42" s="73">
        <f t="shared" si="4"/>
        <v>1.0629272917810269E-2</v>
      </c>
      <c r="I42" s="65">
        <f t="shared" si="5"/>
        <v>6.4010977687509349E+21</v>
      </c>
      <c r="J42" s="73">
        <f t="shared" si="2"/>
        <v>2.1937547042436864E-3</v>
      </c>
      <c r="K42" s="74">
        <f t="shared" si="6"/>
        <v>0.21937547042436864</v>
      </c>
      <c r="L42" s="66">
        <f t="shared" si="7"/>
        <v>0.49053846446488297</v>
      </c>
      <c r="N42" s="24">
        <v>40.078000000000003</v>
      </c>
      <c r="O42" s="73">
        <f t="shared" si="8"/>
        <v>2.3767776795621295E-2</v>
      </c>
      <c r="P42" s="65">
        <f t="shared" si="9"/>
        <v>1.4313289741549319E+22</v>
      </c>
      <c r="Q42" s="65">
        <f t="shared" si="3"/>
        <v>4.9053846446488296E-3</v>
      </c>
      <c r="R42" s="66">
        <f t="shared" si="10"/>
        <v>0.49053846446488297</v>
      </c>
      <c r="S42" s="52"/>
    </row>
    <row r="43" spans="3:19" ht="16" x14ac:dyDescent="0.2">
      <c r="C43" s="7" t="s">
        <v>48</v>
      </c>
      <c r="D43" s="6">
        <f>0</f>
        <v>0</v>
      </c>
      <c r="E43" s="28">
        <f>0</f>
        <v>0</v>
      </c>
      <c r="G43" s="75">
        <v>32.064999999999998</v>
      </c>
      <c r="H43" s="73">
        <f t="shared" si="4"/>
        <v>0</v>
      </c>
      <c r="I43" s="65">
        <f t="shared" si="5"/>
        <v>0</v>
      </c>
      <c r="J43" s="73">
        <f t="shared" si="2"/>
        <v>0</v>
      </c>
      <c r="K43" s="74">
        <f t="shared" si="6"/>
        <v>0</v>
      </c>
      <c r="L43" s="66">
        <f t="shared" si="7"/>
        <v>0</v>
      </c>
      <c r="N43" s="75">
        <v>32.064999999999998</v>
      </c>
      <c r="O43" s="73">
        <f t="shared" si="8"/>
        <v>0</v>
      </c>
      <c r="P43" s="65">
        <f t="shared" si="9"/>
        <v>0</v>
      </c>
      <c r="Q43" s="65">
        <f t="shared" si="3"/>
        <v>0</v>
      </c>
      <c r="R43" s="66">
        <f t="shared" si="10"/>
        <v>0</v>
      </c>
      <c r="S43" s="52"/>
    </row>
    <row r="44" spans="3:19" ht="16" x14ac:dyDescent="0.2">
      <c r="C44" s="59" t="s">
        <v>47</v>
      </c>
      <c r="D44" s="60">
        <f>0</f>
        <v>0</v>
      </c>
      <c r="E44" s="25">
        <v>0</v>
      </c>
      <c r="G44" s="75">
        <v>47.866999999999997</v>
      </c>
      <c r="H44" s="73">
        <f t="shared" si="4"/>
        <v>0</v>
      </c>
      <c r="I44" s="65">
        <f t="shared" si="5"/>
        <v>0</v>
      </c>
      <c r="J44" s="73">
        <f t="shared" si="2"/>
        <v>0</v>
      </c>
      <c r="K44" s="74">
        <f t="shared" si="6"/>
        <v>0</v>
      </c>
      <c r="L44" s="66">
        <f t="shared" si="7"/>
        <v>0</v>
      </c>
      <c r="N44" s="76">
        <v>47.866999999999997</v>
      </c>
      <c r="O44" s="77">
        <f t="shared" si="8"/>
        <v>0</v>
      </c>
      <c r="P44" s="67">
        <f t="shared" si="9"/>
        <v>0</v>
      </c>
      <c r="Q44" s="67">
        <f t="shared" si="3"/>
        <v>0</v>
      </c>
      <c r="R44" s="68">
        <f t="shared" si="10"/>
        <v>0</v>
      </c>
      <c r="S44" s="52"/>
    </row>
    <row r="45" spans="3:19" x14ac:dyDescent="0.2">
      <c r="C45" s="51"/>
      <c r="G45" s="75"/>
      <c r="L45" s="78"/>
      <c r="S45" s="52"/>
    </row>
    <row r="46" spans="3:19" ht="16" x14ac:dyDescent="0.2">
      <c r="C46" s="51" t="s">
        <v>58</v>
      </c>
      <c r="D46" s="74">
        <f>SUM(D34:D44)</f>
        <v>100</v>
      </c>
      <c r="G46" s="21"/>
      <c r="H46" s="79" t="s">
        <v>60</v>
      </c>
      <c r="I46" s="80">
        <f>SUM(I34:I44)</f>
        <v>2.9178730677447193E+24</v>
      </c>
      <c r="J46" s="79"/>
      <c r="K46" s="79"/>
      <c r="L46" s="81"/>
      <c r="Q46" s="74"/>
      <c r="R46" s="74"/>
      <c r="S46" s="52"/>
    </row>
    <row r="47" spans="3:19" ht="16" x14ac:dyDescent="0.2">
      <c r="C47" s="51" t="s">
        <v>59</v>
      </c>
      <c r="D47">
        <f>6.02214076*(10^23)</f>
        <v>6.0221407599999999E+23</v>
      </c>
      <c r="J47" s="65"/>
      <c r="Q47" s="74"/>
      <c r="S47" s="52"/>
    </row>
    <row r="48" spans="3:19" ht="17" thickBot="1" x14ac:dyDescent="0.25">
      <c r="C48" s="53"/>
      <c r="D48" s="54"/>
      <c r="E48" s="54"/>
      <c r="F48" s="54"/>
      <c r="G48" s="54"/>
      <c r="H48" s="3"/>
      <c r="I48" s="54"/>
      <c r="J48" s="54"/>
      <c r="K48" s="54"/>
      <c r="L48" s="54"/>
      <c r="M48" s="54"/>
      <c r="N48" s="54"/>
      <c r="O48" s="54"/>
      <c r="P48" s="54"/>
      <c r="Q48" s="54"/>
      <c r="R48" s="54"/>
      <c r="S48" s="55"/>
    </row>
    <row r="49" spans="3:7" ht="16" thickBot="1" x14ac:dyDescent="0.25"/>
    <row r="50" spans="3:7" ht="17" thickBot="1" x14ac:dyDescent="0.25">
      <c r="C50" s="164" t="s">
        <v>101</v>
      </c>
      <c r="D50" s="165"/>
      <c r="E50" s="166"/>
      <c r="F50"/>
      <c r="G50"/>
    </row>
    <row r="51" spans="3:7" ht="16" x14ac:dyDescent="0.2">
      <c r="C51" s="13"/>
      <c r="D51" s="12" t="s">
        <v>14</v>
      </c>
      <c r="E51" s="12" t="s">
        <v>13</v>
      </c>
      <c r="F51" s="12" t="s">
        <v>14</v>
      </c>
      <c r="G51" s="11" t="s">
        <v>13</v>
      </c>
    </row>
    <row r="52" spans="3:7" ht="16" x14ac:dyDescent="0.2">
      <c r="C52" s="10" t="s">
        <v>12</v>
      </c>
      <c r="D52" s="9" t="s">
        <v>11</v>
      </c>
      <c r="E52" s="9" t="s">
        <v>9</v>
      </c>
      <c r="F52" s="9" t="s">
        <v>10</v>
      </c>
      <c r="G52" s="8" t="s">
        <v>9</v>
      </c>
    </row>
    <row r="53" spans="3:7" ht="16" x14ac:dyDescent="0.2">
      <c r="C53" s="7" t="s">
        <v>8</v>
      </c>
      <c r="D53" s="6">
        <f>K34</f>
        <v>61.0209095317459</v>
      </c>
      <c r="E53" s="6">
        <f>L34</f>
        <v>5.8013583470264836</v>
      </c>
      <c r="F53" s="6">
        <f>D34</f>
        <v>47.303999999999995</v>
      </c>
      <c r="G53" s="5">
        <f>E34</f>
        <v>4.4972691713972379</v>
      </c>
    </row>
    <row r="54" spans="3:7" ht="16" x14ac:dyDescent="0.2">
      <c r="C54" s="7" t="s">
        <v>7</v>
      </c>
      <c r="D54" s="6">
        <f t="shared" ref="D54:E63" si="11">K35</f>
        <v>0</v>
      </c>
      <c r="E54" s="6">
        <f t="shared" si="11"/>
        <v>0</v>
      </c>
      <c r="F54" s="6">
        <f t="shared" ref="F54:G63" si="12">D35</f>
        <v>0</v>
      </c>
      <c r="G54" s="5">
        <f t="shared" si="12"/>
        <v>0</v>
      </c>
    </row>
    <row r="55" spans="3:7" ht="16" x14ac:dyDescent="0.2">
      <c r="C55" s="7" t="s">
        <v>6</v>
      </c>
      <c r="D55" s="6">
        <f t="shared" si="11"/>
        <v>18.165644608408545</v>
      </c>
      <c r="E55" s="6">
        <f t="shared" si="11"/>
        <v>1.8697433021264955</v>
      </c>
      <c r="F55" s="6">
        <f t="shared" si="12"/>
        <v>24.72</v>
      </c>
      <c r="G55" s="5">
        <f t="shared" si="12"/>
        <v>2.5443663258265299</v>
      </c>
    </row>
    <row r="56" spans="3:7" ht="16" x14ac:dyDescent="0.2">
      <c r="C56" s="7" t="s">
        <v>5</v>
      </c>
      <c r="D56" s="6">
        <f t="shared" si="11"/>
        <v>4.1458847065593449</v>
      </c>
      <c r="E56" s="6">
        <f t="shared" si="11"/>
        <v>0.70553556847369781</v>
      </c>
      <c r="F56" s="6">
        <f t="shared" si="12"/>
        <v>5.42</v>
      </c>
      <c r="G56" s="5">
        <f t="shared" si="12"/>
        <v>0.92236110065418797</v>
      </c>
    </row>
    <row r="57" spans="3:7" ht="16" x14ac:dyDescent="0.2">
      <c r="C57" s="7" t="s">
        <v>4</v>
      </c>
      <c r="D57" s="6">
        <f t="shared" si="11"/>
        <v>1.5692068724833907</v>
      </c>
      <c r="E57" s="6">
        <f t="shared" si="11"/>
        <v>2.1496024218661502</v>
      </c>
      <c r="F57" s="6">
        <f t="shared" si="12"/>
        <v>4.2460000000000004</v>
      </c>
      <c r="G57" s="5">
        <f t="shared" si="12"/>
        <v>5.8164490885762943</v>
      </c>
    </row>
    <row r="58" spans="3:7" ht="16" x14ac:dyDescent="0.2">
      <c r="C58" s="7" t="s">
        <v>3</v>
      </c>
      <c r="D58" s="6">
        <f t="shared" si="11"/>
        <v>1.6786252530571675</v>
      </c>
      <c r="E58" s="6">
        <f t="shared" si="11"/>
        <v>0.71804816146977202</v>
      </c>
      <c r="F58" s="6">
        <f t="shared" si="12"/>
        <v>3.18</v>
      </c>
      <c r="G58" s="5">
        <f t="shared" si="12"/>
        <v>1.3602757073475953</v>
      </c>
    </row>
    <row r="59" spans="3:7" ht="16" x14ac:dyDescent="0.2">
      <c r="C59" s="7" t="s">
        <v>2</v>
      </c>
      <c r="D59" s="6">
        <f t="shared" si="11"/>
        <v>0</v>
      </c>
      <c r="E59" s="6">
        <f t="shared" si="11"/>
        <v>0</v>
      </c>
      <c r="F59" s="6">
        <f t="shared" si="12"/>
        <v>0</v>
      </c>
      <c r="G59" s="5">
        <f t="shared" si="12"/>
        <v>0</v>
      </c>
    </row>
    <row r="60" spans="3:7" ht="16" x14ac:dyDescent="0.2">
      <c r="C60" s="7" t="s">
        <v>1</v>
      </c>
      <c r="D60" s="6">
        <f t="shared" si="11"/>
        <v>13.200353557321282</v>
      </c>
      <c r="E60" s="6">
        <f t="shared" si="11"/>
        <v>1.09635577041225</v>
      </c>
      <c r="F60" s="6">
        <f t="shared" si="12"/>
        <v>14.703999999999999</v>
      </c>
      <c r="G60" s="5">
        <f t="shared" si="12"/>
        <v>1.2212411719230558</v>
      </c>
    </row>
    <row r="61" spans="3:7" ht="16" x14ac:dyDescent="0.2">
      <c r="C61" s="7" t="s">
        <v>0</v>
      </c>
      <c r="D61" s="6">
        <f t="shared" si="11"/>
        <v>0.21937547042436864</v>
      </c>
      <c r="E61" s="6">
        <f t="shared" si="11"/>
        <v>0.49053846446488297</v>
      </c>
      <c r="F61" s="6">
        <f t="shared" si="12"/>
        <v>0.42599999999999999</v>
      </c>
      <c r="G61" s="5">
        <f t="shared" si="12"/>
        <v>0.95256495841491029</v>
      </c>
    </row>
    <row r="62" spans="3:7" ht="16" x14ac:dyDescent="0.2">
      <c r="C62" s="7" t="s">
        <v>48</v>
      </c>
      <c r="D62" s="6">
        <f t="shared" si="11"/>
        <v>0</v>
      </c>
      <c r="E62" s="6">
        <f t="shared" si="11"/>
        <v>0</v>
      </c>
      <c r="F62" s="6">
        <f t="shared" si="12"/>
        <v>0</v>
      </c>
      <c r="G62" s="5">
        <f t="shared" si="12"/>
        <v>0</v>
      </c>
    </row>
    <row r="63" spans="3:7" ht="17" thickBot="1" x14ac:dyDescent="0.25">
      <c r="C63" s="4" t="s">
        <v>47</v>
      </c>
      <c r="D63" s="2">
        <f t="shared" si="11"/>
        <v>0</v>
      </c>
      <c r="E63" s="2">
        <f t="shared" si="11"/>
        <v>0</v>
      </c>
      <c r="F63" s="2">
        <f t="shared" si="12"/>
        <v>0</v>
      </c>
      <c r="G63" s="1">
        <f t="shared" si="12"/>
        <v>0</v>
      </c>
    </row>
  </sheetData>
  <mergeCells count="4">
    <mergeCell ref="G31:L31"/>
    <mergeCell ref="N31:R31"/>
    <mergeCell ref="C50:E50"/>
    <mergeCell ref="C30:G3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6C456-4BB9-A049-96C1-088C90C628D2}">
  <dimension ref="B3:AE80"/>
  <sheetViews>
    <sheetView topLeftCell="A15" zoomScale="119" workbookViewId="0">
      <selection activeCell="H4" sqref="H4"/>
    </sheetView>
  </sheetViews>
  <sheetFormatPr baseColWidth="10" defaultRowHeight="16" x14ac:dyDescent="0.2"/>
  <cols>
    <col min="1" max="1" width="10.83203125" style="112"/>
    <col min="2" max="2" width="5.5" style="112" customWidth="1"/>
    <col min="3" max="3" width="9" style="112" bestFit="1" customWidth="1"/>
    <col min="4" max="7" width="10.83203125" style="112"/>
    <col min="8" max="8" width="13.1640625" style="112" bestFit="1" customWidth="1"/>
    <col min="9" max="17" width="10.83203125" style="112"/>
    <col min="18" max="18" width="17.6640625" style="112" customWidth="1"/>
    <col min="19" max="20" width="10.83203125" style="112"/>
    <col min="21" max="21" width="15.33203125" style="112" customWidth="1"/>
    <col min="22" max="22" width="22.33203125" style="112" customWidth="1"/>
    <col min="23" max="28" width="10.83203125" style="112"/>
    <col min="29" max="29" width="20" style="112" bestFit="1" customWidth="1"/>
    <col min="30" max="30" width="10.83203125" style="112"/>
    <col min="31" max="31" width="18.1640625" style="112" customWidth="1"/>
    <col min="32" max="16384" width="10.83203125" style="112"/>
  </cols>
  <sheetData>
    <row r="3" spans="2:20" ht="17" thickBot="1" x14ac:dyDescent="0.25"/>
    <row r="4" spans="2:20" ht="17" thickBot="1" x14ac:dyDescent="0.25">
      <c r="B4" s="134"/>
      <c r="C4" s="132"/>
      <c r="D4" s="132"/>
      <c r="E4" s="132"/>
      <c r="F4" s="132"/>
      <c r="G4" s="132"/>
      <c r="H4" s="132"/>
      <c r="I4" s="132"/>
      <c r="J4" s="132"/>
      <c r="K4" s="154"/>
      <c r="L4" s="132"/>
      <c r="M4" s="132"/>
      <c r="N4" s="132"/>
      <c r="O4" s="132"/>
      <c r="P4" s="132"/>
      <c r="Q4" s="132"/>
      <c r="R4" s="132"/>
      <c r="S4" s="142"/>
      <c r="T4" s="127"/>
    </row>
    <row r="5" spans="2:20" ht="17" thickBot="1" x14ac:dyDescent="0.25">
      <c r="B5" s="127"/>
      <c r="C5" s="169" t="s">
        <v>108</v>
      </c>
      <c r="D5" s="170"/>
      <c r="E5" s="170"/>
      <c r="F5" s="170"/>
      <c r="G5" s="171"/>
      <c r="K5" s="151"/>
      <c r="M5" s="169" t="s">
        <v>109</v>
      </c>
      <c r="N5" s="170"/>
      <c r="O5" s="170"/>
      <c r="P5" s="170"/>
      <c r="Q5" s="171"/>
      <c r="T5" s="127"/>
    </row>
    <row r="6" spans="2:20" x14ac:dyDescent="0.2">
      <c r="B6" s="127"/>
      <c r="C6" s="134"/>
      <c r="D6" s="132"/>
      <c r="E6" s="132"/>
      <c r="F6" s="132"/>
      <c r="G6" s="132"/>
      <c r="H6" s="132"/>
      <c r="I6" s="132"/>
      <c r="J6" s="142"/>
      <c r="K6" s="151"/>
      <c r="M6" s="134"/>
      <c r="N6" s="132"/>
      <c r="O6" s="132"/>
      <c r="P6" s="132"/>
      <c r="Q6" s="132"/>
      <c r="R6" s="142"/>
      <c r="T6" s="127"/>
    </row>
    <row r="7" spans="2:20" x14ac:dyDescent="0.2">
      <c r="B7" s="127"/>
      <c r="C7" s="127"/>
      <c r="J7" s="143"/>
      <c r="K7" s="151"/>
      <c r="M7" s="127"/>
      <c r="R7" s="143"/>
      <c r="T7" s="127"/>
    </row>
    <row r="8" spans="2:20" x14ac:dyDescent="0.2">
      <c r="B8" s="127"/>
      <c r="C8" s="127"/>
      <c r="J8" s="143"/>
      <c r="K8" s="151"/>
      <c r="M8" s="127"/>
      <c r="R8" s="143"/>
      <c r="T8" s="127"/>
    </row>
    <row r="9" spans="2:20" x14ac:dyDescent="0.2">
      <c r="B9" s="127"/>
      <c r="C9" s="127"/>
      <c r="J9" s="143"/>
      <c r="K9" s="151"/>
      <c r="M9" s="127"/>
      <c r="R9" s="143"/>
      <c r="T9" s="127"/>
    </row>
    <row r="10" spans="2:20" x14ac:dyDescent="0.2">
      <c r="B10" s="127"/>
      <c r="C10" s="127"/>
      <c r="J10" s="143"/>
      <c r="K10" s="151"/>
      <c r="M10" s="127"/>
      <c r="R10" s="143"/>
      <c r="T10" s="127"/>
    </row>
    <row r="11" spans="2:20" x14ac:dyDescent="0.2">
      <c r="B11" s="127"/>
      <c r="C11" s="127"/>
      <c r="J11" s="143"/>
      <c r="K11" s="151"/>
      <c r="M11" s="127"/>
      <c r="R11" s="143"/>
      <c r="T11" s="127"/>
    </row>
    <row r="12" spans="2:20" x14ac:dyDescent="0.2">
      <c r="B12" s="127"/>
      <c r="C12" s="127"/>
      <c r="J12" s="143"/>
      <c r="K12" s="151"/>
      <c r="M12" s="127"/>
      <c r="R12" s="143"/>
      <c r="T12" s="127"/>
    </row>
    <row r="13" spans="2:20" x14ac:dyDescent="0.2">
      <c r="B13" s="127"/>
      <c r="C13" s="127"/>
      <c r="J13" s="143"/>
      <c r="K13" s="151"/>
      <c r="M13" s="127"/>
      <c r="R13" s="143"/>
      <c r="T13" s="127"/>
    </row>
    <row r="14" spans="2:20" x14ac:dyDescent="0.2">
      <c r="B14" s="127"/>
      <c r="C14" s="127"/>
      <c r="J14" s="143"/>
      <c r="K14" s="151"/>
      <c r="M14" s="127"/>
      <c r="R14" s="143"/>
      <c r="T14" s="127"/>
    </row>
    <row r="15" spans="2:20" x14ac:dyDescent="0.2">
      <c r="B15" s="127"/>
      <c r="C15" s="127"/>
      <c r="J15" s="143"/>
      <c r="K15" s="151"/>
      <c r="M15" s="127"/>
      <c r="R15" s="143"/>
      <c r="T15" s="127"/>
    </row>
    <row r="16" spans="2:20" x14ac:dyDescent="0.2">
      <c r="B16" s="127"/>
      <c r="C16" s="127"/>
      <c r="J16" s="143"/>
      <c r="K16" s="151"/>
      <c r="M16" s="127"/>
      <c r="R16" s="143"/>
      <c r="T16" s="127"/>
    </row>
    <row r="17" spans="2:23" x14ac:dyDescent="0.2">
      <c r="B17" s="127"/>
      <c r="C17" s="127"/>
      <c r="J17" s="143"/>
      <c r="K17" s="151"/>
      <c r="M17" s="127"/>
      <c r="R17" s="143"/>
      <c r="T17" s="127"/>
    </row>
    <row r="18" spans="2:23" x14ac:dyDescent="0.2">
      <c r="B18" s="127"/>
      <c r="C18" s="127"/>
      <c r="J18" s="143"/>
      <c r="K18" s="151"/>
      <c r="M18" s="127"/>
      <c r="R18" s="143"/>
      <c r="T18" s="127"/>
    </row>
    <row r="19" spans="2:23" x14ac:dyDescent="0.2">
      <c r="B19" s="127"/>
      <c r="C19" s="127"/>
      <c r="J19" s="143"/>
      <c r="K19" s="151"/>
      <c r="M19" s="127"/>
      <c r="R19" s="143"/>
      <c r="T19" s="127"/>
    </row>
    <row r="20" spans="2:23" x14ac:dyDescent="0.2">
      <c r="B20" s="127"/>
      <c r="C20" s="127"/>
      <c r="J20" s="143"/>
      <c r="K20" s="151"/>
      <c r="M20" s="127"/>
      <c r="R20" s="143"/>
      <c r="T20" s="127"/>
    </row>
    <row r="21" spans="2:23" x14ac:dyDescent="0.2">
      <c r="B21" s="127"/>
      <c r="C21" s="127"/>
      <c r="J21" s="143"/>
      <c r="K21" s="151"/>
      <c r="M21" s="127"/>
      <c r="R21" s="143"/>
      <c r="T21" s="127"/>
    </row>
    <row r="22" spans="2:23" x14ac:dyDescent="0.2">
      <c r="B22" s="127"/>
      <c r="C22" s="127"/>
      <c r="J22" s="143"/>
      <c r="K22" s="151"/>
      <c r="M22" s="127"/>
      <c r="R22" s="143"/>
      <c r="T22" s="127"/>
    </row>
    <row r="23" spans="2:23" x14ac:dyDescent="0.2">
      <c r="B23" s="127"/>
      <c r="C23" s="127"/>
      <c r="J23" s="143"/>
      <c r="K23" s="151"/>
      <c r="M23" s="127"/>
      <c r="R23" s="143"/>
      <c r="T23" s="127"/>
    </row>
    <row r="24" spans="2:23" x14ac:dyDescent="0.2">
      <c r="B24" s="127"/>
      <c r="C24" s="127"/>
      <c r="J24" s="143"/>
      <c r="K24" s="151"/>
      <c r="M24" s="127"/>
      <c r="R24" s="143"/>
      <c r="T24" s="127"/>
    </row>
    <row r="25" spans="2:23" x14ac:dyDescent="0.2">
      <c r="B25" s="127"/>
      <c r="C25" s="127"/>
      <c r="J25" s="143"/>
      <c r="K25" s="151"/>
      <c r="M25" s="127"/>
      <c r="R25" s="143"/>
      <c r="T25" s="127"/>
    </row>
    <row r="26" spans="2:23" x14ac:dyDescent="0.2">
      <c r="B26" s="127"/>
      <c r="C26" s="127"/>
      <c r="J26" s="143"/>
      <c r="K26" s="151"/>
      <c r="M26" s="127"/>
      <c r="R26" s="143"/>
      <c r="T26" s="127"/>
    </row>
    <row r="27" spans="2:23" ht="17" thickBot="1" x14ac:dyDescent="0.25">
      <c r="B27" s="127"/>
      <c r="C27" s="127"/>
      <c r="J27" s="143"/>
      <c r="K27" s="151"/>
      <c r="M27" s="144"/>
      <c r="N27" s="145"/>
      <c r="O27" s="145"/>
      <c r="P27" s="145"/>
      <c r="Q27" s="145"/>
      <c r="R27" s="146"/>
      <c r="T27" s="127"/>
    </row>
    <row r="28" spans="2:23" x14ac:dyDescent="0.2">
      <c r="B28" s="127"/>
      <c r="C28" s="127"/>
      <c r="J28" s="143"/>
      <c r="K28" s="151"/>
      <c r="T28" s="127"/>
    </row>
    <row r="29" spans="2:23" ht="17" thickBot="1" x14ac:dyDescent="0.25">
      <c r="B29" s="127"/>
      <c r="C29" s="144"/>
      <c r="D29" s="145"/>
      <c r="E29" s="145"/>
      <c r="F29" s="145"/>
      <c r="G29" s="145"/>
      <c r="H29" s="145"/>
      <c r="I29" s="145"/>
      <c r="J29" s="146"/>
      <c r="K29" s="151"/>
      <c r="T29" s="127"/>
    </row>
    <row r="30" spans="2:23" ht="17" thickBot="1" x14ac:dyDescent="0.25">
      <c r="B30" s="127"/>
      <c r="K30" s="151"/>
      <c r="T30" s="144"/>
      <c r="U30" s="145"/>
      <c r="V30" s="145"/>
      <c r="W30" s="145"/>
    </row>
    <row r="31" spans="2:23" ht="17" thickBot="1" x14ac:dyDescent="0.25">
      <c r="B31" s="127"/>
      <c r="K31" s="151"/>
      <c r="L31" s="150"/>
      <c r="S31" s="151"/>
      <c r="T31" s="150"/>
      <c r="W31" s="143"/>
    </row>
    <row r="32" spans="2:23" ht="17" thickBot="1" x14ac:dyDescent="0.25">
      <c r="B32" s="127"/>
      <c r="C32" s="169" t="s">
        <v>112</v>
      </c>
      <c r="D32" s="171"/>
      <c r="K32" s="151"/>
      <c r="L32" s="150"/>
      <c r="M32" s="128" t="s">
        <v>54</v>
      </c>
      <c r="S32" s="151"/>
      <c r="T32" s="150"/>
      <c r="U32" s="148" t="s">
        <v>65</v>
      </c>
      <c r="V32" s="149"/>
      <c r="W32" s="143"/>
    </row>
    <row r="33" spans="2:31" x14ac:dyDescent="0.2">
      <c r="B33" s="127"/>
      <c r="C33" s="113"/>
      <c r="D33" s="114" t="s">
        <v>14</v>
      </c>
      <c r="E33" s="114" t="s">
        <v>13</v>
      </c>
      <c r="F33" s="114" t="s">
        <v>14</v>
      </c>
      <c r="G33" s="115" t="s">
        <v>13</v>
      </c>
      <c r="K33" s="151"/>
      <c r="L33" s="150"/>
      <c r="M33" s="113"/>
      <c r="N33" s="114" t="s">
        <v>14</v>
      </c>
      <c r="O33" s="114" t="s">
        <v>13</v>
      </c>
      <c r="P33" s="114" t="s">
        <v>14</v>
      </c>
      <c r="Q33" s="115" t="s">
        <v>13</v>
      </c>
      <c r="S33" s="151"/>
      <c r="T33" s="150"/>
      <c r="U33" s="113"/>
      <c r="V33" s="115" t="s">
        <v>111</v>
      </c>
      <c r="W33" s="143"/>
      <c r="AE33"/>
    </row>
    <row r="34" spans="2:31" x14ac:dyDescent="0.2">
      <c r="B34" s="127"/>
      <c r="C34" s="116" t="s">
        <v>12</v>
      </c>
      <c r="D34" s="117" t="s">
        <v>62</v>
      </c>
      <c r="E34" s="117" t="s">
        <v>62</v>
      </c>
      <c r="F34" s="117" t="s">
        <v>103</v>
      </c>
      <c r="G34" s="118" t="s">
        <v>103</v>
      </c>
      <c r="K34" s="151"/>
      <c r="L34" s="150"/>
      <c r="M34" s="116" t="s">
        <v>12</v>
      </c>
      <c r="N34" s="117" t="s">
        <v>62</v>
      </c>
      <c r="O34" s="117" t="s">
        <v>62</v>
      </c>
      <c r="P34" s="117" t="s">
        <v>103</v>
      </c>
      <c r="Q34" s="118" t="s">
        <v>103</v>
      </c>
      <c r="S34" s="151"/>
      <c r="T34" s="150"/>
      <c r="U34" s="116" t="s">
        <v>12</v>
      </c>
      <c r="V34" s="118" t="s">
        <v>103</v>
      </c>
      <c r="W34" s="143"/>
      <c r="AE34"/>
    </row>
    <row r="35" spans="2:31" x14ac:dyDescent="0.2">
      <c r="B35" s="127"/>
      <c r="C35" s="129" t="str">
        <f>'EDS Raw Tailings'!B82</f>
        <v>O</v>
      </c>
      <c r="D35" s="130">
        <f>'EDS Raw Tailings'!C82</f>
        <v>56.22</v>
      </c>
      <c r="E35" s="120">
        <f>'EDS Raw Tailings'!D82</f>
        <v>9.01</v>
      </c>
      <c r="F35" s="120">
        <f>'EDS Raw Tailings'!E82</f>
        <v>51.039452232391447</v>
      </c>
      <c r="G35" s="121">
        <f>'EDS Raw Tailings'!F82</f>
        <v>8.179748570150247</v>
      </c>
      <c r="K35" s="151"/>
      <c r="L35" s="150"/>
      <c r="M35" s="129" t="str">
        <f>'EDS Tile 54F'!C53</f>
        <v>O</v>
      </c>
      <c r="N35" s="130">
        <f>'EDS Tile 54F'!D53</f>
        <v>61.0209095317459</v>
      </c>
      <c r="O35" s="120">
        <f>'EDS Tile 54F'!E53</f>
        <v>5.8013583470264836</v>
      </c>
      <c r="P35" s="120">
        <f>'EDS Tile 54F'!F53</f>
        <v>47.303999999999995</v>
      </c>
      <c r="Q35" s="121">
        <f>'EDS Tile 54F'!G53</f>
        <v>4.4972691713972379</v>
      </c>
      <c r="S35" s="151"/>
      <c r="T35" s="150"/>
      <c r="U35" s="119" t="s">
        <v>8</v>
      </c>
      <c r="V35" s="122">
        <f t="shared" ref="V35:V43" si="0">P35-F35</f>
        <v>-3.7354522323914523</v>
      </c>
      <c r="W35" s="143"/>
      <c r="AE35"/>
    </row>
    <row r="36" spans="2:31" x14ac:dyDescent="0.2">
      <c r="B36" s="127"/>
      <c r="C36" s="119" t="str">
        <f>'EDS Raw Tailings'!B83</f>
        <v>C</v>
      </c>
      <c r="D36" s="131">
        <f>'EDS Raw Tailings'!C83</f>
        <v>26.32</v>
      </c>
      <c r="E36" s="123">
        <f>'EDS Raw Tailings'!D83</f>
        <v>12.49</v>
      </c>
      <c r="F36" s="123">
        <f>'EDS Raw Tailings'!E83</f>
        <v>17.937655194725004</v>
      </c>
      <c r="G36" s="122">
        <f>'EDS Raw Tailings'!F83</f>
        <v>8.5122079552475434</v>
      </c>
      <c r="K36" s="151"/>
      <c r="L36" s="150"/>
      <c r="M36" s="119" t="str">
        <f>'EDS Tile 54F'!C54</f>
        <v>C</v>
      </c>
      <c r="N36" s="131">
        <f>'EDS Tile 54F'!D54</f>
        <v>0</v>
      </c>
      <c r="O36" s="123">
        <f>'EDS Tile 54F'!E54</f>
        <v>0</v>
      </c>
      <c r="P36" s="123">
        <f>'EDS Tile 54F'!F54</f>
        <v>0</v>
      </c>
      <c r="Q36" s="122">
        <f>'EDS Tile 54F'!G54</f>
        <v>0</v>
      </c>
      <c r="S36" s="151"/>
      <c r="T36" s="150"/>
      <c r="U36" s="119" t="s">
        <v>7</v>
      </c>
      <c r="V36" s="122">
        <f t="shared" si="0"/>
        <v>-17.937655194725004</v>
      </c>
      <c r="W36" s="143"/>
      <c r="AE36"/>
    </row>
    <row r="37" spans="2:31" x14ac:dyDescent="0.2">
      <c r="B37" s="127"/>
      <c r="C37" s="119" t="str">
        <f>'EDS Raw Tailings'!B84</f>
        <v>Si</v>
      </c>
      <c r="D37" s="131">
        <f>'EDS Raw Tailings'!C84</f>
        <v>10.6</v>
      </c>
      <c r="E37" s="123">
        <f>'EDS Raw Tailings'!D84</f>
        <v>5.76</v>
      </c>
      <c r="F37" s="123">
        <f>'EDS Raw Tailings'!E84</f>
        <v>16.892716452378345</v>
      </c>
      <c r="G37" s="122">
        <f>'EDS Raw Tailings'!F84</f>
        <v>9.1794383741225722</v>
      </c>
      <c r="K37" s="151"/>
      <c r="L37" s="150"/>
      <c r="M37" s="119" t="str">
        <f>'EDS Tile 54F'!C55</f>
        <v>Si</v>
      </c>
      <c r="N37" s="131">
        <f>'EDS Tile 54F'!D55</f>
        <v>18.165644608408545</v>
      </c>
      <c r="O37" s="123">
        <f>'EDS Tile 54F'!E55</f>
        <v>1.8697433021264955</v>
      </c>
      <c r="P37" s="123">
        <f>'EDS Tile 54F'!F55</f>
        <v>24.72</v>
      </c>
      <c r="Q37" s="122">
        <f>'EDS Tile 54F'!G55</f>
        <v>2.5443663258265299</v>
      </c>
      <c r="S37" s="151"/>
      <c r="T37" s="150"/>
      <c r="U37" s="119" t="s">
        <v>6</v>
      </c>
      <c r="V37" s="122">
        <f t="shared" si="0"/>
        <v>7.8272835476216542</v>
      </c>
      <c r="W37" s="143"/>
      <c r="AE37"/>
    </row>
    <row r="38" spans="2:31" x14ac:dyDescent="0.2">
      <c r="B38" s="127"/>
      <c r="C38" s="119" t="str">
        <f>'EDS Raw Tailings'!B85</f>
        <v>Al</v>
      </c>
      <c r="D38" s="131">
        <f>'EDS Raw Tailings'!C85</f>
        <v>2.9</v>
      </c>
      <c r="E38" s="123">
        <f>'EDS Raw Tailings'!D85</f>
        <v>1.1499999999999999</v>
      </c>
      <c r="F38" s="123">
        <f>'EDS Raw Tailings'!E85</f>
        <v>4.4399291303203379</v>
      </c>
      <c r="G38" s="122">
        <f>'EDS Raw Tailings'!F85</f>
        <v>1.7606615516787545</v>
      </c>
      <c r="K38" s="151"/>
      <c r="L38" s="150"/>
      <c r="M38" s="119" t="str">
        <f>'EDS Tile 54F'!C56</f>
        <v>Al</v>
      </c>
      <c r="N38" s="131">
        <f>'EDS Tile 54F'!D56</f>
        <v>4.1458847065593449</v>
      </c>
      <c r="O38" s="123">
        <f>'EDS Tile 54F'!E56</f>
        <v>0.70553556847369781</v>
      </c>
      <c r="P38" s="123">
        <f>'EDS Tile 54F'!F56</f>
        <v>5.42</v>
      </c>
      <c r="Q38" s="122">
        <f>'EDS Tile 54F'!G56</f>
        <v>0.92236110065418797</v>
      </c>
      <c r="S38" s="151"/>
      <c r="T38" s="150"/>
      <c r="U38" s="119" t="s">
        <v>5</v>
      </c>
      <c r="V38" s="122">
        <f t="shared" si="0"/>
        <v>0.98007086967966206</v>
      </c>
      <c r="W38" s="143"/>
      <c r="AE38"/>
    </row>
    <row r="39" spans="2:31" x14ac:dyDescent="0.2">
      <c r="B39" s="127"/>
      <c r="C39" s="119" t="str">
        <f>'EDS Raw Tailings'!B86</f>
        <v>Fe</v>
      </c>
      <c r="D39" s="131">
        <f>'EDS Raw Tailings'!C86</f>
        <v>1.9</v>
      </c>
      <c r="E39" s="123">
        <f>'EDS Raw Tailings'!D86</f>
        <v>2.63</v>
      </c>
      <c r="F39" s="123">
        <f>'EDS Raw Tailings'!E86</f>
        <v>6.0207329355738537</v>
      </c>
      <c r="G39" s="122">
        <f>'EDS Raw Tailings'!F86</f>
        <v>8.3339619055574943</v>
      </c>
      <c r="K39" s="151"/>
      <c r="L39" s="150"/>
      <c r="M39" s="119" t="str">
        <f>'EDS Tile 54F'!C57</f>
        <v>Fe</v>
      </c>
      <c r="N39" s="131">
        <f>'EDS Tile 54F'!D57</f>
        <v>1.5692068724833907</v>
      </c>
      <c r="O39" s="123">
        <f>'EDS Tile 54F'!E57</f>
        <v>2.1496024218661502</v>
      </c>
      <c r="P39" s="123">
        <f>'EDS Tile 54F'!F57</f>
        <v>4.2460000000000004</v>
      </c>
      <c r="Q39" s="122">
        <f>'EDS Tile 54F'!G57</f>
        <v>5.8164490885762943</v>
      </c>
      <c r="S39" s="151"/>
      <c r="T39" s="150"/>
      <c r="U39" s="119" t="s">
        <v>4</v>
      </c>
      <c r="V39" s="122">
        <f t="shared" si="0"/>
        <v>-1.7747329355738533</v>
      </c>
      <c r="W39" s="143"/>
      <c r="AE39"/>
    </row>
    <row r="40" spans="2:31" x14ac:dyDescent="0.2">
      <c r="B40" s="127"/>
      <c r="C40" s="119" t="str">
        <f>'EDS Raw Tailings'!B87</f>
        <v>K</v>
      </c>
      <c r="D40" s="131">
        <f>'EDS Raw Tailings'!C87</f>
        <v>0.74</v>
      </c>
      <c r="E40" s="123">
        <f>'EDS Raw Tailings'!D87</f>
        <v>0.3</v>
      </c>
      <c r="F40" s="123">
        <f>'EDS Raw Tailings'!E87</f>
        <v>1.64172745687887</v>
      </c>
      <c r="G40" s="122">
        <f>'EDS Raw Tailings'!F87</f>
        <v>0.66556518522116359</v>
      </c>
      <c r="K40" s="151"/>
      <c r="L40" s="150"/>
      <c r="M40" s="119" t="str">
        <f>'EDS Tile 54F'!C58</f>
        <v>K</v>
      </c>
      <c r="N40" s="131">
        <f>'EDS Tile 54F'!D58</f>
        <v>1.6786252530571675</v>
      </c>
      <c r="O40" s="123">
        <f>'EDS Tile 54F'!E58</f>
        <v>0.71804816146977202</v>
      </c>
      <c r="P40" s="123">
        <f>'EDS Tile 54F'!F58</f>
        <v>3.18</v>
      </c>
      <c r="Q40" s="122">
        <f>'EDS Tile 54F'!G58</f>
        <v>1.3602757073475953</v>
      </c>
      <c r="S40" s="151"/>
      <c r="T40" s="150"/>
      <c r="U40" s="119" t="s">
        <v>3</v>
      </c>
      <c r="V40" s="122">
        <f t="shared" si="0"/>
        <v>1.5382725431211302</v>
      </c>
      <c r="W40" s="143"/>
      <c r="AE40"/>
    </row>
    <row r="41" spans="2:31" x14ac:dyDescent="0.2">
      <c r="B41" s="127"/>
      <c r="C41" s="119" t="str">
        <f>'EDS Raw Tailings'!B88</f>
        <v>Mg</v>
      </c>
      <c r="D41" s="131">
        <f>'EDS Raw Tailings'!C88</f>
        <v>0.72</v>
      </c>
      <c r="E41" s="123">
        <f>'EDS Raw Tailings'!D88</f>
        <v>0.33</v>
      </c>
      <c r="F41" s="123">
        <f>'EDS Raw Tailings'!E88</f>
        <v>0.99297791423977289</v>
      </c>
      <c r="G41" s="122">
        <f>'EDS Raw Tailings'!F88</f>
        <v>0.45511487735989586</v>
      </c>
      <c r="K41" s="151"/>
      <c r="L41" s="150"/>
      <c r="M41" s="119" t="str">
        <f>'EDS Tile 54F'!C59</f>
        <v>Mg</v>
      </c>
      <c r="N41" s="131">
        <f>'EDS Tile 54F'!D59</f>
        <v>0</v>
      </c>
      <c r="O41" s="123">
        <f>'EDS Tile 54F'!E59</f>
        <v>0</v>
      </c>
      <c r="P41" s="123">
        <f>'EDS Tile 54F'!F59</f>
        <v>0</v>
      </c>
      <c r="Q41" s="122">
        <f>'EDS Tile 54F'!G59</f>
        <v>0</v>
      </c>
      <c r="S41" s="151"/>
      <c r="T41" s="150"/>
      <c r="U41" s="119" t="s">
        <v>2</v>
      </c>
      <c r="V41" s="122">
        <f t="shared" si="0"/>
        <v>-0.99297791423977289</v>
      </c>
      <c r="W41" s="143"/>
      <c r="AE41"/>
    </row>
    <row r="42" spans="2:31" x14ac:dyDescent="0.2">
      <c r="B42" s="127"/>
      <c r="C42" s="119" t="str">
        <f>'EDS Raw Tailings'!B89</f>
        <v>Na</v>
      </c>
      <c r="D42" s="131">
        <f>'EDS Raw Tailings'!C89</f>
        <v>0.34</v>
      </c>
      <c r="E42" s="123">
        <f>'EDS Raw Tailings'!D89</f>
        <v>0.11</v>
      </c>
      <c r="F42" s="123">
        <f>'EDS Raw Tailings'!E89</f>
        <v>0.44353186001101785</v>
      </c>
      <c r="G42" s="122">
        <f>'EDS Raw Tailings'!F89</f>
        <v>0.14349560176827048</v>
      </c>
      <c r="K42" s="151"/>
      <c r="L42" s="150"/>
      <c r="M42" s="119" t="str">
        <f>'EDS Tile 54F'!C60</f>
        <v>Na</v>
      </c>
      <c r="N42" s="131">
        <f>'EDS Tile 54F'!D60</f>
        <v>13.200353557321282</v>
      </c>
      <c r="O42" s="123">
        <f>'EDS Tile 54F'!E60</f>
        <v>1.09635577041225</v>
      </c>
      <c r="P42" s="123">
        <f>'EDS Tile 54F'!F60</f>
        <v>14.703999999999999</v>
      </c>
      <c r="Q42" s="122">
        <f>'EDS Tile 54F'!G60</f>
        <v>1.2212411719230558</v>
      </c>
      <c r="S42" s="151"/>
      <c r="T42" s="150"/>
      <c r="U42" s="119" t="s">
        <v>1</v>
      </c>
      <c r="V42" s="122">
        <f t="shared" si="0"/>
        <v>14.260468139988982</v>
      </c>
      <c r="W42" s="143"/>
      <c r="AE42"/>
    </row>
    <row r="43" spans="2:31" ht="17" thickBot="1" x14ac:dyDescent="0.25">
      <c r="B43" s="127"/>
      <c r="C43" s="124" t="str">
        <f>'EDS Raw Tailings'!B90</f>
        <v>Ca</v>
      </c>
      <c r="D43" s="125">
        <f>'EDS Raw Tailings'!C90</f>
        <v>0.26</v>
      </c>
      <c r="E43" s="125">
        <f>'EDS Raw Tailings'!D90</f>
        <v>0.12</v>
      </c>
      <c r="F43" s="125">
        <f>'EDS Raw Tailings'!E90</f>
        <v>0.59127682348136079</v>
      </c>
      <c r="G43" s="126">
        <f>'EDS Raw Tailings'!F90</f>
        <v>0.27289699545293572</v>
      </c>
      <c r="K43" s="151"/>
      <c r="L43" s="150"/>
      <c r="M43" s="124" t="str">
        <f>'EDS Tile 54F'!C61</f>
        <v>Ca</v>
      </c>
      <c r="N43" s="125">
        <f>'EDS Tile 54F'!D61</f>
        <v>0.21937547042436864</v>
      </c>
      <c r="O43" s="125">
        <f>'EDS Tile 54F'!E61</f>
        <v>0.49053846446488297</v>
      </c>
      <c r="P43" s="125">
        <f>'EDS Tile 54F'!F61</f>
        <v>0.42599999999999999</v>
      </c>
      <c r="Q43" s="126">
        <f>'EDS Tile 54F'!G61</f>
        <v>0.95256495841491029</v>
      </c>
      <c r="S43" s="151"/>
      <c r="T43" s="150"/>
      <c r="U43" s="124" t="s">
        <v>0</v>
      </c>
      <c r="V43" s="126">
        <f t="shared" si="0"/>
        <v>-0.1652768234813608</v>
      </c>
      <c r="W43" s="143"/>
      <c r="AE43"/>
    </row>
    <row r="44" spans="2:31" x14ac:dyDescent="0.2">
      <c r="B44" s="127"/>
      <c r="K44" s="151"/>
      <c r="L44" s="150"/>
      <c r="S44" s="151"/>
      <c r="T44" s="150"/>
      <c r="W44" s="143"/>
      <c r="AE44"/>
    </row>
    <row r="45" spans="2:31" ht="17" thickBot="1" x14ac:dyDescent="0.25">
      <c r="B45" s="144"/>
      <c r="K45" s="151"/>
      <c r="L45" s="152"/>
      <c r="M45" s="145"/>
      <c r="N45" s="145"/>
      <c r="O45" s="145"/>
      <c r="P45" s="145"/>
      <c r="Q45" s="145"/>
      <c r="R45" s="145"/>
      <c r="S45" s="153"/>
      <c r="T45" s="152"/>
      <c r="U45" s="145"/>
      <c r="V45" s="145"/>
      <c r="W45" s="146"/>
    </row>
    <row r="46" spans="2:31" x14ac:dyDescent="0.2">
      <c r="C46" s="132"/>
      <c r="D46" s="132"/>
      <c r="E46" s="132"/>
      <c r="F46" s="132"/>
      <c r="G46" s="132"/>
      <c r="H46" s="132"/>
      <c r="I46" s="132"/>
      <c r="J46" s="132"/>
      <c r="K46" s="132"/>
      <c r="L46" s="132"/>
      <c r="M46" s="132"/>
      <c r="N46" s="132"/>
      <c r="O46" s="132"/>
      <c r="P46" s="132"/>
      <c r="Q46" s="132"/>
      <c r="R46" s="132"/>
      <c r="S46" s="132"/>
      <c r="T46" s="132"/>
      <c r="U46" s="132"/>
      <c r="V46" s="132"/>
      <c r="W46" s="132"/>
    </row>
    <row r="47" spans="2:31" ht="17" thickBot="1" x14ac:dyDescent="0.25"/>
    <row r="48" spans="2:31" ht="17" thickBot="1" x14ac:dyDescent="0.25">
      <c r="C48" s="172" t="s">
        <v>113</v>
      </c>
      <c r="D48" s="173"/>
      <c r="E48" s="173"/>
      <c r="F48" s="173"/>
      <c r="G48" s="173"/>
      <c r="H48" s="174"/>
    </row>
    <row r="49" spans="3:14" x14ac:dyDescent="0.2">
      <c r="C49" s="113"/>
      <c r="D49" s="147" t="s">
        <v>110</v>
      </c>
      <c r="E49" s="139"/>
      <c r="F49" s="147" t="s">
        <v>54</v>
      </c>
      <c r="G49" s="138"/>
      <c r="H49" s="141"/>
    </row>
    <row r="50" spans="3:14" x14ac:dyDescent="0.2">
      <c r="C50" s="119"/>
      <c r="D50" s="135" t="s">
        <v>14</v>
      </c>
      <c r="E50" s="136" t="s">
        <v>13</v>
      </c>
      <c r="F50" s="137" t="s">
        <v>14</v>
      </c>
      <c r="G50" s="136" t="s">
        <v>13</v>
      </c>
      <c r="H50" s="140" t="s">
        <v>111</v>
      </c>
    </row>
    <row r="51" spans="3:14" x14ac:dyDescent="0.2">
      <c r="C51" s="116" t="s">
        <v>12</v>
      </c>
      <c r="D51" s="117" t="s">
        <v>103</v>
      </c>
      <c r="E51" s="118" t="s">
        <v>103</v>
      </c>
      <c r="F51" s="117" t="s">
        <v>103</v>
      </c>
      <c r="G51" s="118" t="s">
        <v>103</v>
      </c>
      <c r="H51" s="118" t="s">
        <v>103</v>
      </c>
    </row>
    <row r="52" spans="3:14" x14ac:dyDescent="0.2">
      <c r="C52" s="119" t="s">
        <v>8</v>
      </c>
      <c r="D52" s="120">
        <v>51.039452232391447</v>
      </c>
      <c r="E52" s="121">
        <v>8.179748570150247</v>
      </c>
      <c r="F52" s="120">
        <v>47.303999999999995</v>
      </c>
      <c r="G52" s="121">
        <v>4.4972691713972379</v>
      </c>
      <c r="H52" s="122">
        <v>-3.7354522323914523</v>
      </c>
    </row>
    <row r="53" spans="3:14" x14ac:dyDescent="0.2">
      <c r="C53" s="119" t="s">
        <v>7</v>
      </c>
      <c r="D53" s="123">
        <v>17.937655194725004</v>
      </c>
      <c r="E53" s="122">
        <v>8.5122079552475434</v>
      </c>
      <c r="F53" s="123">
        <v>0</v>
      </c>
      <c r="G53" s="122">
        <v>0</v>
      </c>
      <c r="H53" s="122">
        <v>-17.937655194725004</v>
      </c>
    </row>
    <row r="54" spans="3:14" x14ac:dyDescent="0.2">
      <c r="C54" s="119" t="s">
        <v>6</v>
      </c>
      <c r="D54" s="123">
        <v>16.892716452378345</v>
      </c>
      <c r="E54" s="122">
        <v>9.1794383741225722</v>
      </c>
      <c r="F54" s="123">
        <v>24.72</v>
      </c>
      <c r="G54" s="122">
        <v>2.5443663258265299</v>
      </c>
      <c r="H54" s="122">
        <v>7.8272835476216542</v>
      </c>
    </row>
    <row r="55" spans="3:14" x14ac:dyDescent="0.2">
      <c r="C55" s="119" t="s">
        <v>5</v>
      </c>
      <c r="D55" s="123">
        <v>4.4399291303203379</v>
      </c>
      <c r="E55" s="122">
        <v>1.7606615516787545</v>
      </c>
      <c r="F55" s="123">
        <v>5.42</v>
      </c>
      <c r="G55" s="122">
        <v>0.92236110065418797</v>
      </c>
      <c r="H55" s="122">
        <v>0.98007086967966206</v>
      </c>
    </row>
    <row r="56" spans="3:14" x14ac:dyDescent="0.2">
      <c r="C56" s="119" t="s">
        <v>4</v>
      </c>
      <c r="D56" s="123">
        <v>6.0207329355738537</v>
      </c>
      <c r="E56" s="122">
        <v>8.3339619055574943</v>
      </c>
      <c r="F56" s="123">
        <v>4.2460000000000004</v>
      </c>
      <c r="G56" s="122">
        <v>5.8164490885762943</v>
      </c>
      <c r="H56" s="122">
        <v>-1.7747329355738533</v>
      </c>
    </row>
    <row r="57" spans="3:14" x14ac:dyDescent="0.2">
      <c r="C57" s="119" t="s">
        <v>3</v>
      </c>
      <c r="D57" s="123">
        <v>1.64172745687887</v>
      </c>
      <c r="E57" s="122">
        <v>0.66556518522116359</v>
      </c>
      <c r="F57" s="123">
        <v>3.18</v>
      </c>
      <c r="G57" s="122">
        <v>1.3602757073475953</v>
      </c>
      <c r="H57" s="122">
        <v>1.5382725431211302</v>
      </c>
    </row>
    <row r="58" spans="3:14" x14ac:dyDescent="0.2">
      <c r="C58" s="119" t="s">
        <v>2</v>
      </c>
      <c r="D58" s="123">
        <v>0.99297791423977289</v>
      </c>
      <c r="E58" s="122">
        <v>0.45511487735989586</v>
      </c>
      <c r="F58" s="123">
        <v>0</v>
      </c>
      <c r="G58" s="122">
        <v>0</v>
      </c>
      <c r="H58" s="122">
        <v>-0.99297791423977289</v>
      </c>
    </row>
    <row r="59" spans="3:14" x14ac:dyDescent="0.2">
      <c r="C59" s="119" t="s">
        <v>1</v>
      </c>
      <c r="D59" s="123">
        <v>0.44353186001101785</v>
      </c>
      <c r="E59" s="122">
        <v>0.14349560176827048</v>
      </c>
      <c r="F59" s="123">
        <v>14.703999999999999</v>
      </c>
      <c r="G59" s="122">
        <v>1.2212411719230558</v>
      </c>
      <c r="H59" s="122">
        <v>14.260468139988982</v>
      </c>
    </row>
    <row r="60" spans="3:14" ht="17" thickBot="1" x14ac:dyDescent="0.25">
      <c r="C60" s="124" t="s">
        <v>0</v>
      </c>
      <c r="D60" s="125">
        <v>0.59127682348136079</v>
      </c>
      <c r="E60" s="126">
        <v>0.27289699545293572</v>
      </c>
      <c r="F60" s="125">
        <v>0.42599999999999999</v>
      </c>
      <c r="G60" s="126">
        <v>0.95256495841491029</v>
      </c>
      <c r="H60" s="126">
        <v>-0.1652768234813608</v>
      </c>
    </row>
    <row r="63" spans="3:14" ht="17" thickBot="1" x14ac:dyDescent="0.25">
      <c r="D63" s="133"/>
      <c r="E63" s="133"/>
      <c r="F63" s="133"/>
      <c r="G63" s="133"/>
      <c r="H63" s="133"/>
      <c r="I63" s="133"/>
      <c r="J63" s="133"/>
      <c r="K63" s="133"/>
      <c r="L63" s="133"/>
      <c r="M63" s="133"/>
      <c r="N63" s="133"/>
    </row>
    <row r="64" spans="3:14" ht="17" thickBot="1" x14ac:dyDescent="0.25">
      <c r="C64" s="167" t="s">
        <v>114</v>
      </c>
      <c r="D64" s="168"/>
      <c r="E64" s="133"/>
      <c r="F64" s="133"/>
      <c r="G64" s="133"/>
      <c r="H64" s="133"/>
      <c r="I64" s="133"/>
      <c r="J64" s="133"/>
      <c r="K64" s="133"/>
      <c r="L64" s="133"/>
      <c r="M64" s="133"/>
      <c r="N64" s="133"/>
    </row>
    <row r="65" spans="2:19" x14ac:dyDescent="0.2">
      <c r="B65" s="133"/>
      <c r="C65" s="155"/>
      <c r="D65" s="156"/>
      <c r="E65" s="156"/>
      <c r="F65" s="156"/>
      <c r="G65" s="156"/>
      <c r="H65" s="156"/>
      <c r="I65" s="156"/>
      <c r="J65" s="156"/>
      <c r="K65" s="156"/>
      <c r="L65" s="156"/>
      <c r="M65" s="156"/>
      <c r="N65" s="156"/>
      <c r="O65" s="132"/>
      <c r="P65" s="132"/>
      <c r="Q65" s="132"/>
      <c r="R65" s="132"/>
      <c r="S65" s="142"/>
    </row>
    <row r="66" spans="2:19" x14ac:dyDescent="0.2">
      <c r="C66" s="127"/>
      <c r="S66" s="143"/>
    </row>
    <row r="67" spans="2:19" x14ac:dyDescent="0.2">
      <c r="C67" s="127"/>
      <c r="S67" s="143"/>
    </row>
    <row r="68" spans="2:19" x14ac:dyDescent="0.2">
      <c r="C68" s="127"/>
      <c r="S68" s="143"/>
    </row>
    <row r="69" spans="2:19" x14ac:dyDescent="0.2">
      <c r="C69" s="127"/>
      <c r="S69" s="143"/>
    </row>
    <row r="70" spans="2:19" x14ac:dyDescent="0.2">
      <c r="C70" s="127"/>
      <c r="I70" s="123"/>
      <c r="J70" s="123"/>
      <c r="S70" s="143"/>
    </row>
    <row r="71" spans="2:19" x14ac:dyDescent="0.2">
      <c r="C71" s="127"/>
      <c r="I71" s="123"/>
      <c r="J71" s="123"/>
      <c r="S71" s="143"/>
    </row>
    <row r="72" spans="2:19" x14ac:dyDescent="0.2">
      <c r="C72" s="127"/>
      <c r="I72" s="123"/>
      <c r="J72" s="123"/>
      <c r="S72" s="143"/>
    </row>
    <row r="73" spans="2:19" x14ac:dyDescent="0.2">
      <c r="C73" s="127"/>
      <c r="I73" s="123"/>
      <c r="J73" s="123"/>
      <c r="S73" s="143"/>
    </row>
    <row r="74" spans="2:19" x14ac:dyDescent="0.2">
      <c r="C74" s="127"/>
      <c r="I74" s="123"/>
      <c r="J74" s="123"/>
      <c r="S74" s="143"/>
    </row>
    <row r="75" spans="2:19" ht="17" thickBot="1" x14ac:dyDescent="0.25">
      <c r="C75" s="144"/>
      <c r="D75" s="145"/>
      <c r="E75" s="145"/>
      <c r="F75" s="145"/>
      <c r="G75" s="145"/>
      <c r="H75" s="145"/>
      <c r="I75" s="125"/>
      <c r="J75" s="125"/>
      <c r="K75" s="145"/>
      <c r="L75" s="145"/>
      <c r="M75" s="145"/>
      <c r="N75" s="145"/>
      <c r="O75" s="145"/>
      <c r="P75" s="145"/>
      <c r="Q75" s="145"/>
      <c r="R75" s="145"/>
      <c r="S75" s="146"/>
    </row>
    <row r="76" spans="2:19" x14ac:dyDescent="0.2">
      <c r="L76" s="123"/>
      <c r="M76" s="123"/>
    </row>
    <row r="77" spans="2:19" x14ac:dyDescent="0.2">
      <c r="I77" s="123"/>
      <c r="J77" s="123"/>
    </row>
    <row r="78" spans="2:19" x14ac:dyDescent="0.2">
      <c r="I78" s="123"/>
      <c r="J78" s="123"/>
    </row>
    <row r="79" spans="2:19" x14ac:dyDescent="0.2">
      <c r="L79" s="123"/>
      <c r="M79" s="123"/>
    </row>
    <row r="80" spans="2:19" x14ac:dyDescent="0.2">
      <c r="I80" s="123"/>
      <c r="J80" s="123"/>
    </row>
  </sheetData>
  <mergeCells count="5">
    <mergeCell ref="C64:D64"/>
    <mergeCell ref="C5:G5"/>
    <mergeCell ref="M5:Q5"/>
    <mergeCell ref="C32:D32"/>
    <mergeCell ref="C48:H4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Aim&amp;Method</vt:lpstr>
      <vt:lpstr>EDS Raw Tailings</vt:lpstr>
      <vt:lpstr>EDS Tile 54F</vt:lpstr>
      <vt:lpstr>EDS Comparison (Table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Karabo Makole</dc:creator>
  <cp:lastModifiedBy>Karabo Makole</cp:lastModifiedBy>
  <dcterms:created xsi:type="dcterms:W3CDTF">2024-02-13T23:16:24Z</dcterms:created>
  <dcterms:modified xsi:type="dcterms:W3CDTF">2024-12-11T11:19:51Z</dcterms:modified>
</cp:coreProperties>
</file>