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433536\Downloads\"/>
    </mc:Choice>
  </mc:AlternateContent>
  <bookViews>
    <workbookView xWindow="480" yWindow="30" windowWidth="16275" windowHeight="9525"/>
  </bookViews>
  <sheets>
    <sheet name="Fuel" sheetId="1" r:id="rId1"/>
    <sheet name="Gen" sheetId="2" r:id="rId2"/>
    <sheet name="Sheet3" sheetId="3" r:id="rId3"/>
  </sheets>
  <externalReferences>
    <externalReference r:id="rId4"/>
  </externalReferences>
  <calcPr calcId="152511"/>
</workbook>
</file>

<file path=xl/calcChain.xml><?xml version="1.0" encoding="utf-8"?>
<calcChain xmlns="http://schemas.openxmlformats.org/spreadsheetml/2006/main">
  <c r="B7" i="2" l="1"/>
  <c r="C7" i="2"/>
  <c r="Y31" i="1"/>
  <c r="Y30" i="1"/>
  <c r="Y29" i="1"/>
  <c r="Y20" i="1"/>
  <c r="Y17" i="1"/>
  <c r="Q32" i="2"/>
  <c r="F32" i="2"/>
  <c r="E32" i="2"/>
  <c r="D32" i="2"/>
  <c r="C32" i="2"/>
  <c r="B32" i="2"/>
  <c r="Q31" i="2"/>
  <c r="F31" i="2" s="1"/>
  <c r="E31" i="2"/>
  <c r="D31" i="2"/>
  <c r="C31" i="2"/>
  <c r="B31" i="2"/>
  <c r="Q30" i="2"/>
  <c r="F30" i="2"/>
  <c r="E30" i="2"/>
  <c r="D30" i="2"/>
  <c r="C30" i="2"/>
  <c r="B30" i="2"/>
  <c r="F29" i="2"/>
  <c r="E29" i="2"/>
  <c r="D29" i="2"/>
  <c r="C29" i="2"/>
  <c r="B29" i="2"/>
  <c r="F28" i="2"/>
  <c r="E28" i="2"/>
  <c r="D28" i="2"/>
  <c r="C28" i="2"/>
  <c r="B28" i="2"/>
  <c r="F27" i="2"/>
  <c r="E27" i="2"/>
  <c r="D27" i="2"/>
  <c r="C27" i="2"/>
  <c r="B27" i="2"/>
  <c r="E26" i="2"/>
  <c r="D26" i="2"/>
  <c r="C26" i="2"/>
  <c r="B26" i="2"/>
  <c r="E25" i="2"/>
  <c r="D25" i="2"/>
  <c r="C25" i="2"/>
  <c r="B25" i="2"/>
  <c r="F24" i="2"/>
  <c r="E24" i="2"/>
  <c r="D24" i="2"/>
  <c r="C24" i="2"/>
  <c r="B24" i="2"/>
  <c r="E23" i="2"/>
  <c r="D23" i="2"/>
  <c r="C23" i="2"/>
  <c r="B23" i="2"/>
  <c r="E22" i="2"/>
  <c r="D22" i="2"/>
  <c r="C22" i="2"/>
  <c r="B22" i="2"/>
  <c r="Q21" i="2"/>
  <c r="F21" i="2" s="1"/>
  <c r="E21" i="2"/>
  <c r="D21" i="2"/>
  <c r="C21" i="2"/>
  <c r="B21" i="2"/>
  <c r="F20" i="2"/>
  <c r="E20" i="2"/>
  <c r="D20" i="2"/>
  <c r="F19" i="2"/>
  <c r="E19" i="2"/>
  <c r="D19" i="2"/>
  <c r="Q18" i="2"/>
  <c r="F18" i="2" s="1"/>
  <c r="E18" i="2"/>
  <c r="D18" i="2"/>
  <c r="C18" i="2"/>
  <c r="B18" i="2"/>
  <c r="L17"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B12" i="2"/>
  <c r="F11" i="2"/>
  <c r="E11" i="2"/>
  <c r="D11" i="2"/>
  <c r="C11" i="2"/>
  <c r="B11" i="2"/>
  <c r="F10" i="2"/>
  <c r="E10" i="2"/>
  <c r="D10" i="2"/>
  <c r="C10" i="2"/>
  <c r="B10" i="2"/>
  <c r="F9" i="2"/>
  <c r="E9" i="2"/>
  <c r="D9" i="2"/>
  <c r="C9" i="2"/>
  <c r="B9" i="2"/>
  <c r="F8" i="2"/>
  <c r="E8" i="2"/>
  <c r="D8" i="2"/>
  <c r="C8" i="2"/>
  <c r="B8" i="2"/>
  <c r="F7" i="2"/>
  <c r="E7" i="2"/>
  <c r="D7" i="2"/>
  <c r="G31" i="1"/>
  <c r="G30" i="1"/>
  <c r="G29" i="1"/>
  <c r="G28" i="1"/>
  <c r="G27" i="1"/>
  <c r="G26" i="1"/>
  <c r="G25" i="1"/>
  <c r="G24" i="1"/>
  <c r="G23" i="1"/>
  <c r="G22" i="1"/>
  <c r="G21" i="1"/>
  <c r="G20" i="1"/>
  <c r="G19" i="1"/>
  <c r="G18" i="1"/>
  <c r="G17" i="1"/>
  <c r="G16" i="1"/>
  <c r="G15" i="1"/>
  <c r="G14" i="1"/>
  <c r="G13" i="1"/>
  <c r="G12" i="1"/>
  <c r="G11" i="1"/>
  <c r="G10" i="1"/>
  <c r="G9" i="1"/>
  <c r="G8" i="1"/>
  <c r="G7" i="1"/>
  <c r="G6" i="1"/>
</calcChain>
</file>

<file path=xl/sharedStrings.xml><?xml version="1.0" encoding="utf-8"?>
<sst xmlns="http://schemas.openxmlformats.org/spreadsheetml/2006/main" count="153" uniqueCount="66">
  <si>
    <t>Plant names</t>
  </si>
  <si>
    <t>Installed capacity (MW)</t>
  </si>
  <si>
    <t>Commissioning date</t>
  </si>
  <si>
    <t>Fuel type</t>
  </si>
  <si>
    <t>UoM</t>
  </si>
  <si>
    <t>Fuel consumption</t>
  </si>
  <si>
    <t>2006-2007</t>
  </si>
  <si>
    <t>2007-2008</t>
  </si>
  <si>
    <t>2008-2009</t>
  </si>
  <si>
    <t>2009-2010</t>
  </si>
  <si>
    <t>2010-2011</t>
  </si>
  <si>
    <t>2011-2012</t>
  </si>
  <si>
    <t>2012-2013</t>
  </si>
  <si>
    <t>2013-2014</t>
  </si>
  <si>
    <t>Arnot</t>
  </si>
  <si>
    <t>Coal</t>
  </si>
  <si>
    <t>tonnes/year</t>
  </si>
  <si>
    <t>Duvha</t>
  </si>
  <si>
    <t>Hendrina</t>
  </si>
  <si>
    <t>Kendal</t>
  </si>
  <si>
    <t>Kriel</t>
  </si>
  <si>
    <t>Lethabo</t>
  </si>
  <si>
    <t>Matimba</t>
  </si>
  <si>
    <t>Majuba</t>
  </si>
  <si>
    <t>Matla</t>
  </si>
  <si>
    <t>Tutuka</t>
  </si>
  <si>
    <t>Koeberg</t>
  </si>
  <si>
    <t>Nuclear</t>
  </si>
  <si>
    <t>NA</t>
  </si>
  <si>
    <t>Acacia</t>
  </si>
  <si>
    <t>Gas</t>
  </si>
  <si>
    <t>liters kerosene/year</t>
  </si>
  <si>
    <t>Ankerlig</t>
  </si>
  <si>
    <t>liters diesel/year</t>
  </si>
  <si>
    <t>Gourikwa</t>
  </si>
  <si>
    <t>Port Rex</t>
  </si>
  <si>
    <t>Colley Wobbles</t>
  </si>
  <si>
    <t>Hydro</t>
  </si>
  <si>
    <t>First Falls</t>
  </si>
  <si>
    <t>Gariep</t>
  </si>
  <si>
    <t>Ncora</t>
  </si>
  <si>
    <t>Second Falls</t>
  </si>
  <si>
    <t>Van Der Kloof</t>
  </si>
  <si>
    <t>Drakensberg</t>
  </si>
  <si>
    <t>Pump Storage</t>
  </si>
  <si>
    <t>Palmiet</t>
  </si>
  <si>
    <t>Camden</t>
  </si>
  <si>
    <t>Grootvlei</t>
  </si>
  <si>
    <t>Komati</t>
  </si>
  <si>
    <t>Historic electricity generation per plant</t>
  </si>
  <si>
    <t>Reinstallation data</t>
  </si>
  <si>
    <t>Electricity generation</t>
  </si>
  <si>
    <r>
      <t>ΣGEN</t>
    </r>
    <r>
      <rPr>
        <i/>
        <vertAlign val="subscript"/>
        <sz val="9"/>
        <rFont val="Arial"/>
        <family val="2"/>
      </rPr>
      <t>j,y</t>
    </r>
  </si>
  <si>
    <t>MWh</t>
  </si>
  <si>
    <t>MWh/year</t>
  </si>
  <si>
    <t>Electricity generation (MW)</t>
  </si>
  <si>
    <t>Eskom CDM Grid information for application within the CDM</t>
  </si>
  <si>
    <t>Guidance:</t>
  </si>
  <si>
    <r>
      <t>1.</t>
    </r>
    <r>
      <rPr>
        <b/>
        <sz val="7"/>
        <color theme="1"/>
        <rFont val="Times New Roman"/>
        <family val="1"/>
      </rPr>
      <t xml:space="preserve">     </t>
    </r>
    <r>
      <rPr>
        <sz val="9"/>
        <color theme="1"/>
        <rFont val="Calibri"/>
        <family val="2"/>
        <scheme val="minor"/>
      </rPr>
      <t>Where the year refers to a single year (e.g. 2007), it is representative of Eskom financial year which ends 31 March. Therefore '2012' refers to the financial year 2011/2012;</t>
    </r>
  </si>
  <si>
    <r>
      <t>2.</t>
    </r>
    <r>
      <rPr>
        <b/>
        <sz val="7"/>
        <color theme="1"/>
        <rFont val="Times New Roman"/>
        <family val="1"/>
      </rPr>
      <t xml:space="preserve">     </t>
    </r>
    <r>
      <rPr>
        <sz val="9"/>
        <color theme="1"/>
        <rFont val="Calibri"/>
        <family val="2"/>
        <scheme val="minor"/>
      </rPr>
      <t>Eskom operates an integrated electricity grid  nationally in which electricity can be dispatched without significant transmission constraints under normal operating conditions;</t>
    </r>
  </si>
  <si>
    <r>
      <t>3.</t>
    </r>
    <r>
      <rPr>
        <b/>
        <sz val="7"/>
        <color theme="1"/>
        <rFont val="Times New Roman"/>
        <family val="1"/>
      </rPr>
      <t xml:space="preserve">     </t>
    </r>
    <r>
      <rPr>
        <sz val="9"/>
        <color theme="1"/>
        <rFont val="Calibri"/>
        <family val="2"/>
        <scheme val="minor"/>
      </rPr>
      <t>Eskom is a net electricity exporter and exports electricity to Botswana (BPC), Lesotho (LEC), Namibia (NamPower), Zambia (CEC), Swaziland (SEC) and Mozambique (MOTRACO) without significant transmission constraints based on current electricity supply contractual obligations;</t>
    </r>
  </si>
  <si>
    <r>
      <t>4.</t>
    </r>
    <r>
      <rPr>
        <b/>
        <sz val="7"/>
        <color theme="1"/>
        <rFont val="Times New Roman"/>
        <family val="1"/>
      </rPr>
      <t xml:space="preserve">     </t>
    </r>
    <r>
      <rPr>
        <sz val="9"/>
        <color theme="1"/>
        <rFont val="Calibri"/>
        <family val="2"/>
        <scheme val="minor"/>
      </rPr>
      <t>Ankelig, Gourikwa, Acacia and Port Rex are used for peaking and emergency supplies;</t>
    </r>
  </si>
  <si>
    <r>
      <t>5.</t>
    </r>
    <r>
      <rPr>
        <b/>
        <sz val="7"/>
        <color theme="1"/>
        <rFont val="Times New Roman"/>
        <family val="1"/>
      </rPr>
      <t xml:space="preserve">     </t>
    </r>
    <r>
      <rPr>
        <sz val="9"/>
        <color theme="1"/>
        <rFont val="Calibri"/>
        <family val="2"/>
        <scheme val="minor"/>
      </rPr>
      <t>Pumped storage facilities are net users of electricity. Water is pumped during off-peak periods so that electricity can be generated during peak periods;</t>
    </r>
  </si>
  <si>
    <r>
      <t>6.</t>
    </r>
    <r>
      <rPr>
        <b/>
        <sz val="7"/>
        <color theme="1"/>
        <rFont val="Times New Roman"/>
        <family val="1"/>
      </rPr>
      <t xml:space="preserve">     </t>
    </r>
    <r>
      <rPr>
        <sz val="9"/>
        <color theme="1"/>
        <rFont val="Calibri"/>
        <family val="2"/>
        <scheme val="minor"/>
      </rPr>
      <t>Colley Wobbles, First Falls, Ncora and Second Falls are operational but not included for capacity management purposes.</t>
    </r>
  </si>
  <si>
    <r>
      <t>ΣF</t>
    </r>
    <r>
      <rPr>
        <b/>
        <i/>
        <vertAlign val="subscript"/>
        <sz val="9"/>
        <rFont val="Arial"/>
        <family val="2"/>
      </rPr>
      <t>i,j,y</t>
    </r>
  </si>
  <si>
    <t>http://www.eskom.co.za/OurCompany/SustainableDevelopment/Pages/CDM_Calculations.aspx</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</si>
</sst>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i/>
      <u/>
      <sz val="9"/>
      <name val="Arial"/>
      <family val="2"/>
    </font>
    <font>
      <i/>
      <sz val="9"/>
      <name val="Arial"/>
      <family val="2"/>
    </font>
    <font>
      <i/>
      <vertAlign val="subscript"/>
      <sz val="9"/>
      <name val="Arial"/>
      <family val="2"/>
    </font>
    <font>
      <sz val="9"/>
      <name val="Arial"/>
      <family val="2"/>
    </font>
    <font>
      <b/>
      <sz val="14"/>
      <color indexed="17"/>
      <name val="Garamond"/>
      <family val="1"/>
    </font>
    <font>
      <b/>
      <sz val="11"/>
      <color indexed="17"/>
      <name val="Garamond"/>
      <family val="1"/>
    </font>
    <font>
      <b/>
      <sz val="10"/>
      <color theme="1"/>
      <name val="Calibri"/>
      <family val="2"/>
      <scheme val="minor"/>
    </font>
    <font>
      <b/>
      <sz val="9"/>
      <color theme="1"/>
      <name val="Calibri"/>
      <family val="2"/>
      <scheme val="minor"/>
    </font>
    <font>
      <b/>
      <sz val="7"/>
      <color theme="1"/>
      <name val="Times New Roman"/>
      <family val="1"/>
    </font>
    <font>
      <sz val="9"/>
      <color theme="1"/>
      <name val="Calibri"/>
      <family val="2"/>
      <scheme val="minor"/>
    </font>
    <font>
      <b/>
      <i/>
      <u/>
      <sz val="9"/>
      <name val="Arial"/>
      <family val="2"/>
    </font>
    <font>
      <b/>
      <i/>
      <sz val="9"/>
      <name val="Arial"/>
      <family val="2"/>
    </font>
    <font>
      <b/>
      <i/>
      <vertAlign val="subscript"/>
      <sz val="9"/>
      <name val="Arial"/>
      <family val="2"/>
    </font>
    <font>
      <b/>
      <sz val="9"/>
      <name val="Arial"/>
      <family val="2"/>
    </font>
  </fonts>
  <fills count="6">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8" tint="0.59996337778862885"/>
        <bgColor indexed="64"/>
      </patternFill>
    </fill>
    <fill>
      <patternFill patternType="solid">
        <fgColor theme="0"/>
        <bgColor indexed="64"/>
      </patternFill>
    </fill>
  </fills>
  <borders count="15">
    <border>
      <left/>
      <right/>
      <top/>
      <bottom/>
      <diagonal/>
    </border>
    <border>
      <left/>
      <right style="dotted">
        <color indexed="64"/>
      </right>
      <top style="thin">
        <color indexed="64"/>
      </top>
      <bottom/>
      <diagonal/>
    </border>
    <border>
      <left/>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dotted">
        <color indexed="64"/>
      </right>
      <top/>
      <bottom/>
      <diagonal/>
    </border>
    <border>
      <left style="dotted">
        <color indexed="64"/>
      </left>
      <right/>
      <top/>
      <bottom/>
      <diagonal/>
    </border>
    <border>
      <left style="dotted">
        <color indexed="64"/>
      </left>
      <right style="dotted">
        <color indexed="64"/>
      </right>
      <top/>
      <bottom/>
      <diagonal/>
    </border>
    <border>
      <left/>
      <right style="dotted">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1" fillId="2" borderId="1" xfId="0" applyFont="1" applyFill="1" applyBorder="1" applyAlignment="1" applyProtection="1">
      <alignment horizontal="center"/>
      <protection hidden="1"/>
    </xf>
    <xf numFmtId="0" fontId="1" fillId="2" borderId="2" xfId="0" applyFont="1" applyFill="1" applyBorder="1" applyAlignment="1" applyProtection="1">
      <alignment horizontal="center" wrapText="1"/>
      <protection hidden="1"/>
    </xf>
    <xf numFmtId="0" fontId="1" fillId="2" borderId="3" xfId="0" applyFont="1" applyFill="1" applyBorder="1" applyAlignment="1" applyProtection="1">
      <alignment horizontal="center" wrapText="1"/>
      <protection hidden="1"/>
    </xf>
    <xf numFmtId="0" fontId="1" fillId="2" borderId="4" xfId="0" applyFont="1" applyFill="1" applyBorder="1" applyAlignment="1" applyProtection="1">
      <alignment horizontal="center"/>
      <protection hidden="1"/>
    </xf>
    <xf numFmtId="0" fontId="1" fillId="2" borderId="3" xfId="0" applyFont="1" applyFill="1" applyBorder="1" applyAlignment="1" applyProtection="1">
      <alignment horizontal="center"/>
      <protection hidden="1"/>
    </xf>
    <xf numFmtId="0" fontId="1" fillId="2" borderId="6" xfId="0" applyFont="1" applyFill="1" applyBorder="1" applyAlignment="1" applyProtection="1">
      <alignment horizontal="center"/>
      <protection hidden="1"/>
    </xf>
    <xf numFmtId="0" fontId="1" fillId="2" borderId="0" xfId="0" applyFont="1" applyFill="1" applyBorder="1" applyAlignment="1" applyProtection="1">
      <alignment horizontal="center" wrapText="1"/>
      <protection hidden="1"/>
    </xf>
    <xf numFmtId="0" fontId="1" fillId="2" borderId="7" xfId="0" applyFont="1" applyFill="1" applyBorder="1" applyAlignment="1" applyProtection="1">
      <alignment horizontal="center" wrapText="1"/>
      <protection hidden="1"/>
    </xf>
    <xf numFmtId="0" fontId="1" fillId="2" borderId="8" xfId="0" applyFont="1" applyFill="1" applyBorder="1" applyAlignment="1" applyProtection="1">
      <alignment horizontal="center" wrapText="1"/>
      <protection hidden="1"/>
    </xf>
    <xf numFmtId="0" fontId="1" fillId="2" borderId="7" xfId="0" applyFont="1" applyFill="1" applyBorder="1" applyAlignment="1" applyProtection="1">
      <alignment horizontal="center"/>
      <protection hidden="1"/>
    </xf>
    <xf numFmtId="0" fontId="5" fillId="2" borderId="9" xfId="0" applyFont="1" applyFill="1" applyBorder="1" applyProtection="1">
      <protection hidden="1"/>
    </xf>
    <xf numFmtId="0" fontId="6" fillId="2" borderId="9" xfId="0" applyFont="1" applyFill="1" applyBorder="1" applyProtection="1">
      <protection hidden="1"/>
    </xf>
    <xf numFmtId="0" fontId="6" fillId="2" borderId="10" xfId="0" applyFont="1" applyFill="1" applyBorder="1" applyProtection="1">
      <protection hidden="1"/>
    </xf>
    <xf numFmtId="0" fontId="2" fillId="2" borderId="3" xfId="0" applyFont="1" applyFill="1" applyBorder="1" applyAlignment="1" applyProtection="1">
      <alignment horizontal="center" vertical="center"/>
      <protection hidden="1"/>
    </xf>
    <xf numFmtId="0" fontId="1" fillId="2" borderId="4" xfId="0" applyFont="1" applyFill="1" applyBorder="1" applyAlignment="1" applyProtection="1">
      <alignment horizontal="left"/>
      <protection hidden="1"/>
    </xf>
    <xf numFmtId="0" fontId="2" fillId="2" borderId="7" xfId="0" applyFont="1" applyFill="1" applyBorder="1" applyAlignment="1" applyProtection="1">
      <alignment horizontal="center" vertical="center"/>
      <protection hidden="1"/>
    </xf>
    <xf numFmtId="0" fontId="1" fillId="2" borderId="7" xfId="0" applyFont="1" applyFill="1" applyBorder="1" applyAlignment="1" applyProtection="1">
      <alignment horizontal="left"/>
      <protection hidden="1"/>
    </xf>
    <xf numFmtId="0" fontId="1" fillId="2" borderId="9" xfId="0" applyFont="1" applyFill="1" applyBorder="1" applyAlignment="1" applyProtection="1">
      <alignment horizontal="center" vertical="center"/>
      <protection hidden="1"/>
    </xf>
    <xf numFmtId="0" fontId="1" fillId="2" borderId="10" xfId="0" applyFont="1" applyFill="1" applyBorder="1" applyAlignment="1" applyProtection="1">
      <alignment horizontal="center" vertical="center"/>
      <protection hidden="1"/>
    </xf>
    <xf numFmtId="0" fontId="1" fillId="2" borderId="5" xfId="0" applyFont="1" applyFill="1" applyBorder="1" applyAlignment="1" applyProtection="1">
      <alignment horizontal="center" vertical="center"/>
      <protection hidden="1"/>
    </xf>
    <xf numFmtId="0" fontId="2" fillId="2" borderId="5"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protection hidden="1"/>
    </xf>
    <xf numFmtId="0" fontId="1" fillId="4" borderId="11" xfId="0" applyFont="1" applyFill="1" applyBorder="1" applyAlignment="1" applyProtection="1">
      <alignment horizontal="center"/>
      <protection hidden="1"/>
    </xf>
    <xf numFmtId="17" fontId="1" fillId="2" borderId="11" xfId="0" applyNumberFormat="1" applyFont="1" applyFill="1" applyBorder="1" applyAlignment="1" applyProtection="1">
      <alignment horizontal="center"/>
      <protection hidden="1"/>
    </xf>
    <xf numFmtId="0" fontId="4" fillId="2" borderId="11" xfId="0" applyFont="1" applyFill="1" applyBorder="1" applyAlignment="1" applyProtection="1">
      <alignment horizontal="center"/>
      <protection hidden="1"/>
    </xf>
    <xf numFmtId="0" fontId="4" fillId="3" borderId="11" xfId="0" applyFont="1" applyFill="1" applyBorder="1" applyAlignment="1" applyProtection="1">
      <alignment horizontal="left"/>
      <protection hidden="1"/>
    </xf>
    <xf numFmtId="0" fontId="4" fillId="3" borderId="11" xfId="0" applyFont="1" applyFill="1" applyBorder="1" applyAlignment="1" applyProtection="1">
      <alignment horizontal="center"/>
      <protection hidden="1"/>
    </xf>
    <xf numFmtId="14" fontId="4" fillId="3" borderId="11" xfId="0" applyNumberFormat="1" applyFont="1" applyFill="1" applyBorder="1" applyAlignment="1" applyProtection="1">
      <alignment horizontal="center"/>
      <protection hidden="1"/>
    </xf>
    <xf numFmtId="3" fontId="4" fillId="2" borderId="11" xfId="0" applyNumberFormat="1" applyFont="1" applyFill="1" applyBorder="1" applyAlignment="1" applyProtection="1">
      <alignment horizontal="center"/>
      <protection hidden="1"/>
    </xf>
    <xf numFmtId="0" fontId="4" fillId="2" borderId="11" xfId="0" applyFont="1" applyFill="1" applyBorder="1" applyAlignment="1" applyProtection="1">
      <alignment horizontal="left"/>
      <protection hidden="1"/>
    </xf>
    <xf numFmtId="3" fontId="4" fillId="0" borderId="11" xfId="0" applyNumberFormat="1" applyFont="1" applyFill="1" applyBorder="1" applyAlignment="1" applyProtection="1">
      <alignment horizontal="right"/>
      <protection hidden="1"/>
    </xf>
    <xf numFmtId="3" fontId="4" fillId="4" borderId="11" xfId="0" applyNumberFormat="1" applyFont="1" applyFill="1" applyBorder="1" applyAlignment="1" applyProtection="1">
      <alignment horizontal="right"/>
      <protection hidden="1"/>
    </xf>
    <xf numFmtId="3" fontId="0" fillId="0" borderId="11" xfId="0" applyNumberFormat="1" applyBorder="1"/>
    <xf numFmtId="3" fontId="0" fillId="4" borderId="11" xfId="0" applyNumberFormat="1" applyFill="1" applyBorder="1"/>
    <xf numFmtId="0" fontId="1" fillId="5" borderId="11" xfId="0" applyFont="1" applyFill="1" applyBorder="1" applyAlignment="1" applyProtection="1">
      <alignment horizontal="center"/>
      <protection hidden="1"/>
    </xf>
    <xf numFmtId="17" fontId="1" fillId="5" borderId="11" xfId="0" applyNumberFormat="1" applyFont="1" applyFill="1" applyBorder="1" applyAlignment="1" applyProtection="1">
      <alignment horizontal="center"/>
      <protection hidden="1"/>
    </xf>
    <xf numFmtId="0" fontId="4" fillId="5" borderId="11" xfId="0" applyFont="1" applyFill="1" applyBorder="1" applyAlignment="1" applyProtection="1">
      <alignment horizontal="center"/>
      <protection hidden="1"/>
    </xf>
    <xf numFmtId="14" fontId="4" fillId="2" borderId="11" xfId="0" applyNumberFormat="1" applyFont="1" applyFill="1" applyBorder="1" applyAlignment="1" applyProtection="1">
      <alignment horizontal="center"/>
      <protection hidden="1"/>
    </xf>
    <xf numFmtId="3" fontId="4" fillId="2" borderId="11" xfId="0" applyNumberFormat="1" applyFont="1" applyFill="1" applyBorder="1" applyAlignment="1" applyProtection="1">
      <alignment horizontal="right"/>
      <protection hidden="1"/>
    </xf>
    <xf numFmtId="0" fontId="0" fillId="0" borderId="0" xfId="0" applyAlignment="1">
      <alignment vertical="center"/>
    </xf>
    <xf numFmtId="0" fontId="7" fillId="0" borderId="0" xfId="0" applyFont="1" applyAlignment="1">
      <alignment vertical="center"/>
    </xf>
    <xf numFmtId="0" fontId="8" fillId="0" borderId="0" xfId="0" applyFont="1" applyAlignment="1">
      <alignment vertical="center"/>
    </xf>
    <xf numFmtId="0" fontId="11" fillId="2" borderId="11" xfId="0" applyFont="1" applyFill="1" applyBorder="1" applyAlignment="1" applyProtection="1">
      <alignment horizontal="center" wrapText="1"/>
      <protection hidden="1"/>
    </xf>
    <xf numFmtId="0" fontId="11" fillId="2" borderId="11" xfId="0" applyFont="1" applyFill="1" applyBorder="1" applyAlignment="1" applyProtection="1">
      <alignment horizontal="center"/>
      <protection hidden="1"/>
    </xf>
    <xf numFmtId="0" fontId="12" fillId="2" borderId="11" xfId="0" applyFont="1" applyFill="1" applyBorder="1" applyAlignment="1" applyProtection="1">
      <alignment horizontal="center"/>
      <protection hidden="1"/>
    </xf>
    <xf numFmtId="0" fontId="11" fillId="4" borderId="11" xfId="0" applyFont="1" applyFill="1" applyBorder="1" applyAlignment="1" applyProtection="1">
      <alignment horizontal="center"/>
      <protection hidden="1"/>
    </xf>
    <xf numFmtId="0" fontId="14" fillId="2" borderId="11" xfId="0" applyFont="1" applyFill="1" applyBorder="1" applyAlignment="1" applyProtection="1">
      <alignment horizontal="center"/>
      <protection hidden="1"/>
    </xf>
    <xf numFmtId="0" fontId="11" fillId="2" borderId="12" xfId="0" applyFont="1" applyFill="1" applyBorder="1" applyAlignment="1" applyProtection="1">
      <alignment horizontal="left"/>
      <protection hidden="1"/>
    </xf>
    <xf numFmtId="0" fontId="0" fillId="0" borderId="13" xfId="0" applyBorder="1" applyAlignment="1"/>
    <xf numFmtId="0" fontId="0" fillId="0" borderId="14"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FscenarioAnalysis2013-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F Dashboard"/>
      <sheetName val="Fuel consumption data"/>
      <sheetName val="Electricity generaton data"/>
      <sheetName val="Fuel emission data"/>
      <sheetName val="Import-export data"/>
      <sheetName val="Simple OM calculation"/>
      <sheetName val="Simple adjusted OM calculation"/>
      <sheetName val="Dispatch Data Analysis OM"/>
      <sheetName val="Average OM calculation"/>
      <sheetName val="BM calculation"/>
      <sheetName val="Eskom CDM project pipeline data"/>
    </sheetNames>
    <sheetDataSet>
      <sheetData sheetId="0"/>
      <sheetData sheetId="1">
        <row r="8">
          <cell r="B8" t="str">
            <v>Arnot</v>
          </cell>
          <cell r="C8">
            <v>1980</v>
          </cell>
          <cell r="D8">
            <v>26197</v>
          </cell>
          <cell r="E8">
            <v>26197</v>
          </cell>
        </row>
        <row r="9">
          <cell r="B9" t="str">
            <v>Duvha</v>
          </cell>
          <cell r="C9">
            <v>3450</v>
          </cell>
          <cell r="D9">
            <v>29238</v>
          </cell>
          <cell r="E9">
            <v>29238</v>
          </cell>
        </row>
        <row r="10">
          <cell r="B10" t="str">
            <v>Hendrina</v>
          </cell>
          <cell r="C10">
            <v>1895</v>
          </cell>
          <cell r="D10">
            <v>25700</v>
          </cell>
          <cell r="E10">
            <v>25700</v>
          </cell>
        </row>
        <row r="11">
          <cell r="B11" t="str">
            <v>Kendal</v>
          </cell>
          <cell r="C11">
            <v>3840</v>
          </cell>
          <cell r="D11">
            <v>32417</v>
          </cell>
          <cell r="E11">
            <v>32417</v>
          </cell>
        </row>
        <row r="12">
          <cell r="B12" t="str">
            <v>Kriel</v>
          </cell>
          <cell r="C12">
            <v>2850</v>
          </cell>
          <cell r="D12">
            <v>27886</v>
          </cell>
          <cell r="E12">
            <v>27886</v>
          </cell>
        </row>
        <row r="13">
          <cell r="B13" t="str">
            <v>Lethabo</v>
          </cell>
          <cell r="C13">
            <v>3558</v>
          </cell>
          <cell r="D13">
            <v>31403</v>
          </cell>
          <cell r="E13">
            <v>31403</v>
          </cell>
        </row>
        <row r="14">
          <cell r="B14" t="str">
            <v>Matimba</v>
          </cell>
          <cell r="C14">
            <v>3690</v>
          </cell>
          <cell r="D14">
            <v>32115</v>
          </cell>
          <cell r="E14">
            <v>32115</v>
          </cell>
        </row>
        <row r="15">
          <cell r="B15" t="str">
            <v>Majuba</v>
          </cell>
          <cell r="C15">
            <v>3843</v>
          </cell>
          <cell r="D15">
            <v>35156</v>
          </cell>
          <cell r="E15">
            <v>35156</v>
          </cell>
        </row>
        <row r="16">
          <cell r="B16" t="str">
            <v>Matla</v>
          </cell>
          <cell r="C16">
            <v>3450</v>
          </cell>
          <cell r="D16">
            <v>29127</v>
          </cell>
          <cell r="E16">
            <v>29127</v>
          </cell>
        </row>
        <row r="17">
          <cell r="B17" t="str">
            <v>Tutuka</v>
          </cell>
          <cell r="C17">
            <v>3510</v>
          </cell>
          <cell r="D17">
            <v>31199</v>
          </cell>
          <cell r="E17">
            <v>31199</v>
          </cell>
        </row>
        <row r="18">
          <cell r="B18" t="str">
            <v>Koeberg</v>
          </cell>
          <cell r="C18">
            <v>1800</v>
          </cell>
          <cell r="D18">
            <v>30884</v>
          </cell>
          <cell r="E18">
            <v>30884</v>
          </cell>
        </row>
        <row r="19">
          <cell r="D19">
            <v>27893</v>
          </cell>
          <cell r="E19">
            <v>27893</v>
          </cell>
        </row>
        <row r="20">
          <cell r="D20">
            <v>39356</v>
          </cell>
          <cell r="E20">
            <v>39356</v>
          </cell>
        </row>
        <row r="21">
          <cell r="B21" t="str">
            <v>Gourikwa</v>
          </cell>
          <cell r="C21">
            <v>740</v>
          </cell>
          <cell r="D21">
            <v>39356</v>
          </cell>
          <cell r="E21">
            <v>39356</v>
          </cell>
        </row>
        <row r="22">
          <cell r="B22" t="str">
            <v>Port Rex</v>
          </cell>
          <cell r="C22">
            <v>171</v>
          </cell>
          <cell r="D22">
            <v>28033</v>
          </cell>
          <cell r="E22">
            <v>28033</v>
          </cell>
        </row>
        <row r="23">
          <cell r="B23" t="str">
            <v>Colley Wobbles</v>
          </cell>
          <cell r="C23">
            <v>42</v>
          </cell>
          <cell r="D23">
            <v>31048</v>
          </cell>
          <cell r="E23">
            <v>31048</v>
          </cell>
        </row>
        <row r="24">
          <cell r="B24" t="str">
            <v>First Falls</v>
          </cell>
          <cell r="C24">
            <v>6</v>
          </cell>
          <cell r="D24">
            <v>28887</v>
          </cell>
          <cell r="E24">
            <v>28887</v>
          </cell>
        </row>
        <row r="25">
          <cell r="B25" t="str">
            <v>Gariep</v>
          </cell>
          <cell r="C25">
            <v>360</v>
          </cell>
          <cell r="D25">
            <v>26184</v>
          </cell>
          <cell r="E25">
            <v>26184</v>
          </cell>
        </row>
        <row r="26">
          <cell r="B26" t="str">
            <v>Ncora</v>
          </cell>
          <cell r="C26">
            <v>2</v>
          </cell>
          <cell r="D26">
            <v>30376</v>
          </cell>
          <cell r="E26">
            <v>30376</v>
          </cell>
        </row>
        <row r="27">
          <cell r="B27" t="str">
            <v>Second Falls</v>
          </cell>
          <cell r="C27">
            <v>11</v>
          </cell>
          <cell r="D27">
            <v>28946</v>
          </cell>
          <cell r="E27">
            <v>28946</v>
          </cell>
        </row>
        <row r="28">
          <cell r="B28" t="str">
            <v>Van Der Kloof</v>
          </cell>
          <cell r="C28">
            <v>240</v>
          </cell>
          <cell r="D28">
            <v>28126</v>
          </cell>
          <cell r="E28">
            <v>28126</v>
          </cell>
        </row>
        <row r="29">
          <cell r="B29" t="str">
            <v>Drakensberg</v>
          </cell>
          <cell r="C29">
            <v>1000</v>
          </cell>
          <cell r="D29">
            <v>29754</v>
          </cell>
          <cell r="E29">
            <v>29754</v>
          </cell>
        </row>
        <row r="30">
          <cell r="B30" t="str">
            <v>Palmiet</v>
          </cell>
          <cell r="C30">
            <v>400</v>
          </cell>
          <cell r="D30">
            <v>32251</v>
          </cell>
          <cell r="E30">
            <v>32251</v>
          </cell>
        </row>
        <row r="31">
          <cell r="B31" t="str">
            <v>Camden</v>
          </cell>
          <cell r="C31">
            <v>1600</v>
          </cell>
          <cell r="D31">
            <v>24462</v>
          </cell>
          <cell r="E31">
            <v>38504</v>
          </cell>
        </row>
        <row r="32">
          <cell r="B32" t="str">
            <v>Grootvlei</v>
          </cell>
          <cell r="C32">
            <v>1200</v>
          </cell>
          <cell r="D32">
            <v>25384</v>
          </cell>
          <cell r="E32">
            <v>25384</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9"/>
  <sheetViews>
    <sheetView tabSelected="1" workbookViewId="0">
      <selection activeCell="A2" sqref="A2"/>
    </sheetView>
  </sheetViews>
  <sheetFormatPr defaultRowHeight="15" x14ac:dyDescent="0.25"/>
  <cols>
    <col min="2" max="2" width="13.42578125" bestFit="1" customWidth="1"/>
    <col min="3" max="3" width="8.28515625" bestFit="1" customWidth="1"/>
    <col min="4" max="4" width="13.42578125" customWidth="1"/>
    <col min="5" max="5" width="12.5703125" hidden="1" customWidth="1"/>
    <col min="7" max="7" width="10.85546875" hidden="1" customWidth="1"/>
    <col min="8" max="8" width="16.5703125" bestFit="1" customWidth="1"/>
    <col min="9" max="9" width="15.7109375" hidden="1" customWidth="1"/>
    <col min="10" max="13" width="9.85546875" hidden="1" customWidth="1"/>
    <col min="14" max="16" width="10.140625" hidden="1" customWidth="1"/>
    <col min="17" max="17" width="4.85546875" customWidth="1"/>
    <col min="18" max="19" width="10.140625" bestFit="1" customWidth="1"/>
    <col min="20" max="22" width="10.85546875" bestFit="1" customWidth="1"/>
    <col min="23" max="23" width="5.7109375" customWidth="1"/>
    <col min="24" max="28" width="9.85546875" bestFit="1" customWidth="1"/>
  </cols>
  <sheetData>
    <row r="1" spans="1:28" x14ac:dyDescent="0.25">
      <c r="D1" s="40" t="s">
        <v>56</v>
      </c>
    </row>
    <row r="2" spans="1:28" x14ac:dyDescent="0.25">
      <c r="A2" t="s">
        <v>65</v>
      </c>
    </row>
    <row r="3" spans="1:28" ht="36.75" x14ac:dyDescent="0.25">
      <c r="B3" s="44" t="s">
        <v>0</v>
      </c>
      <c r="C3" s="43" t="s">
        <v>1</v>
      </c>
      <c r="D3" s="43" t="s">
        <v>2</v>
      </c>
      <c r="E3" s="43"/>
      <c r="F3" s="44" t="s">
        <v>3</v>
      </c>
      <c r="G3" s="45" t="s">
        <v>64</v>
      </c>
      <c r="H3" s="44" t="s">
        <v>4</v>
      </c>
      <c r="I3" s="44"/>
      <c r="J3" s="44"/>
      <c r="K3" s="44"/>
      <c r="L3" s="44"/>
      <c r="M3" s="44"/>
      <c r="N3" s="44"/>
      <c r="O3" s="44"/>
      <c r="P3" s="44"/>
      <c r="Q3" s="46"/>
      <c r="R3" s="48" t="s">
        <v>5</v>
      </c>
      <c r="S3" s="49"/>
      <c r="T3" s="49"/>
      <c r="U3" s="49"/>
      <c r="V3" s="50"/>
      <c r="W3" s="46"/>
      <c r="X3" s="48" t="s">
        <v>55</v>
      </c>
      <c r="Y3" s="49"/>
      <c r="Z3" s="49"/>
      <c r="AA3" s="49"/>
      <c r="AB3" s="50"/>
    </row>
    <row r="4" spans="1:28" x14ac:dyDescent="0.25">
      <c r="B4" s="22"/>
      <c r="C4" s="22"/>
      <c r="D4" s="22"/>
      <c r="E4" s="22"/>
      <c r="F4" s="22"/>
      <c r="G4" s="22"/>
      <c r="H4" s="22"/>
      <c r="I4" s="22">
        <v>2001</v>
      </c>
      <c r="J4" s="22">
        <v>2002</v>
      </c>
      <c r="K4" s="22">
        <v>2003</v>
      </c>
      <c r="L4" s="22">
        <v>2004</v>
      </c>
      <c r="M4" s="22">
        <v>2005</v>
      </c>
      <c r="N4" s="24" t="s">
        <v>6</v>
      </c>
      <c r="O4" s="22" t="s">
        <v>7</v>
      </c>
      <c r="P4" s="22" t="s">
        <v>8</v>
      </c>
      <c r="Q4" s="23"/>
      <c r="R4" s="44" t="s">
        <v>9</v>
      </c>
      <c r="S4" s="44" t="s">
        <v>10</v>
      </c>
      <c r="T4" s="44" t="s">
        <v>11</v>
      </c>
      <c r="U4" s="44" t="s">
        <v>12</v>
      </c>
      <c r="V4" s="44" t="s">
        <v>13</v>
      </c>
      <c r="W4" s="46"/>
      <c r="X4" s="47" t="s">
        <v>9</v>
      </c>
      <c r="Y4" s="47" t="s">
        <v>10</v>
      </c>
      <c r="Z4" s="47" t="s">
        <v>11</v>
      </c>
      <c r="AA4" s="47" t="s">
        <v>12</v>
      </c>
      <c r="AB4" s="47" t="s">
        <v>13</v>
      </c>
    </row>
    <row r="5" spans="1:28" x14ac:dyDescent="0.25">
      <c r="B5" s="35"/>
      <c r="C5" s="35"/>
      <c r="D5" s="35"/>
      <c r="E5" s="35"/>
      <c r="F5" s="35"/>
      <c r="G5" s="35"/>
      <c r="H5" s="35"/>
      <c r="I5" s="35"/>
      <c r="J5" s="35"/>
      <c r="K5" s="35"/>
      <c r="L5" s="35"/>
      <c r="M5" s="35"/>
      <c r="N5" s="36"/>
      <c r="O5" s="35"/>
      <c r="P5" s="35"/>
      <c r="Q5" s="35"/>
      <c r="R5" s="35"/>
      <c r="S5" s="35"/>
      <c r="T5" s="35"/>
      <c r="U5" s="35"/>
      <c r="V5" s="35"/>
      <c r="W5" s="35"/>
      <c r="X5" s="37"/>
      <c r="Y5" s="37"/>
      <c r="Z5" s="37"/>
      <c r="AA5" s="37"/>
      <c r="AB5" s="37"/>
    </row>
    <row r="6" spans="1:28" x14ac:dyDescent="0.25">
      <c r="B6" s="26" t="s">
        <v>14</v>
      </c>
      <c r="C6" s="27">
        <v>1980</v>
      </c>
      <c r="D6" s="28">
        <v>26197</v>
      </c>
      <c r="E6" s="28">
        <v>26197</v>
      </c>
      <c r="F6" s="25" t="s">
        <v>15</v>
      </c>
      <c r="G6" s="29">
        <f>SUM(I6:U6)</f>
        <v>77844640</v>
      </c>
      <c r="H6" s="30" t="s">
        <v>16</v>
      </c>
      <c r="I6" s="31">
        <v>5595047</v>
      </c>
      <c r="J6" s="31">
        <v>5799406</v>
      </c>
      <c r="K6" s="31">
        <v>6654629</v>
      </c>
      <c r="L6" s="31">
        <v>6608536</v>
      </c>
      <c r="M6" s="31">
        <v>5456640</v>
      </c>
      <c r="N6" s="31">
        <v>8063020</v>
      </c>
      <c r="O6" s="31">
        <v>6210700</v>
      </c>
      <c r="P6" s="31">
        <v>6395805</v>
      </c>
      <c r="Q6" s="32"/>
      <c r="R6" s="33">
        <v>6794134</v>
      </c>
      <c r="S6" s="33">
        <v>6525670</v>
      </c>
      <c r="T6" s="33">
        <v>7035460</v>
      </c>
      <c r="U6" s="33">
        <v>6705593</v>
      </c>
      <c r="V6" s="33">
        <v>6066013</v>
      </c>
      <c r="W6" s="34"/>
      <c r="X6" s="31">
        <v>13227864.000000002</v>
      </c>
      <c r="Y6" s="31">
        <v>12194878</v>
      </c>
      <c r="Z6" s="31">
        <v>12229098</v>
      </c>
      <c r="AA6" s="31">
        <v>11950797</v>
      </c>
      <c r="AB6" s="31">
        <v>10840753</v>
      </c>
    </row>
    <row r="7" spans="1:28" x14ac:dyDescent="0.25">
      <c r="B7" s="26" t="s">
        <v>17</v>
      </c>
      <c r="C7" s="27">
        <v>3450</v>
      </c>
      <c r="D7" s="28">
        <v>29238</v>
      </c>
      <c r="E7" s="28">
        <v>29238</v>
      </c>
      <c r="F7" s="25" t="s">
        <v>15</v>
      </c>
      <c r="G7" s="29">
        <f t="shared" ref="G7:G31" si="0">SUM(I7:U7)</f>
        <v>135284476</v>
      </c>
      <c r="H7" s="30" t="s">
        <v>16</v>
      </c>
      <c r="I7" s="31">
        <v>10560247</v>
      </c>
      <c r="J7" s="31">
        <v>10681500</v>
      </c>
      <c r="K7" s="31">
        <v>9988679</v>
      </c>
      <c r="L7" s="31">
        <v>11907947</v>
      </c>
      <c r="M7" s="31">
        <v>11765290</v>
      </c>
      <c r="N7" s="31">
        <v>15915147</v>
      </c>
      <c r="O7" s="31">
        <v>12425531</v>
      </c>
      <c r="P7" s="31">
        <v>11393553</v>
      </c>
      <c r="Q7" s="32"/>
      <c r="R7" s="33">
        <v>11744606</v>
      </c>
      <c r="S7" s="33">
        <v>10639393</v>
      </c>
      <c r="T7" s="33">
        <v>9154172</v>
      </c>
      <c r="U7" s="33">
        <v>9108411</v>
      </c>
      <c r="V7" s="33">
        <v>9741615</v>
      </c>
      <c r="W7" s="34"/>
      <c r="X7" s="31">
        <v>22581228</v>
      </c>
      <c r="Y7" s="31">
        <v>20267508</v>
      </c>
      <c r="Z7" s="31">
        <v>17556459</v>
      </c>
      <c r="AA7" s="31">
        <v>17413964</v>
      </c>
      <c r="AB7" s="31">
        <v>17925378</v>
      </c>
    </row>
    <row r="8" spans="1:28" x14ac:dyDescent="0.25">
      <c r="B8" s="26" t="s">
        <v>18</v>
      </c>
      <c r="C8" s="27">
        <v>1895</v>
      </c>
      <c r="D8" s="28">
        <v>25700</v>
      </c>
      <c r="E8" s="28">
        <v>25700</v>
      </c>
      <c r="F8" s="25" t="s">
        <v>15</v>
      </c>
      <c r="G8" s="29">
        <f t="shared" si="0"/>
        <v>83308941</v>
      </c>
      <c r="H8" s="30" t="s">
        <v>16</v>
      </c>
      <c r="I8" s="31">
        <v>6475309</v>
      </c>
      <c r="J8" s="31">
        <v>6551254</v>
      </c>
      <c r="K8" s="31">
        <v>6432159</v>
      </c>
      <c r="L8" s="31">
        <v>6644412</v>
      </c>
      <c r="M8" s="31">
        <v>6883375</v>
      </c>
      <c r="N8" s="31">
        <v>8746546</v>
      </c>
      <c r="O8" s="31">
        <v>7794220</v>
      </c>
      <c r="P8" s="31">
        <v>7122918</v>
      </c>
      <c r="Q8" s="32"/>
      <c r="R8" s="33">
        <v>6905917</v>
      </c>
      <c r="S8" s="33">
        <v>7139198</v>
      </c>
      <c r="T8" s="33">
        <v>6849996</v>
      </c>
      <c r="U8" s="33">
        <v>5763637</v>
      </c>
      <c r="V8" s="33">
        <v>5323902</v>
      </c>
      <c r="W8" s="34"/>
      <c r="X8" s="31">
        <v>12143292.000000002</v>
      </c>
      <c r="Y8" s="31">
        <v>11938206</v>
      </c>
      <c r="Z8" s="31">
        <v>11412357</v>
      </c>
      <c r="AA8" s="31">
        <v>9489357</v>
      </c>
      <c r="AB8" s="31">
        <v>8861776</v>
      </c>
    </row>
    <row r="9" spans="1:28" x14ac:dyDescent="0.25">
      <c r="B9" s="26" t="s">
        <v>19</v>
      </c>
      <c r="C9" s="27">
        <v>3840</v>
      </c>
      <c r="D9" s="28">
        <v>32417</v>
      </c>
      <c r="E9" s="28">
        <v>32417</v>
      </c>
      <c r="F9" s="25" t="s">
        <v>15</v>
      </c>
      <c r="G9" s="29">
        <f t="shared" si="0"/>
        <v>185834438</v>
      </c>
      <c r="H9" s="30" t="s">
        <v>16</v>
      </c>
      <c r="I9" s="31">
        <v>13517668</v>
      </c>
      <c r="J9" s="31">
        <v>14156009</v>
      </c>
      <c r="K9" s="31">
        <v>15745646</v>
      </c>
      <c r="L9" s="31">
        <v>15429638</v>
      </c>
      <c r="M9" s="31">
        <v>15161339</v>
      </c>
      <c r="N9" s="31">
        <v>20115835</v>
      </c>
      <c r="O9" s="31">
        <v>15986131</v>
      </c>
      <c r="P9" s="31">
        <v>15356595</v>
      </c>
      <c r="Q9" s="32"/>
      <c r="R9" s="33">
        <v>13866514</v>
      </c>
      <c r="S9" s="33">
        <v>15174501</v>
      </c>
      <c r="T9" s="33">
        <v>15938407</v>
      </c>
      <c r="U9" s="33">
        <v>15386155</v>
      </c>
      <c r="V9" s="33">
        <v>16190242</v>
      </c>
      <c r="W9" s="34"/>
      <c r="X9" s="31">
        <v>23307031.000000004</v>
      </c>
      <c r="Y9" s="31">
        <v>25648258</v>
      </c>
      <c r="Z9" s="31">
        <v>27309297</v>
      </c>
      <c r="AA9" s="31">
        <v>26198513</v>
      </c>
      <c r="AB9" s="31">
        <v>27012212</v>
      </c>
    </row>
    <row r="10" spans="1:28" x14ac:dyDescent="0.25">
      <c r="B10" s="26" t="s">
        <v>20</v>
      </c>
      <c r="C10" s="27">
        <v>2850</v>
      </c>
      <c r="D10" s="28">
        <v>27886</v>
      </c>
      <c r="E10" s="28">
        <v>27886</v>
      </c>
      <c r="F10" s="25" t="s">
        <v>15</v>
      </c>
      <c r="G10" s="29">
        <f t="shared" si="0"/>
        <v>114673833.12682061</v>
      </c>
      <c r="H10" s="30" t="s">
        <v>16</v>
      </c>
      <c r="I10" s="31">
        <v>10032554</v>
      </c>
      <c r="J10" s="31">
        <v>10019981</v>
      </c>
      <c r="K10" s="31">
        <v>9306872</v>
      </c>
      <c r="L10" s="31">
        <v>9297070</v>
      </c>
      <c r="M10" s="31">
        <v>10518778</v>
      </c>
      <c r="N10" s="31">
        <v>11722579</v>
      </c>
      <c r="O10" s="31">
        <v>9059934</v>
      </c>
      <c r="P10" s="31">
        <v>9420764</v>
      </c>
      <c r="Q10" s="32"/>
      <c r="R10" s="33">
        <v>8504715</v>
      </c>
      <c r="S10" s="33">
        <v>9527185</v>
      </c>
      <c r="T10" s="33">
        <v>8360504.1268206071</v>
      </c>
      <c r="U10" s="33">
        <v>8902897</v>
      </c>
      <c r="V10" s="33">
        <v>8147633</v>
      </c>
      <c r="W10" s="34"/>
      <c r="X10" s="31">
        <v>15906816</v>
      </c>
      <c r="Y10" s="31">
        <v>18204910</v>
      </c>
      <c r="Z10" s="31">
        <v>15289169</v>
      </c>
      <c r="AA10" s="31">
        <v>16570689</v>
      </c>
      <c r="AB10" s="31">
        <v>14443442</v>
      </c>
    </row>
    <row r="11" spans="1:28" x14ac:dyDescent="0.25">
      <c r="B11" s="26" t="s">
        <v>21</v>
      </c>
      <c r="C11" s="27">
        <v>3558</v>
      </c>
      <c r="D11" s="28">
        <v>31403</v>
      </c>
      <c r="E11" s="28">
        <v>31403</v>
      </c>
      <c r="F11" s="25" t="s">
        <v>15</v>
      </c>
      <c r="G11" s="29">
        <f t="shared" si="0"/>
        <v>206774519</v>
      </c>
      <c r="H11" s="30" t="s">
        <v>16</v>
      </c>
      <c r="I11" s="31">
        <v>15309412</v>
      </c>
      <c r="J11" s="31">
        <v>15368207</v>
      </c>
      <c r="K11" s="31">
        <v>16410189</v>
      </c>
      <c r="L11" s="31">
        <v>17041971</v>
      </c>
      <c r="M11" s="31">
        <v>15602785</v>
      </c>
      <c r="N11" s="31">
        <v>22792396</v>
      </c>
      <c r="O11" s="31">
        <v>18314572</v>
      </c>
      <c r="P11" s="31">
        <v>16715323</v>
      </c>
      <c r="Q11" s="32"/>
      <c r="R11" s="33">
        <v>18170227</v>
      </c>
      <c r="S11" s="33">
        <v>17774699</v>
      </c>
      <c r="T11" s="33">
        <v>17293334</v>
      </c>
      <c r="U11" s="33">
        <v>15981404</v>
      </c>
      <c r="V11" s="33">
        <v>16317957</v>
      </c>
      <c r="W11" s="34"/>
      <c r="X11" s="31">
        <v>25522697.999999996</v>
      </c>
      <c r="Y11" s="31">
        <v>25500366</v>
      </c>
      <c r="Z11" s="31">
        <v>24274937</v>
      </c>
      <c r="AA11" s="31">
        <v>22480206</v>
      </c>
      <c r="AB11" s="31">
        <v>23092551</v>
      </c>
    </row>
    <row r="12" spans="1:28" x14ac:dyDescent="0.25">
      <c r="B12" s="26" t="s">
        <v>22</v>
      </c>
      <c r="C12" s="27">
        <v>3690</v>
      </c>
      <c r="D12" s="28">
        <v>32115</v>
      </c>
      <c r="E12" s="28">
        <v>32115</v>
      </c>
      <c r="F12" s="25" t="s">
        <v>15</v>
      </c>
      <c r="G12" s="29">
        <f t="shared" si="0"/>
        <v>167668135</v>
      </c>
      <c r="H12" s="30" t="s">
        <v>16</v>
      </c>
      <c r="I12" s="31">
        <v>12362245</v>
      </c>
      <c r="J12" s="31">
        <v>12960435</v>
      </c>
      <c r="K12" s="31">
        <v>13803200</v>
      </c>
      <c r="L12" s="31">
        <v>13786063</v>
      </c>
      <c r="M12" s="31">
        <v>9369375</v>
      </c>
      <c r="N12" s="31">
        <v>18075673</v>
      </c>
      <c r="O12" s="31">
        <v>14862323</v>
      </c>
      <c r="P12" s="31">
        <v>13991453</v>
      </c>
      <c r="Q12" s="32"/>
      <c r="R12" s="33">
        <v>14637481</v>
      </c>
      <c r="S12" s="33">
        <v>14596842</v>
      </c>
      <c r="T12" s="33">
        <v>14953397</v>
      </c>
      <c r="U12" s="33">
        <v>14269648</v>
      </c>
      <c r="V12" s="33">
        <v>13911050</v>
      </c>
      <c r="W12" s="34"/>
      <c r="X12" s="31">
        <v>27964141.000000004</v>
      </c>
      <c r="Y12" s="31">
        <v>28163040</v>
      </c>
      <c r="Z12" s="31">
        <v>27899475</v>
      </c>
      <c r="AA12" s="31">
        <v>26714123</v>
      </c>
      <c r="AB12" s="31">
        <v>25895187</v>
      </c>
    </row>
    <row r="13" spans="1:28" x14ac:dyDescent="0.25">
      <c r="B13" s="26" t="s">
        <v>23</v>
      </c>
      <c r="C13" s="27">
        <v>3843</v>
      </c>
      <c r="D13" s="28">
        <v>35156</v>
      </c>
      <c r="E13" s="28">
        <v>35156</v>
      </c>
      <c r="F13" s="25" t="s">
        <v>15</v>
      </c>
      <c r="G13" s="29">
        <f t="shared" si="0"/>
        <v>120528293</v>
      </c>
      <c r="H13" s="30" t="s">
        <v>16</v>
      </c>
      <c r="I13" s="31">
        <v>2593313</v>
      </c>
      <c r="J13" s="31">
        <v>2370339</v>
      </c>
      <c r="K13" s="31">
        <v>5539271</v>
      </c>
      <c r="L13" s="31">
        <v>6363395</v>
      </c>
      <c r="M13" s="31">
        <v>14338444</v>
      </c>
      <c r="N13" s="31">
        <v>11834508</v>
      </c>
      <c r="O13" s="31">
        <v>12853342</v>
      </c>
      <c r="P13" s="31">
        <v>12554406</v>
      </c>
      <c r="Q13" s="32"/>
      <c r="R13" s="33">
        <v>12261833</v>
      </c>
      <c r="S13" s="33">
        <v>13020512</v>
      </c>
      <c r="T13" s="33">
        <v>13529252</v>
      </c>
      <c r="U13" s="33">
        <v>13269678</v>
      </c>
      <c r="V13" s="33">
        <v>13087805</v>
      </c>
      <c r="W13" s="34"/>
      <c r="X13" s="31">
        <v>22340081.000000004</v>
      </c>
      <c r="Y13" s="31">
        <v>24632585</v>
      </c>
      <c r="Z13" s="31">
        <v>25325348</v>
      </c>
      <c r="AA13" s="31">
        <v>24781734</v>
      </c>
      <c r="AB13" s="31">
        <v>23801048</v>
      </c>
    </row>
    <row r="14" spans="1:28" x14ac:dyDescent="0.25">
      <c r="B14" s="26" t="s">
        <v>24</v>
      </c>
      <c r="C14" s="27">
        <v>3450</v>
      </c>
      <c r="D14" s="28">
        <v>29127</v>
      </c>
      <c r="E14" s="28">
        <v>29127</v>
      </c>
      <c r="F14" s="25" t="s">
        <v>15</v>
      </c>
      <c r="G14" s="29">
        <f t="shared" si="0"/>
        <v>156735425</v>
      </c>
      <c r="H14" s="30" t="s">
        <v>16</v>
      </c>
      <c r="I14" s="31">
        <v>12884252</v>
      </c>
      <c r="J14" s="31">
        <v>12924369</v>
      </c>
      <c r="K14" s="31">
        <v>13169317</v>
      </c>
      <c r="L14" s="31">
        <v>13445117</v>
      </c>
      <c r="M14" s="31">
        <v>12929861</v>
      </c>
      <c r="N14" s="31">
        <v>16867123</v>
      </c>
      <c r="O14" s="31">
        <v>13795309</v>
      </c>
      <c r="P14" s="31">
        <v>12689387</v>
      </c>
      <c r="Q14" s="32"/>
      <c r="R14" s="33">
        <v>12438391</v>
      </c>
      <c r="S14" s="33">
        <v>12155421</v>
      </c>
      <c r="T14" s="33">
        <v>11367521</v>
      </c>
      <c r="U14" s="33">
        <v>12069357</v>
      </c>
      <c r="V14" s="33">
        <v>10076382</v>
      </c>
      <c r="W14" s="34"/>
      <c r="X14" s="31">
        <v>21954536</v>
      </c>
      <c r="Y14" s="31">
        <v>21504422</v>
      </c>
      <c r="Z14" s="31">
        <v>20650022</v>
      </c>
      <c r="AA14" s="31">
        <v>21939690</v>
      </c>
      <c r="AB14" s="31">
        <v>18376342</v>
      </c>
    </row>
    <row r="15" spans="1:28" x14ac:dyDescent="0.25">
      <c r="B15" s="26" t="s">
        <v>25</v>
      </c>
      <c r="C15" s="27">
        <v>3510</v>
      </c>
      <c r="D15" s="28">
        <v>31199</v>
      </c>
      <c r="E15" s="28">
        <v>31199</v>
      </c>
      <c r="F15" s="25" t="s">
        <v>15</v>
      </c>
      <c r="G15" s="29">
        <f t="shared" si="0"/>
        <v>111664114</v>
      </c>
      <c r="H15" s="30" t="s">
        <v>16</v>
      </c>
      <c r="I15" s="31">
        <v>4492863</v>
      </c>
      <c r="J15" s="31">
        <v>5628669</v>
      </c>
      <c r="K15" s="31">
        <v>7319814</v>
      </c>
      <c r="L15" s="31">
        <v>8983951</v>
      </c>
      <c r="M15" s="31">
        <v>8599359</v>
      </c>
      <c r="N15" s="31">
        <v>11654556</v>
      </c>
      <c r="O15" s="31">
        <v>10627575</v>
      </c>
      <c r="P15" s="31">
        <v>11231583</v>
      </c>
      <c r="Q15" s="32"/>
      <c r="R15" s="33">
        <v>10602839</v>
      </c>
      <c r="S15" s="33">
        <v>10191709</v>
      </c>
      <c r="T15" s="33">
        <v>11368184</v>
      </c>
      <c r="U15" s="33">
        <v>10963012</v>
      </c>
      <c r="V15" s="33">
        <v>10663894</v>
      </c>
      <c r="W15" s="34"/>
      <c r="X15" s="31">
        <v>19847894</v>
      </c>
      <c r="Y15" s="31">
        <v>19067501</v>
      </c>
      <c r="Z15" s="31">
        <v>20504886</v>
      </c>
      <c r="AA15" s="31">
        <v>19306569</v>
      </c>
      <c r="AB15" s="31">
        <v>18103698</v>
      </c>
    </row>
    <row r="16" spans="1:28" x14ac:dyDescent="0.25">
      <c r="B16" s="26" t="s">
        <v>26</v>
      </c>
      <c r="C16" s="27">
        <v>1800</v>
      </c>
      <c r="D16" s="28">
        <v>30884</v>
      </c>
      <c r="E16" s="28">
        <v>30884</v>
      </c>
      <c r="F16" s="25" t="s">
        <v>27</v>
      </c>
      <c r="G16" s="29">
        <f t="shared" si="0"/>
        <v>0</v>
      </c>
      <c r="H16" s="30" t="s">
        <v>28</v>
      </c>
      <c r="I16" s="31">
        <v>0</v>
      </c>
      <c r="J16" s="31">
        <v>0</v>
      </c>
      <c r="K16" s="31">
        <v>0</v>
      </c>
      <c r="L16" s="31">
        <v>0</v>
      </c>
      <c r="M16" s="31">
        <v>0</v>
      </c>
      <c r="N16" s="31"/>
      <c r="O16" s="31"/>
      <c r="P16" s="31"/>
      <c r="Q16" s="32"/>
      <c r="R16" s="31"/>
      <c r="S16" s="31"/>
      <c r="T16" s="31"/>
      <c r="U16" s="31"/>
      <c r="V16" s="31"/>
      <c r="W16" s="32"/>
      <c r="X16" s="31"/>
      <c r="Y16" s="31"/>
      <c r="Z16" s="31"/>
      <c r="AA16" s="31"/>
      <c r="AB16" s="31"/>
    </row>
    <row r="17" spans="2:28" x14ac:dyDescent="0.25">
      <c r="B17" s="26" t="s">
        <v>29</v>
      </c>
      <c r="C17" s="27">
        <v>171</v>
      </c>
      <c r="D17" s="28">
        <v>27893</v>
      </c>
      <c r="E17" s="28">
        <v>27893</v>
      </c>
      <c r="F17" s="25" t="s">
        <v>30</v>
      </c>
      <c r="G17" s="29">
        <f t="shared" si="0"/>
        <v>23270225.390528638</v>
      </c>
      <c r="H17" s="30" t="s">
        <v>31</v>
      </c>
      <c r="I17" s="31">
        <v>72003.5</v>
      </c>
      <c r="J17" s="31">
        <v>6579</v>
      </c>
      <c r="K17" s="31">
        <v>18275</v>
      </c>
      <c r="L17" s="31">
        <v>42763.5</v>
      </c>
      <c r="M17" s="31">
        <v>17488444</v>
      </c>
      <c r="N17" s="31"/>
      <c r="O17" s="31"/>
      <c r="P17" s="31"/>
      <c r="Q17" s="32"/>
      <c r="R17" s="31">
        <v>1132973.2882304911</v>
      </c>
      <c r="S17" s="31">
        <v>444957.42447218008</v>
      </c>
      <c r="T17" s="31">
        <v>462819.43636999885</v>
      </c>
      <c r="U17" s="31">
        <v>3601410.2414559671</v>
      </c>
      <c r="V17" s="31">
        <v>20141568.879038841</v>
      </c>
      <c r="W17" s="32"/>
      <c r="X17" s="31">
        <v>2187.1999999999998</v>
      </c>
      <c r="Y17" s="31">
        <f>0.992*1000</f>
        <v>992</v>
      </c>
      <c r="Z17" s="31">
        <v>1163</v>
      </c>
      <c r="AA17" s="31">
        <v>9958</v>
      </c>
      <c r="AB17" s="31">
        <v>56443</v>
      </c>
    </row>
    <row r="18" spans="2:28" x14ac:dyDescent="0.25">
      <c r="B18" s="26" t="s">
        <v>32</v>
      </c>
      <c r="C18" s="27">
        <v>1327</v>
      </c>
      <c r="D18" s="28">
        <v>39356</v>
      </c>
      <c r="E18" s="28">
        <v>39356</v>
      </c>
      <c r="F18" s="25" t="s">
        <v>30</v>
      </c>
      <c r="G18" s="29">
        <f t="shared" si="0"/>
        <v>562818935.44000006</v>
      </c>
      <c r="H18" s="30" t="s">
        <v>33</v>
      </c>
      <c r="I18" s="31"/>
      <c r="J18" s="31"/>
      <c r="K18" s="31"/>
      <c r="L18" s="31"/>
      <c r="M18" s="31"/>
      <c r="N18" s="31"/>
      <c r="O18" s="31"/>
      <c r="P18" s="31"/>
      <c r="Q18" s="32"/>
      <c r="R18" s="31">
        <v>7459437.3400000017</v>
      </c>
      <c r="S18" s="31">
        <v>41305579.950000003</v>
      </c>
      <c r="T18" s="31">
        <v>121853655.61999999</v>
      </c>
      <c r="U18" s="31">
        <v>392200262.53000003</v>
      </c>
      <c r="V18" s="31">
        <v>742556463.75999999</v>
      </c>
      <c r="W18" s="32"/>
      <c r="X18" s="31">
        <v>23367.000030000003</v>
      </c>
      <c r="Y18" s="31">
        <v>130240.99999999999</v>
      </c>
      <c r="Z18" s="31">
        <v>391049</v>
      </c>
      <c r="AA18" s="31">
        <v>1225994</v>
      </c>
      <c r="AB18" s="31">
        <v>2358259</v>
      </c>
    </row>
    <row r="19" spans="2:28" x14ac:dyDescent="0.25">
      <c r="B19" s="26" t="s">
        <v>34</v>
      </c>
      <c r="C19" s="27">
        <v>740</v>
      </c>
      <c r="D19" s="28">
        <v>39356</v>
      </c>
      <c r="E19" s="28">
        <v>39356</v>
      </c>
      <c r="F19" s="25" t="s">
        <v>30</v>
      </c>
      <c r="G19" s="29">
        <f t="shared" si="0"/>
        <v>324428696.57970417</v>
      </c>
      <c r="H19" s="30" t="s">
        <v>33</v>
      </c>
      <c r="I19" s="31"/>
      <c r="J19" s="31"/>
      <c r="K19" s="31"/>
      <c r="L19" s="31"/>
      <c r="M19" s="31"/>
      <c r="N19" s="31"/>
      <c r="O19" s="31"/>
      <c r="P19" s="31"/>
      <c r="Q19" s="32"/>
      <c r="R19" s="31">
        <v>6884154.5770414183</v>
      </c>
      <c r="S19" s="31">
        <v>19144088.765976328</v>
      </c>
      <c r="T19" s="31">
        <v>96165991.694970429</v>
      </c>
      <c r="U19" s="31">
        <v>202234461.54171598</v>
      </c>
      <c r="V19" s="31">
        <v>342045028.71603554</v>
      </c>
      <c r="W19" s="32"/>
      <c r="X19" s="31">
        <v>22612.000100000001</v>
      </c>
      <c r="Y19" s="31">
        <v>62233.089999999989</v>
      </c>
      <c r="Z19" s="31">
        <v>314651</v>
      </c>
      <c r="AA19" s="31">
        <v>657374</v>
      </c>
      <c r="AB19" s="31">
        <v>1133246</v>
      </c>
    </row>
    <row r="20" spans="2:28" x14ac:dyDescent="0.25">
      <c r="B20" s="26" t="s">
        <v>35</v>
      </c>
      <c r="C20" s="27">
        <v>171</v>
      </c>
      <c r="D20" s="28">
        <v>28033</v>
      </c>
      <c r="E20" s="28">
        <v>28033</v>
      </c>
      <c r="F20" s="25" t="s">
        <v>30</v>
      </c>
      <c r="G20" s="29">
        <f t="shared" si="0"/>
        <v>16629048.569112329</v>
      </c>
      <c r="H20" s="30" t="s">
        <v>31</v>
      </c>
      <c r="I20" s="31">
        <v>10234</v>
      </c>
      <c r="J20" s="31">
        <v>731</v>
      </c>
      <c r="K20" s="31">
        <v>106360.5</v>
      </c>
      <c r="L20" s="31">
        <v>17178.5</v>
      </c>
      <c r="M20" s="31">
        <v>10999357</v>
      </c>
      <c r="N20" s="31"/>
      <c r="O20" s="31"/>
      <c r="P20" s="31"/>
      <c r="Q20" s="32"/>
      <c r="R20" s="31">
        <v>375077.56911232945</v>
      </c>
      <c r="S20" s="31">
        <v>281941.00000000006</v>
      </c>
      <c r="T20" s="31">
        <v>828014</v>
      </c>
      <c r="U20" s="31">
        <v>4010155</v>
      </c>
      <c r="V20" s="31">
        <v>26036230.024495512</v>
      </c>
      <c r="W20" s="32"/>
      <c r="X20" s="31">
        <v>889</v>
      </c>
      <c r="Y20" s="31">
        <f>5.507*1000</f>
        <v>5507</v>
      </c>
      <c r="Z20" s="31">
        <v>2162</v>
      </c>
      <c r="AA20" s="31">
        <v>10830</v>
      </c>
      <c r="AB20" s="31">
        <v>73166</v>
      </c>
    </row>
    <row r="21" spans="2:28" x14ac:dyDescent="0.25">
      <c r="B21" s="26" t="s">
        <v>36</v>
      </c>
      <c r="C21" s="27">
        <v>42</v>
      </c>
      <c r="D21" s="28">
        <v>31048</v>
      </c>
      <c r="E21" s="28">
        <v>31048</v>
      </c>
      <c r="F21" s="25" t="s">
        <v>37</v>
      </c>
      <c r="G21" s="29">
        <f t="shared" si="0"/>
        <v>0</v>
      </c>
      <c r="H21" s="30" t="s">
        <v>28</v>
      </c>
      <c r="I21" s="31">
        <v>0</v>
      </c>
      <c r="J21" s="31">
        <v>0</v>
      </c>
      <c r="K21" s="31">
        <v>0</v>
      </c>
      <c r="L21" s="31">
        <v>0</v>
      </c>
      <c r="M21" s="31">
        <v>0</v>
      </c>
      <c r="N21" s="31"/>
      <c r="O21" s="31"/>
      <c r="P21" s="31"/>
      <c r="Q21" s="32"/>
      <c r="R21" s="31"/>
      <c r="S21" s="31"/>
      <c r="T21" s="31"/>
      <c r="U21" s="31"/>
      <c r="V21" s="31"/>
      <c r="W21" s="32"/>
      <c r="X21" s="31"/>
      <c r="Y21" s="31"/>
      <c r="Z21" s="31"/>
      <c r="AA21" s="31"/>
      <c r="AB21" s="31"/>
    </row>
    <row r="22" spans="2:28" x14ac:dyDescent="0.25">
      <c r="B22" s="26" t="s">
        <v>38</v>
      </c>
      <c r="C22" s="27">
        <v>6</v>
      </c>
      <c r="D22" s="28">
        <v>28887</v>
      </c>
      <c r="E22" s="28">
        <v>28887</v>
      </c>
      <c r="F22" s="25" t="s">
        <v>37</v>
      </c>
      <c r="G22" s="29">
        <f t="shared" si="0"/>
        <v>0</v>
      </c>
      <c r="H22" s="30" t="s">
        <v>28</v>
      </c>
      <c r="I22" s="31">
        <v>0</v>
      </c>
      <c r="J22" s="31">
        <v>0</v>
      </c>
      <c r="K22" s="31">
        <v>0</v>
      </c>
      <c r="L22" s="31">
        <v>0</v>
      </c>
      <c r="M22" s="31">
        <v>0</v>
      </c>
      <c r="N22" s="31"/>
      <c r="O22" s="31"/>
      <c r="P22" s="31"/>
      <c r="Q22" s="32"/>
      <c r="R22" s="31"/>
      <c r="S22" s="31"/>
      <c r="T22" s="31"/>
      <c r="U22" s="31"/>
      <c r="V22" s="31"/>
      <c r="W22" s="32"/>
      <c r="X22" s="31"/>
      <c r="Y22" s="31"/>
      <c r="Z22" s="31"/>
      <c r="AA22" s="31"/>
      <c r="AB22" s="31"/>
    </row>
    <row r="23" spans="2:28" x14ac:dyDescent="0.25">
      <c r="B23" s="26" t="s">
        <v>39</v>
      </c>
      <c r="C23" s="27">
        <v>360</v>
      </c>
      <c r="D23" s="28">
        <v>26184</v>
      </c>
      <c r="E23" s="28">
        <v>26184</v>
      </c>
      <c r="F23" s="25" t="s">
        <v>37</v>
      </c>
      <c r="G23" s="29">
        <f t="shared" si="0"/>
        <v>0</v>
      </c>
      <c r="H23" s="30" t="s">
        <v>28</v>
      </c>
      <c r="I23" s="31">
        <v>0</v>
      </c>
      <c r="J23" s="31">
        <v>0</v>
      </c>
      <c r="K23" s="31">
        <v>0</v>
      </c>
      <c r="L23" s="31">
        <v>0</v>
      </c>
      <c r="M23" s="31">
        <v>0</v>
      </c>
      <c r="N23" s="31"/>
      <c r="O23" s="31"/>
      <c r="P23" s="31"/>
      <c r="Q23" s="32"/>
      <c r="R23" s="31"/>
      <c r="S23" s="31"/>
      <c r="T23" s="31"/>
      <c r="U23" s="31"/>
      <c r="V23" s="31"/>
      <c r="W23" s="32"/>
      <c r="X23" s="31"/>
      <c r="Y23" s="31"/>
      <c r="Z23" s="31"/>
      <c r="AA23" s="31"/>
      <c r="AB23" s="31"/>
    </row>
    <row r="24" spans="2:28" x14ac:dyDescent="0.25">
      <c r="B24" s="26" t="s">
        <v>40</v>
      </c>
      <c r="C24" s="27">
        <v>2</v>
      </c>
      <c r="D24" s="28">
        <v>30376</v>
      </c>
      <c r="E24" s="28">
        <v>30376</v>
      </c>
      <c r="F24" s="25" t="s">
        <v>37</v>
      </c>
      <c r="G24" s="29">
        <f t="shared" si="0"/>
        <v>0</v>
      </c>
      <c r="H24" s="30" t="s">
        <v>28</v>
      </c>
      <c r="I24" s="31">
        <v>0</v>
      </c>
      <c r="J24" s="31">
        <v>0</v>
      </c>
      <c r="K24" s="31">
        <v>0</v>
      </c>
      <c r="L24" s="31">
        <v>0</v>
      </c>
      <c r="M24" s="31">
        <v>0</v>
      </c>
      <c r="N24" s="31"/>
      <c r="O24" s="31"/>
      <c r="P24" s="31"/>
      <c r="Q24" s="32"/>
      <c r="R24" s="31"/>
      <c r="S24" s="31"/>
      <c r="T24" s="31"/>
      <c r="U24" s="31"/>
      <c r="V24" s="31"/>
      <c r="W24" s="32"/>
      <c r="X24" s="31"/>
      <c r="Y24" s="31"/>
      <c r="Z24" s="31"/>
      <c r="AA24" s="31"/>
      <c r="AB24" s="31"/>
    </row>
    <row r="25" spans="2:28" x14ac:dyDescent="0.25">
      <c r="B25" s="26" t="s">
        <v>41</v>
      </c>
      <c r="C25" s="27">
        <v>11</v>
      </c>
      <c r="D25" s="28">
        <v>28946</v>
      </c>
      <c r="E25" s="28">
        <v>28946</v>
      </c>
      <c r="F25" s="25" t="s">
        <v>37</v>
      </c>
      <c r="G25" s="29">
        <f t="shared" si="0"/>
        <v>0</v>
      </c>
      <c r="H25" s="30" t="s">
        <v>28</v>
      </c>
      <c r="I25" s="31">
        <v>0</v>
      </c>
      <c r="J25" s="31">
        <v>0</v>
      </c>
      <c r="K25" s="31">
        <v>0</v>
      </c>
      <c r="L25" s="31">
        <v>0</v>
      </c>
      <c r="M25" s="31">
        <v>0</v>
      </c>
      <c r="N25" s="31"/>
      <c r="O25" s="31"/>
      <c r="P25" s="31"/>
      <c r="Q25" s="32"/>
      <c r="R25" s="31"/>
      <c r="S25" s="31"/>
      <c r="T25" s="31"/>
      <c r="U25" s="31"/>
      <c r="V25" s="31"/>
      <c r="W25" s="32"/>
      <c r="X25" s="31"/>
      <c r="Y25" s="31"/>
      <c r="Z25" s="31"/>
      <c r="AA25" s="31"/>
      <c r="AB25" s="31"/>
    </row>
    <row r="26" spans="2:28" x14ac:dyDescent="0.25">
      <c r="B26" s="26" t="s">
        <v>42</v>
      </c>
      <c r="C26" s="27">
        <v>240</v>
      </c>
      <c r="D26" s="28">
        <v>28126</v>
      </c>
      <c r="E26" s="28">
        <v>28126</v>
      </c>
      <c r="F26" s="25" t="s">
        <v>37</v>
      </c>
      <c r="G26" s="29">
        <f t="shared" si="0"/>
        <v>0</v>
      </c>
      <c r="H26" s="30" t="s">
        <v>28</v>
      </c>
      <c r="I26" s="31">
        <v>0</v>
      </c>
      <c r="J26" s="31">
        <v>0</v>
      </c>
      <c r="K26" s="31">
        <v>0</v>
      </c>
      <c r="L26" s="31">
        <v>0</v>
      </c>
      <c r="M26" s="31">
        <v>0</v>
      </c>
      <c r="N26" s="31"/>
      <c r="O26" s="31"/>
      <c r="P26" s="31"/>
      <c r="Q26" s="32"/>
      <c r="R26" s="31"/>
      <c r="S26" s="31"/>
      <c r="T26" s="31"/>
      <c r="U26" s="31"/>
      <c r="V26" s="31"/>
      <c r="W26" s="32"/>
      <c r="X26" s="31"/>
      <c r="Y26" s="31"/>
      <c r="Z26" s="31"/>
      <c r="AA26" s="31"/>
      <c r="AB26" s="31"/>
    </row>
    <row r="27" spans="2:28" x14ac:dyDescent="0.25">
      <c r="B27" s="26" t="s">
        <v>43</v>
      </c>
      <c r="C27" s="27">
        <v>1000</v>
      </c>
      <c r="D27" s="28">
        <v>29754</v>
      </c>
      <c r="E27" s="28">
        <v>29754</v>
      </c>
      <c r="F27" s="25" t="s">
        <v>44</v>
      </c>
      <c r="G27" s="29">
        <f t="shared" si="0"/>
        <v>0</v>
      </c>
      <c r="H27" s="30" t="s">
        <v>28</v>
      </c>
      <c r="I27" s="31">
        <v>0</v>
      </c>
      <c r="J27" s="31">
        <v>0</v>
      </c>
      <c r="K27" s="31">
        <v>0</v>
      </c>
      <c r="L27" s="31">
        <v>0</v>
      </c>
      <c r="M27" s="31">
        <v>0</v>
      </c>
      <c r="N27" s="31"/>
      <c r="O27" s="31"/>
      <c r="P27" s="31"/>
      <c r="Q27" s="32"/>
      <c r="R27" s="31"/>
      <c r="S27" s="31"/>
      <c r="T27" s="31"/>
      <c r="U27" s="31"/>
      <c r="V27" s="31"/>
      <c r="W27" s="32"/>
      <c r="X27" s="31"/>
      <c r="Y27" s="31"/>
      <c r="Z27" s="31"/>
      <c r="AA27" s="31"/>
      <c r="AB27" s="31"/>
    </row>
    <row r="28" spans="2:28" x14ac:dyDescent="0.25">
      <c r="B28" s="26" t="s">
        <v>45</v>
      </c>
      <c r="C28" s="27">
        <v>400</v>
      </c>
      <c r="D28" s="28">
        <v>32251</v>
      </c>
      <c r="E28" s="28">
        <v>32251</v>
      </c>
      <c r="F28" s="25" t="s">
        <v>44</v>
      </c>
      <c r="G28" s="29">
        <f t="shared" si="0"/>
        <v>0</v>
      </c>
      <c r="H28" s="30" t="s">
        <v>28</v>
      </c>
      <c r="I28" s="31">
        <v>0</v>
      </c>
      <c r="J28" s="31">
        <v>0</v>
      </c>
      <c r="K28" s="31">
        <v>0</v>
      </c>
      <c r="L28" s="31">
        <v>0</v>
      </c>
      <c r="M28" s="31">
        <v>0</v>
      </c>
      <c r="N28" s="31"/>
      <c r="O28" s="31"/>
      <c r="P28" s="31"/>
      <c r="Q28" s="32"/>
      <c r="R28" s="31"/>
      <c r="S28" s="31"/>
      <c r="T28" s="31"/>
      <c r="U28" s="31"/>
      <c r="V28" s="31"/>
      <c r="W28" s="32"/>
      <c r="X28" s="31"/>
      <c r="Y28" s="31"/>
      <c r="Z28" s="31"/>
      <c r="AA28" s="31"/>
      <c r="AB28" s="31"/>
    </row>
    <row r="29" spans="2:28" x14ac:dyDescent="0.25">
      <c r="B29" s="26" t="s">
        <v>46</v>
      </c>
      <c r="C29" s="27">
        <v>1600</v>
      </c>
      <c r="D29" s="28">
        <v>24462</v>
      </c>
      <c r="E29" s="28">
        <v>38504</v>
      </c>
      <c r="F29" s="25" t="s">
        <v>15</v>
      </c>
      <c r="G29" s="29">
        <f t="shared" si="0"/>
        <v>31035509</v>
      </c>
      <c r="H29" s="30" t="s">
        <v>16</v>
      </c>
      <c r="I29" s="31">
        <v>0</v>
      </c>
      <c r="J29" s="31">
        <v>0</v>
      </c>
      <c r="K29" s="31">
        <v>0</v>
      </c>
      <c r="L29" s="31">
        <v>0</v>
      </c>
      <c r="M29" s="31">
        <v>264700</v>
      </c>
      <c r="N29" s="31">
        <v>1604548</v>
      </c>
      <c r="O29" s="31">
        <v>3218873</v>
      </c>
      <c r="P29" s="31">
        <v>3876211</v>
      </c>
      <c r="Q29" s="32"/>
      <c r="R29" s="31">
        <v>4732163</v>
      </c>
      <c r="S29" s="31">
        <v>4629763</v>
      </c>
      <c r="T29" s="31">
        <v>4329462</v>
      </c>
      <c r="U29" s="31">
        <v>8379789</v>
      </c>
      <c r="V29" s="31">
        <v>5297913</v>
      </c>
      <c r="W29" s="32"/>
      <c r="X29" s="31">
        <v>7472070</v>
      </c>
      <c r="Y29" s="31">
        <f>7490.836*1000</f>
        <v>7490836</v>
      </c>
      <c r="Z29" s="31">
        <v>7267648</v>
      </c>
      <c r="AA29" s="31">
        <v>8379789</v>
      </c>
      <c r="AB29" s="31">
        <v>8727143</v>
      </c>
    </row>
    <row r="30" spans="2:28" x14ac:dyDescent="0.25">
      <c r="B30" s="26" t="s">
        <v>47</v>
      </c>
      <c r="C30" s="27">
        <v>1200</v>
      </c>
      <c r="D30" s="28">
        <v>25384</v>
      </c>
      <c r="E30" s="28">
        <v>25384</v>
      </c>
      <c r="F30" s="25" t="s">
        <v>15</v>
      </c>
      <c r="G30" s="29">
        <f t="shared" si="0"/>
        <v>13888778.689999999</v>
      </c>
      <c r="H30" s="30" t="s">
        <v>16</v>
      </c>
      <c r="I30" s="31">
        <v>0</v>
      </c>
      <c r="J30" s="31">
        <v>0</v>
      </c>
      <c r="K30" s="31">
        <v>0</v>
      </c>
      <c r="L30" s="31">
        <v>0</v>
      </c>
      <c r="M30" s="31">
        <v>0</v>
      </c>
      <c r="N30" s="31">
        <v>0</v>
      </c>
      <c r="O30" s="31">
        <v>130747.69</v>
      </c>
      <c r="P30" s="31">
        <v>674538</v>
      </c>
      <c r="Q30" s="32"/>
      <c r="R30" s="31">
        <v>1637371</v>
      </c>
      <c r="S30" s="31">
        <v>2132979</v>
      </c>
      <c r="T30" s="31">
        <v>3821963</v>
      </c>
      <c r="U30" s="31">
        <v>5491180</v>
      </c>
      <c r="V30" s="31">
        <v>4613355</v>
      </c>
      <c r="W30" s="32"/>
      <c r="X30" s="31">
        <v>2656230</v>
      </c>
      <c r="Y30" s="31">
        <f>3546.952*1000</f>
        <v>3546952</v>
      </c>
      <c r="Z30" s="31">
        <v>6094910</v>
      </c>
      <c r="AA30" s="31">
        <v>5491180</v>
      </c>
      <c r="AB30" s="31">
        <v>7345967</v>
      </c>
    </row>
    <row r="31" spans="2:28" x14ac:dyDescent="0.25">
      <c r="B31" s="26" t="s">
        <v>48</v>
      </c>
      <c r="C31" s="27">
        <v>1000</v>
      </c>
      <c r="D31" s="28">
        <v>22591</v>
      </c>
      <c r="E31" s="28">
        <v>22591</v>
      </c>
      <c r="F31" s="25" t="s">
        <v>15</v>
      </c>
      <c r="G31" s="29">
        <f t="shared" si="0"/>
        <v>7429798</v>
      </c>
      <c r="H31" s="30" t="s">
        <v>16</v>
      </c>
      <c r="I31" s="31">
        <v>0</v>
      </c>
      <c r="J31" s="31">
        <v>0</v>
      </c>
      <c r="K31" s="31">
        <v>0</v>
      </c>
      <c r="L31" s="31">
        <v>0</v>
      </c>
      <c r="M31" s="31">
        <v>0</v>
      </c>
      <c r="N31" s="31">
        <v>0</v>
      </c>
      <c r="O31" s="31">
        <v>0</v>
      </c>
      <c r="P31" s="31"/>
      <c r="Q31" s="32"/>
      <c r="R31" s="31">
        <v>664497</v>
      </c>
      <c r="S31" s="31">
        <v>1271010</v>
      </c>
      <c r="T31" s="31">
        <v>1390186</v>
      </c>
      <c r="U31" s="31">
        <v>4104105</v>
      </c>
      <c r="V31" s="31">
        <v>2979546</v>
      </c>
      <c r="W31" s="32"/>
      <c r="X31" s="31">
        <v>1016023</v>
      </c>
      <c r="Y31" s="31">
        <f>2060.141*1000</f>
        <v>2060141</v>
      </c>
      <c r="Z31" s="31">
        <v>2398132</v>
      </c>
      <c r="AA31" s="31">
        <v>4104105</v>
      </c>
      <c r="AB31" s="31">
        <v>5059255</v>
      </c>
    </row>
    <row r="33" spans="2:2" x14ac:dyDescent="0.25">
      <c r="B33" s="41" t="s">
        <v>57</v>
      </c>
    </row>
    <row r="34" spans="2:2" x14ac:dyDescent="0.25">
      <c r="B34" s="42" t="s">
        <v>58</v>
      </c>
    </row>
    <row r="35" spans="2:2" x14ac:dyDescent="0.25">
      <c r="B35" s="42" t="s">
        <v>59</v>
      </c>
    </row>
    <row r="36" spans="2:2" x14ac:dyDescent="0.25">
      <c r="B36" s="42" t="s">
        <v>60</v>
      </c>
    </row>
    <row r="37" spans="2:2" x14ac:dyDescent="0.25">
      <c r="B37" s="42" t="s">
        <v>61</v>
      </c>
    </row>
    <row r="38" spans="2:2" x14ac:dyDescent="0.25">
      <c r="B38" s="42" t="s">
        <v>62</v>
      </c>
    </row>
    <row r="39" spans="2:2" x14ac:dyDescent="0.25">
      <c r="B39" s="42" t="s">
        <v>63</v>
      </c>
    </row>
  </sheetData>
  <mergeCells count="2">
    <mergeCell ref="R3:V3"/>
    <mergeCell ref="X3:A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32"/>
  <sheetViews>
    <sheetView topLeftCell="B1" workbookViewId="0">
      <selection activeCell="B35" sqref="B35"/>
    </sheetView>
  </sheetViews>
  <sheetFormatPr defaultRowHeight="15" x14ac:dyDescent="0.25"/>
  <cols>
    <col min="2" max="2" width="48.42578125" bestFit="1" customWidth="1"/>
    <col min="3" max="3" width="8.28515625" bestFit="1" customWidth="1"/>
    <col min="4" max="5" width="9.85546875" bestFit="1" customWidth="1"/>
    <col min="6" max="6" width="10.85546875" bestFit="1" customWidth="1"/>
    <col min="7" max="7" width="8.5703125" bestFit="1" customWidth="1"/>
    <col min="8" max="8" width="18.140625" hidden="1" customWidth="1"/>
    <col min="9" max="15" width="9.85546875" hidden="1" customWidth="1"/>
    <col min="16" max="20" width="9.85546875" bestFit="1" customWidth="1"/>
  </cols>
  <sheetData>
    <row r="2" spans="2:20" ht="18.75" x14ac:dyDescent="0.3">
      <c r="B2" s="11" t="s">
        <v>49</v>
      </c>
      <c r="C2" s="12"/>
      <c r="D2" s="12"/>
      <c r="E2" s="12"/>
      <c r="F2" s="12"/>
      <c r="G2" s="12"/>
      <c r="H2" s="12"/>
      <c r="I2" s="12"/>
      <c r="J2" s="12"/>
      <c r="K2" s="12"/>
      <c r="L2" s="13"/>
      <c r="M2" s="13"/>
      <c r="N2" s="13"/>
      <c r="O2" s="13"/>
      <c r="P2" s="13"/>
      <c r="Q2" s="13"/>
      <c r="R2" s="13"/>
      <c r="S2" s="13"/>
      <c r="T2" s="13"/>
    </row>
    <row r="3" spans="2:20" ht="36.75" x14ac:dyDescent="0.25">
      <c r="B3" s="1" t="s">
        <v>0</v>
      </c>
      <c r="C3" s="2" t="s">
        <v>1</v>
      </c>
      <c r="D3" s="3" t="s">
        <v>2</v>
      </c>
      <c r="E3" s="2" t="s">
        <v>50</v>
      </c>
      <c r="F3" s="14"/>
      <c r="G3" s="5" t="s">
        <v>4</v>
      </c>
      <c r="H3" s="15" t="s">
        <v>51</v>
      </c>
      <c r="I3" s="4"/>
      <c r="J3" s="4"/>
      <c r="K3" s="4"/>
      <c r="L3" s="4"/>
      <c r="M3" s="4"/>
      <c r="N3" s="4"/>
      <c r="O3" s="4"/>
      <c r="P3" s="4"/>
      <c r="Q3" s="4"/>
      <c r="R3" s="4"/>
      <c r="S3" s="4"/>
      <c r="T3" s="4"/>
    </row>
    <row r="4" spans="2:20" x14ac:dyDescent="0.25">
      <c r="B4" s="6"/>
      <c r="C4" s="7"/>
      <c r="D4" s="8"/>
      <c r="E4" s="9"/>
      <c r="F4" s="16" t="s">
        <v>52</v>
      </c>
      <c r="G4" s="10"/>
      <c r="H4" s="17"/>
      <c r="I4" s="10"/>
      <c r="J4" s="10"/>
      <c r="K4" s="10"/>
      <c r="L4" s="10"/>
      <c r="M4" s="10"/>
      <c r="N4" s="10"/>
      <c r="O4" s="10"/>
      <c r="P4" s="10"/>
      <c r="Q4" s="10"/>
      <c r="R4" s="10"/>
      <c r="S4" s="10"/>
      <c r="T4" s="10"/>
    </row>
    <row r="5" spans="2:20" x14ac:dyDescent="0.25">
      <c r="B5" s="18"/>
      <c r="C5" s="19"/>
      <c r="D5" s="20"/>
      <c r="E5" s="20"/>
      <c r="F5" s="21" t="s">
        <v>53</v>
      </c>
      <c r="G5" s="20"/>
      <c r="H5" s="20"/>
      <c r="I5" s="20"/>
      <c r="J5" s="20"/>
      <c r="K5" s="20"/>
      <c r="L5" s="20"/>
      <c r="M5" s="20"/>
      <c r="N5" s="20"/>
      <c r="O5" s="20"/>
      <c r="P5" s="20"/>
      <c r="Q5" s="20"/>
      <c r="R5" s="20"/>
      <c r="S5" s="20"/>
      <c r="T5" s="20"/>
    </row>
    <row r="6" spans="2:20" x14ac:dyDescent="0.25">
      <c r="B6" s="30"/>
      <c r="C6" s="30"/>
      <c r="D6" s="30"/>
      <c r="E6" s="30"/>
      <c r="F6" s="30"/>
      <c r="G6" s="30"/>
      <c r="H6" s="25">
        <v>2001</v>
      </c>
      <c r="I6" s="25">
        <v>2002</v>
      </c>
      <c r="J6" s="25">
        <v>2003</v>
      </c>
      <c r="K6" s="25">
        <v>2004</v>
      </c>
      <c r="L6" s="25">
        <v>2005</v>
      </c>
      <c r="M6" s="25" t="s">
        <v>6</v>
      </c>
      <c r="N6" s="25" t="s">
        <v>7</v>
      </c>
      <c r="O6" s="25" t="s">
        <v>8</v>
      </c>
      <c r="P6" s="25" t="s">
        <v>9</v>
      </c>
      <c r="Q6" s="25" t="s">
        <v>10</v>
      </c>
      <c r="R6" s="25" t="s">
        <v>11</v>
      </c>
      <c r="S6" s="25" t="s">
        <v>12</v>
      </c>
      <c r="T6" s="25" t="s">
        <v>13</v>
      </c>
    </row>
    <row r="7" spans="2:20" x14ac:dyDescent="0.25">
      <c r="B7" s="30">
        <f>'[1]Fuel consumption data'!B7</f>
        <v>0</v>
      </c>
      <c r="C7" s="25">
        <f>'[1]Fuel consumption data'!C7</f>
        <v>0</v>
      </c>
      <c r="D7" s="38">
        <f>'[1]Fuel consumption data'!D7</f>
        <v>0</v>
      </c>
      <c r="E7" s="38">
        <f>'[1]Fuel consumption data'!E7</f>
        <v>0</v>
      </c>
      <c r="F7" s="39">
        <f>SUM(H7:T7)</f>
        <v>162941246</v>
      </c>
      <c r="G7" s="30" t="s">
        <v>54</v>
      </c>
      <c r="H7" s="31">
        <v>11390033</v>
      </c>
      <c r="I7" s="31">
        <v>12016617</v>
      </c>
      <c r="J7" s="31">
        <v>14135237</v>
      </c>
      <c r="K7" s="31">
        <v>13630490</v>
      </c>
      <c r="L7" s="31">
        <v>11495036</v>
      </c>
      <c r="M7" s="31">
        <v>15938102</v>
      </c>
      <c r="N7" s="31">
        <v>11905060</v>
      </c>
      <c r="O7" s="31">
        <v>11987280.999999998</v>
      </c>
      <c r="P7" s="31">
        <v>13227864.000000002</v>
      </c>
      <c r="Q7" s="31">
        <v>12194878</v>
      </c>
      <c r="R7" s="31">
        <v>12229098</v>
      </c>
      <c r="S7" s="31">
        <v>11950797</v>
      </c>
      <c r="T7" s="31">
        <v>10840753</v>
      </c>
    </row>
    <row r="8" spans="2:20" x14ac:dyDescent="0.25">
      <c r="B8" s="30" t="str">
        <f>'[1]Fuel consumption data'!B8</f>
        <v>Arnot</v>
      </c>
      <c r="C8" s="25">
        <f>'[1]Fuel consumption data'!C8</f>
        <v>1980</v>
      </c>
      <c r="D8" s="38">
        <f>'[1]Fuel consumption data'!D8</f>
        <v>26197</v>
      </c>
      <c r="E8" s="38">
        <f>'[1]Fuel consumption data'!E8</f>
        <v>26197</v>
      </c>
      <c r="F8" s="39">
        <f t="shared" ref="F8:F21" si="0">SUM(H8:T8)</f>
        <v>289299642</v>
      </c>
      <c r="G8" s="30" t="s">
        <v>54</v>
      </c>
      <c r="H8" s="31">
        <v>22616252</v>
      </c>
      <c r="I8" s="31">
        <v>23259847</v>
      </c>
      <c r="J8" s="31">
        <v>21384335</v>
      </c>
      <c r="K8" s="31">
        <v>24872400</v>
      </c>
      <c r="L8" s="31">
        <v>24479488</v>
      </c>
      <c r="M8" s="31">
        <v>31550562</v>
      </c>
      <c r="N8" s="31">
        <v>23622732</v>
      </c>
      <c r="O8" s="31">
        <v>21769489</v>
      </c>
      <c r="P8" s="31">
        <v>22581228</v>
      </c>
      <c r="Q8" s="31">
        <v>20267508</v>
      </c>
      <c r="R8" s="31">
        <v>17556459</v>
      </c>
      <c r="S8" s="31">
        <v>17413964</v>
      </c>
      <c r="T8" s="31">
        <v>17925378</v>
      </c>
    </row>
    <row r="9" spans="2:20" x14ac:dyDescent="0.25">
      <c r="B9" s="30" t="str">
        <f>'[1]Fuel consumption data'!B9</f>
        <v>Duvha</v>
      </c>
      <c r="C9" s="25">
        <f>'[1]Fuel consumption data'!C9</f>
        <v>3450</v>
      </c>
      <c r="D9" s="38">
        <f>'[1]Fuel consumption data'!D9</f>
        <v>29238</v>
      </c>
      <c r="E9" s="38">
        <f>'[1]Fuel consumption data'!E9</f>
        <v>29238</v>
      </c>
      <c r="F9" s="39">
        <f t="shared" si="0"/>
        <v>158186324</v>
      </c>
      <c r="G9" s="30" t="s">
        <v>54</v>
      </c>
      <c r="H9" s="31">
        <v>12460428</v>
      </c>
      <c r="I9" s="31">
        <v>12647905</v>
      </c>
      <c r="J9" s="31">
        <v>12329325</v>
      </c>
      <c r="K9" s="31">
        <v>12357201</v>
      </c>
      <c r="L9" s="31">
        <v>12410151</v>
      </c>
      <c r="M9" s="31">
        <v>16083288</v>
      </c>
      <c r="N9" s="31">
        <v>13756351</v>
      </c>
      <c r="O9" s="31">
        <v>12296687.000000002</v>
      </c>
      <c r="P9" s="31">
        <v>12143292.000000002</v>
      </c>
      <c r="Q9" s="31">
        <v>11938206</v>
      </c>
      <c r="R9" s="31">
        <v>11412357</v>
      </c>
      <c r="S9" s="31">
        <v>9489357</v>
      </c>
      <c r="T9" s="31">
        <v>8861776</v>
      </c>
    </row>
    <row r="10" spans="2:20" x14ac:dyDescent="0.25">
      <c r="B10" s="30" t="str">
        <f>'[1]Fuel consumption data'!B10</f>
        <v>Hendrina</v>
      </c>
      <c r="C10" s="25">
        <f>'[1]Fuel consumption data'!C10</f>
        <v>1895</v>
      </c>
      <c r="D10" s="38">
        <f>'[1]Fuel consumption data'!D10</f>
        <v>25700</v>
      </c>
      <c r="E10" s="38">
        <f>'[1]Fuel consumption data'!E10</f>
        <v>25700</v>
      </c>
      <c r="F10" s="39">
        <f t="shared" si="0"/>
        <v>345683689</v>
      </c>
      <c r="G10" s="30" t="s">
        <v>54</v>
      </c>
      <c r="H10" s="31">
        <v>24326123</v>
      </c>
      <c r="I10" s="31">
        <v>26075679</v>
      </c>
      <c r="J10" s="31">
        <v>27820202</v>
      </c>
      <c r="K10" s="31">
        <v>27000905</v>
      </c>
      <c r="L10" s="31">
        <v>26461793</v>
      </c>
      <c r="M10" s="31">
        <v>34164855</v>
      </c>
      <c r="N10" s="31">
        <v>26517420</v>
      </c>
      <c r="O10" s="31">
        <v>23841401</v>
      </c>
      <c r="P10" s="31">
        <v>23307031.000000004</v>
      </c>
      <c r="Q10" s="31">
        <v>25648258</v>
      </c>
      <c r="R10" s="31">
        <v>27309297</v>
      </c>
      <c r="S10" s="31">
        <v>26198513</v>
      </c>
      <c r="T10" s="31">
        <v>27012212</v>
      </c>
    </row>
    <row r="11" spans="2:20" x14ac:dyDescent="0.25">
      <c r="B11" s="30" t="str">
        <f>'[1]Fuel consumption data'!B11</f>
        <v>Kendal</v>
      </c>
      <c r="C11" s="25">
        <f>'[1]Fuel consumption data'!C11</f>
        <v>3840</v>
      </c>
      <c r="D11" s="38">
        <f>'[1]Fuel consumption data'!D11</f>
        <v>32417</v>
      </c>
      <c r="E11" s="38">
        <f>'[1]Fuel consumption data'!E11</f>
        <v>32417</v>
      </c>
      <c r="F11" s="39">
        <f t="shared" si="0"/>
        <v>234738541</v>
      </c>
      <c r="G11" s="30" t="s">
        <v>54</v>
      </c>
      <c r="H11" s="31">
        <v>19428746</v>
      </c>
      <c r="I11" s="31">
        <v>19315687</v>
      </c>
      <c r="J11" s="31">
        <v>18347304</v>
      </c>
      <c r="K11" s="31">
        <v>18333797</v>
      </c>
      <c r="L11" s="31">
        <v>20510202</v>
      </c>
      <c r="M11" s="31">
        <v>22468695</v>
      </c>
      <c r="N11" s="31">
        <v>17762398</v>
      </c>
      <c r="O11" s="31">
        <v>18156686</v>
      </c>
      <c r="P11" s="31">
        <v>15906816</v>
      </c>
      <c r="Q11" s="31">
        <v>18204910</v>
      </c>
      <c r="R11" s="31">
        <v>15289169</v>
      </c>
      <c r="S11" s="31">
        <v>16570689</v>
      </c>
      <c r="T11" s="31">
        <v>14443442</v>
      </c>
    </row>
    <row r="12" spans="2:20" x14ac:dyDescent="0.25">
      <c r="B12" s="30" t="str">
        <f>'[1]Fuel consumption data'!B12</f>
        <v>Kriel</v>
      </c>
      <c r="C12" s="25">
        <f>'[1]Fuel consumption data'!C12</f>
        <v>2850</v>
      </c>
      <c r="D12" s="38">
        <f>'[1]Fuel consumption data'!D12</f>
        <v>27886</v>
      </c>
      <c r="E12" s="38">
        <f>'[1]Fuel consumption data'!E12</f>
        <v>27886</v>
      </c>
      <c r="F12" s="39">
        <f t="shared" si="0"/>
        <v>316902108</v>
      </c>
      <c r="G12" s="30" t="s">
        <v>54</v>
      </c>
      <c r="H12" s="31">
        <v>21907040</v>
      </c>
      <c r="I12" s="31">
        <v>22067848</v>
      </c>
      <c r="J12" s="31">
        <v>23505543</v>
      </c>
      <c r="K12" s="31">
        <v>24717191</v>
      </c>
      <c r="L12" s="31">
        <v>22498940</v>
      </c>
      <c r="M12" s="31">
        <v>32052833</v>
      </c>
      <c r="N12" s="31">
        <v>25701723</v>
      </c>
      <c r="O12" s="31">
        <v>23580232</v>
      </c>
      <c r="P12" s="31">
        <v>25522697.999999996</v>
      </c>
      <c r="Q12" s="31">
        <v>25500366</v>
      </c>
      <c r="R12" s="31">
        <v>24274937</v>
      </c>
      <c r="S12" s="31">
        <v>22480206</v>
      </c>
      <c r="T12" s="31">
        <v>23092551</v>
      </c>
    </row>
    <row r="13" spans="2:20" x14ac:dyDescent="0.25">
      <c r="B13" s="30" t="str">
        <f>'[1]Fuel consumption data'!B13</f>
        <v>Lethabo</v>
      </c>
      <c r="C13" s="25">
        <f>'[1]Fuel consumption data'!C13</f>
        <v>3558</v>
      </c>
      <c r="D13" s="38">
        <f>'[1]Fuel consumption data'!D13</f>
        <v>31403</v>
      </c>
      <c r="E13" s="38">
        <f>'[1]Fuel consumption data'!E13</f>
        <v>31403</v>
      </c>
      <c r="F13" s="39">
        <f t="shared" si="0"/>
        <v>357625928</v>
      </c>
      <c r="G13" s="30" t="s">
        <v>54</v>
      </c>
      <c r="H13" s="31">
        <v>23822748</v>
      </c>
      <c r="I13" s="31">
        <v>25110714</v>
      </c>
      <c r="J13" s="31">
        <v>26510802</v>
      </c>
      <c r="K13" s="31">
        <v>26882923</v>
      </c>
      <c r="L13" s="31">
        <v>28401085</v>
      </c>
      <c r="M13" s="31">
        <v>34983880</v>
      </c>
      <c r="N13" s="31">
        <v>29021742</v>
      </c>
      <c r="O13" s="31">
        <v>26256068</v>
      </c>
      <c r="P13" s="31">
        <v>27964141.000000004</v>
      </c>
      <c r="Q13" s="31">
        <v>28163040</v>
      </c>
      <c r="R13" s="31">
        <v>27899475</v>
      </c>
      <c r="S13" s="31">
        <v>26714123</v>
      </c>
      <c r="T13" s="31">
        <v>25895187</v>
      </c>
    </row>
    <row r="14" spans="2:20" x14ac:dyDescent="0.25">
      <c r="B14" s="30" t="str">
        <f>'[1]Fuel consumption data'!B14</f>
        <v>Matimba</v>
      </c>
      <c r="C14" s="25">
        <f>'[1]Fuel consumption data'!C14</f>
        <v>3690</v>
      </c>
      <c r="D14" s="38">
        <f>'[1]Fuel consumption data'!D14</f>
        <v>32115</v>
      </c>
      <c r="E14" s="38">
        <f>'[1]Fuel consumption data'!E14</f>
        <v>32115</v>
      </c>
      <c r="F14" s="39">
        <f t="shared" si="0"/>
        <v>239097452</v>
      </c>
      <c r="G14" s="30" t="s">
        <v>54</v>
      </c>
      <c r="H14" s="31">
        <v>5616086</v>
      </c>
      <c r="I14" s="31">
        <v>4438253</v>
      </c>
      <c r="J14" s="31">
        <v>10015560</v>
      </c>
      <c r="K14" s="31">
        <v>11340178</v>
      </c>
      <c r="L14" s="31">
        <v>17620119</v>
      </c>
      <c r="M14" s="31">
        <v>22828565</v>
      </c>
      <c r="N14" s="31">
        <v>23680971</v>
      </c>
      <c r="O14" s="31">
        <v>22676924</v>
      </c>
      <c r="P14" s="31">
        <v>22340081.000000004</v>
      </c>
      <c r="Q14" s="31">
        <v>24632585</v>
      </c>
      <c r="R14" s="31">
        <v>25325348</v>
      </c>
      <c r="S14" s="31">
        <v>24781734</v>
      </c>
      <c r="T14" s="31">
        <v>23801048</v>
      </c>
    </row>
    <row r="15" spans="2:20" x14ac:dyDescent="0.25">
      <c r="B15" s="30" t="str">
        <f>'[1]Fuel consumption data'!B15</f>
        <v>Majuba</v>
      </c>
      <c r="C15" s="25">
        <f>'[1]Fuel consumption data'!C15</f>
        <v>3843</v>
      </c>
      <c r="D15" s="38">
        <f>'[1]Fuel consumption data'!D15</f>
        <v>35156</v>
      </c>
      <c r="E15" s="38">
        <f>'[1]Fuel consumption data'!E15</f>
        <v>35156</v>
      </c>
      <c r="F15" s="39">
        <f t="shared" si="0"/>
        <v>307926403</v>
      </c>
      <c r="G15" s="30" t="s">
        <v>54</v>
      </c>
      <c r="H15" s="31">
        <v>25256641</v>
      </c>
      <c r="I15" s="31">
        <v>25534409</v>
      </c>
      <c r="J15" s="31">
        <v>25802219</v>
      </c>
      <c r="K15" s="31">
        <v>25848215</v>
      </c>
      <c r="L15" s="31">
        <v>23782480</v>
      </c>
      <c r="M15" s="31">
        <v>30864194</v>
      </c>
      <c r="N15" s="31">
        <v>24549833</v>
      </c>
      <c r="O15" s="31">
        <v>21863400</v>
      </c>
      <c r="P15" s="31">
        <v>21954536</v>
      </c>
      <c r="Q15" s="31">
        <v>21504422</v>
      </c>
      <c r="R15" s="31">
        <v>20650022</v>
      </c>
      <c r="S15" s="31">
        <v>21939690</v>
      </c>
      <c r="T15" s="31">
        <v>18376342</v>
      </c>
    </row>
    <row r="16" spans="2:20" x14ac:dyDescent="0.25">
      <c r="B16" s="30" t="str">
        <f>'[1]Fuel consumption data'!B16</f>
        <v>Matla</v>
      </c>
      <c r="C16" s="25">
        <f>'[1]Fuel consumption data'!C16</f>
        <v>3450</v>
      </c>
      <c r="D16" s="38">
        <f>'[1]Fuel consumption data'!D16</f>
        <v>29127</v>
      </c>
      <c r="E16" s="38">
        <f>'[1]Fuel consumption data'!E16</f>
        <v>29127</v>
      </c>
      <c r="F16" s="39">
        <f t="shared" si="0"/>
        <v>230171863</v>
      </c>
      <c r="G16" s="30" t="s">
        <v>54</v>
      </c>
      <c r="H16" s="31">
        <v>8398787</v>
      </c>
      <c r="I16" s="31">
        <v>11184322</v>
      </c>
      <c r="J16" s="31">
        <v>14195963</v>
      </c>
      <c r="K16" s="31">
        <v>17187412</v>
      </c>
      <c r="L16" s="31">
        <v>16500638</v>
      </c>
      <c r="M16" s="31">
        <v>23389829</v>
      </c>
      <c r="N16" s="31">
        <v>20980242</v>
      </c>
      <c r="O16" s="31">
        <v>21504122.000000004</v>
      </c>
      <c r="P16" s="31">
        <v>19847894</v>
      </c>
      <c r="Q16" s="31">
        <v>19067501</v>
      </c>
      <c r="R16" s="31">
        <v>20504886</v>
      </c>
      <c r="S16" s="31">
        <v>19306569</v>
      </c>
      <c r="T16" s="31">
        <v>18103698</v>
      </c>
    </row>
    <row r="17" spans="2:20" x14ac:dyDescent="0.25">
      <c r="B17" s="30" t="str">
        <f>'[1]Fuel consumption data'!B17</f>
        <v>Tutuka</v>
      </c>
      <c r="C17" s="25">
        <f>'[1]Fuel consumption data'!C17</f>
        <v>3510</v>
      </c>
      <c r="D17" s="38">
        <f>'[1]Fuel consumption data'!D17</f>
        <v>31199</v>
      </c>
      <c r="E17" s="38">
        <f>'[1]Fuel consumption data'!E17</f>
        <v>31199</v>
      </c>
      <c r="F17" s="39">
        <f t="shared" si="0"/>
        <v>62605828</v>
      </c>
      <c r="G17" s="30" t="s">
        <v>54</v>
      </c>
      <c r="H17" s="31">
        <v>10718623</v>
      </c>
      <c r="I17" s="31">
        <v>11991285</v>
      </c>
      <c r="J17" s="31">
        <v>12662591</v>
      </c>
      <c r="K17" s="31">
        <v>14279729</v>
      </c>
      <c r="L17" s="31">
        <f>(16192000/15)*12</f>
        <v>12953600</v>
      </c>
      <c r="M17" s="31"/>
      <c r="N17" s="31"/>
      <c r="O17" s="31"/>
      <c r="P17" s="31"/>
      <c r="Q17" s="31"/>
      <c r="R17" s="31"/>
      <c r="S17" s="31"/>
      <c r="T17" s="31"/>
    </row>
    <row r="18" spans="2:20" x14ac:dyDescent="0.25">
      <c r="B18" s="30" t="str">
        <f>'[1]Fuel consumption data'!B18</f>
        <v>Koeberg</v>
      </c>
      <c r="C18" s="25">
        <f>'[1]Fuel consumption data'!C18</f>
        <v>1800</v>
      </c>
      <c r="D18" s="38">
        <f>'[1]Fuel consumption data'!D18</f>
        <v>30884</v>
      </c>
      <c r="E18" s="38">
        <f>'[1]Fuel consumption data'!E18</f>
        <v>30884</v>
      </c>
      <c r="F18" s="39">
        <f t="shared" si="0"/>
        <v>118973.2</v>
      </c>
      <c r="G18" s="30" t="s">
        <v>54</v>
      </c>
      <c r="H18" s="31">
        <v>197</v>
      </c>
      <c r="I18" s="31">
        <v>18</v>
      </c>
      <c r="J18" s="31">
        <v>50</v>
      </c>
      <c r="K18" s="31">
        <v>117</v>
      </c>
      <c r="L18" s="31">
        <v>47848</v>
      </c>
      <c r="M18" s="31"/>
      <c r="N18" s="31"/>
      <c r="O18" s="31"/>
      <c r="P18" s="31">
        <v>2187.1999999999998</v>
      </c>
      <c r="Q18" s="31">
        <f>0.992*1000</f>
        <v>992</v>
      </c>
      <c r="R18" s="31">
        <v>1163</v>
      </c>
      <c r="S18" s="31">
        <v>9958</v>
      </c>
      <c r="T18" s="31">
        <v>56443</v>
      </c>
    </row>
    <row r="19" spans="2:20" x14ac:dyDescent="0.25">
      <c r="B19" s="30" t="s">
        <v>32</v>
      </c>
      <c r="C19" s="25"/>
      <c r="D19" s="38">
        <f>'[1]Fuel consumption data'!D19</f>
        <v>27893</v>
      </c>
      <c r="E19" s="38">
        <f>'[1]Fuel consumption data'!E19</f>
        <v>27893</v>
      </c>
      <c r="F19" s="39">
        <f t="shared" si="0"/>
        <v>4128910.0000299998</v>
      </c>
      <c r="G19" s="30" t="s">
        <v>54</v>
      </c>
      <c r="H19" s="31"/>
      <c r="I19" s="31"/>
      <c r="J19" s="31"/>
      <c r="K19" s="31"/>
      <c r="L19" s="31"/>
      <c r="M19" s="31"/>
      <c r="N19" s="31"/>
      <c r="O19" s="31"/>
      <c r="P19" s="31">
        <v>23367.000030000003</v>
      </c>
      <c r="Q19" s="31">
        <v>130240.99999999999</v>
      </c>
      <c r="R19" s="31">
        <v>391049</v>
      </c>
      <c r="S19" s="31">
        <v>1225994</v>
      </c>
      <c r="T19" s="31">
        <v>2358259</v>
      </c>
    </row>
    <row r="20" spans="2:20" x14ac:dyDescent="0.25">
      <c r="B20" s="30" t="s">
        <v>34</v>
      </c>
      <c r="C20" s="25"/>
      <c r="D20" s="38">
        <f>'[1]Fuel consumption data'!D20</f>
        <v>39356</v>
      </c>
      <c r="E20" s="38">
        <f>'[1]Fuel consumption data'!E20</f>
        <v>39356</v>
      </c>
      <c r="F20" s="39">
        <f t="shared" si="0"/>
        <v>2190116.0900999997</v>
      </c>
      <c r="G20" s="30" t="s">
        <v>54</v>
      </c>
      <c r="H20" s="31"/>
      <c r="I20" s="31"/>
      <c r="J20" s="31"/>
      <c r="K20" s="31"/>
      <c r="L20" s="31"/>
      <c r="M20" s="31"/>
      <c r="N20" s="31"/>
      <c r="O20" s="31"/>
      <c r="P20" s="31">
        <v>22612.000100000001</v>
      </c>
      <c r="Q20" s="31">
        <v>62233.089999999989</v>
      </c>
      <c r="R20" s="31">
        <v>314651</v>
      </c>
      <c r="S20" s="31">
        <v>657374</v>
      </c>
      <c r="T20" s="31">
        <v>1133246</v>
      </c>
    </row>
    <row r="21" spans="2:20" x14ac:dyDescent="0.25">
      <c r="B21" s="30" t="str">
        <f>'[1]Fuel consumption data'!B21</f>
        <v>Gourikwa</v>
      </c>
      <c r="C21" s="25">
        <f>'[1]Fuel consumption data'!C21</f>
        <v>740</v>
      </c>
      <c r="D21" s="38">
        <f>'[1]Fuel consumption data'!D21</f>
        <v>39356</v>
      </c>
      <c r="E21" s="38">
        <f>'[1]Fuel consumption data'!E21</f>
        <v>39356</v>
      </c>
      <c r="F21" s="39">
        <f t="shared" si="0"/>
        <v>123016</v>
      </c>
      <c r="G21" s="30" t="s">
        <v>54</v>
      </c>
      <c r="H21" s="31">
        <v>28</v>
      </c>
      <c r="I21" s="31">
        <v>2</v>
      </c>
      <c r="J21" s="31">
        <v>291</v>
      </c>
      <c r="K21" s="31">
        <v>47</v>
      </c>
      <c r="L21" s="31">
        <v>30094</v>
      </c>
      <c r="M21" s="31"/>
      <c r="N21" s="31"/>
      <c r="O21" s="31"/>
      <c r="P21" s="31">
        <v>889</v>
      </c>
      <c r="Q21" s="31">
        <f>5.507*1000</f>
        <v>5507</v>
      </c>
      <c r="R21" s="31">
        <v>2162</v>
      </c>
      <c r="S21" s="31">
        <v>10830</v>
      </c>
      <c r="T21" s="31">
        <v>73166</v>
      </c>
    </row>
    <row r="22" spans="2:20" x14ac:dyDescent="0.25">
      <c r="B22" s="30" t="str">
        <f>'[1]Fuel consumption data'!B22</f>
        <v>Port Rex</v>
      </c>
      <c r="C22" s="25">
        <f>'[1]Fuel consumption data'!C22</f>
        <v>171</v>
      </c>
      <c r="D22" s="38">
        <f>'[1]Fuel consumption data'!D22</f>
        <v>28033</v>
      </c>
      <c r="E22" s="38">
        <f>'[1]Fuel consumption data'!E22</f>
        <v>28033</v>
      </c>
      <c r="F22" s="39"/>
      <c r="G22" s="30" t="s">
        <v>54</v>
      </c>
      <c r="H22" s="31">
        <v>0</v>
      </c>
      <c r="I22" s="31">
        <v>0</v>
      </c>
      <c r="J22" s="31">
        <v>0</v>
      </c>
      <c r="K22" s="31">
        <v>0</v>
      </c>
      <c r="L22" s="31">
        <v>0</v>
      </c>
      <c r="M22" s="31"/>
      <c r="N22" s="31"/>
      <c r="O22" s="31"/>
      <c r="P22" s="31"/>
      <c r="Q22" s="31"/>
      <c r="R22" s="31"/>
      <c r="S22" s="31"/>
      <c r="T22" s="31"/>
    </row>
    <row r="23" spans="2:20" x14ac:dyDescent="0.25">
      <c r="B23" s="30" t="str">
        <f>'[1]Fuel consumption data'!B23</f>
        <v>Colley Wobbles</v>
      </c>
      <c r="C23" s="25">
        <f>'[1]Fuel consumption data'!C23</f>
        <v>42</v>
      </c>
      <c r="D23" s="38">
        <f>'[1]Fuel consumption data'!D23</f>
        <v>31048</v>
      </c>
      <c r="E23" s="38">
        <f>'[1]Fuel consumption data'!E23</f>
        <v>31048</v>
      </c>
      <c r="F23" s="39"/>
      <c r="G23" s="30" t="s">
        <v>54</v>
      </c>
      <c r="H23" s="31">
        <v>0</v>
      </c>
      <c r="I23" s="31">
        <v>0</v>
      </c>
      <c r="J23" s="31">
        <v>0</v>
      </c>
      <c r="K23" s="31">
        <v>0</v>
      </c>
      <c r="L23" s="31">
        <v>0</v>
      </c>
      <c r="M23" s="31"/>
      <c r="N23" s="31"/>
      <c r="O23" s="31"/>
      <c r="P23" s="31"/>
      <c r="Q23" s="31"/>
      <c r="R23" s="31"/>
      <c r="S23" s="31"/>
      <c r="T23" s="31"/>
    </row>
    <row r="24" spans="2:20" x14ac:dyDescent="0.25">
      <c r="B24" s="30" t="str">
        <f>'[1]Fuel consumption data'!B24</f>
        <v>First Falls</v>
      </c>
      <c r="C24" s="25">
        <f>'[1]Fuel consumption data'!C24</f>
        <v>6</v>
      </c>
      <c r="D24" s="38">
        <f>'[1]Fuel consumption data'!D24</f>
        <v>28887</v>
      </c>
      <c r="E24" s="38">
        <f>'[1]Fuel consumption data'!E24</f>
        <v>28887</v>
      </c>
      <c r="F24" s="39">
        <f>SUM(H24:T24)</f>
        <v>3245856</v>
      </c>
      <c r="G24" s="30" t="s">
        <v>54</v>
      </c>
      <c r="H24" s="31">
        <v>1018403</v>
      </c>
      <c r="I24" s="31">
        <v>1117041</v>
      </c>
      <c r="J24" s="31">
        <v>357076</v>
      </c>
      <c r="K24" s="31">
        <v>350904</v>
      </c>
      <c r="L24" s="31">
        <v>402432</v>
      </c>
      <c r="M24" s="31"/>
      <c r="N24" s="31"/>
      <c r="O24" s="31"/>
      <c r="P24" s="31"/>
      <c r="Q24" s="31"/>
      <c r="R24" s="31"/>
      <c r="S24" s="31"/>
      <c r="T24" s="31"/>
    </row>
    <row r="25" spans="2:20" x14ac:dyDescent="0.25">
      <c r="B25" s="30" t="str">
        <f>'[1]Fuel consumption data'!B25</f>
        <v>Gariep</v>
      </c>
      <c r="C25" s="25">
        <f>'[1]Fuel consumption data'!C25</f>
        <v>360</v>
      </c>
      <c r="D25" s="38">
        <f>'[1]Fuel consumption data'!D25</f>
        <v>26184</v>
      </c>
      <c r="E25" s="38">
        <f>'[1]Fuel consumption data'!E25</f>
        <v>26184</v>
      </c>
      <c r="F25" s="39"/>
      <c r="G25" s="30" t="s">
        <v>54</v>
      </c>
      <c r="H25" s="31">
        <v>0</v>
      </c>
      <c r="I25" s="31">
        <v>0</v>
      </c>
      <c r="J25" s="31">
        <v>0</v>
      </c>
      <c r="K25" s="31">
        <v>0</v>
      </c>
      <c r="L25" s="31">
        <v>0</v>
      </c>
      <c r="M25" s="31"/>
      <c r="N25" s="31"/>
      <c r="O25" s="31"/>
      <c r="P25" s="31"/>
      <c r="Q25" s="31"/>
      <c r="R25" s="31"/>
      <c r="S25" s="31"/>
      <c r="T25" s="31"/>
    </row>
    <row r="26" spans="2:20" x14ac:dyDescent="0.25">
      <c r="B26" s="30" t="str">
        <f>'[1]Fuel consumption data'!B26</f>
        <v>Ncora</v>
      </c>
      <c r="C26" s="25">
        <f>'[1]Fuel consumption data'!C26</f>
        <v>2</v>
      </c>
      <c r="D26" s="38">
        <f>'[1]Fuel consumption data'!D26</f>
        <v>30376</v>
      </c>
      <c r="E26" s="38">
        <f>'[1]Fuel consumption data'!E26</f>
        <v>30376</v>
      </c>
      <c r="F26" s="39"/>
      <c r="G26" s="30" t="s">
        <v>54</v>
      </c>
      <c r="H26" s="31">
        <v>0</v>
      </c>
      <c r="I26" s="31">
        <v>0</v>
      </c>
      <c r="J26" s="31">
        <v>0</v>
      </c>
      <c r="K26" s="31">
        <v>0</v>
      </c>
      <c r="L26" s="31">
        <v>0</v>
      </c>
      <c r="M26" s="31"/>
      <c r="N26" s="31"/>
      <c r="O26" s="31"/>
      <c r="P26" s="31"/>
      <c r="Q26" s="31"/>
      <c r="R26" s="31"/>
      <c r="S26" s="31"/>
      <c r="T26" s="31"/>
    </row>
    <row r="27" spans="2:20" x14ac:dyDescent="0.25">
      <c r="B27" s="30" t="str">
        <f>'[1]Fuel consumption data'!B27</f>
        <v>Second Falls</v>
      </c>
      <c r="C27" s="25">
        <f>'[1]Fuel consumption data'!C27</f>
        <v>11</v>
      </c>
      <c r="D27" s="38">
        <f>'[1]Fuel consumption data'!D27</f>
        <v>28946</v>
      </c>
      <c r="E27" s="38">
        <f>'[1]Fuel consumption data'!E27</f>
        <v>28946</v>
      </c>
      <c r="F27" s="39">
        <f t="shared" ref="F27:F32" si="1">SUM(H27:T27)</f>
        <v>3394452</v>
      </c>
      <c r="G27" s="30" t="s">
        <v>54</v>
      </c>
      <c r="H27" s="31">
        <v>1042426</v>
      </c>
      <c r="I27" s="31">
        <v>1239692</v>
      </c>
      <c r="J27" s="31">
        <v>419965</v>
      </c>
      <c r="K27" s="31">
        <v>369441</v>
      </c>
      <c r="L27" s="31">
        <v>322928</v>
      </c>
      <c r="M27" s="31"/>
      <c r="N27" s="31"/>
      <c r="O27" s="31"/>
      <c r="P27" s="31"/>
      <c r="Q27" s="31"/>
      <c r="R27" s="31"/>
      <c r="S27" s="31"/>
      <c r="T27" s="31"/>
    </row>
    <row r="28" spans="2:20" x14ac:dyDescent="0.25">
      <c r="B28" s="30" t="str">
        <f>'[1]Fuel consumption data'!B28</f>
        <v>Van Der Kloof</v>
      </c>
      <c r="C28" s="25">
        <f>'[1]Fuel consumption data'!C28</f>
        <v>240</v>
      </c>
      <c r="D28" s="38">
        <f>'[1]Fuel consumption data'!D28</f>
        <v>28126</v>
      </c>
      <c r="E28" s="38">
        <f>'[1]Fuel consumption data'!E28</f>
        <v>28126</v>
      </c>
      <c r="F28" s="39">
        <f t="shared" si="1"/>
        <v>8041567</v>
      </c>
      <c r="G28" s="30" t="s">
        <v>54</v>
      </c>
      <c r="H28" s="31">
        <v>1038583</v>
      </c>
      <c r="I28" s="31">
        <v>1195505</v>
      </c>
      <c r="J28" s="31">
        <v>1932587</v>
      </c>
      <c r="K28" s="31">
        <v>2056429</v>
      </c>
      <c r="L28" s="31">
        <v>1818463</v>
      </c>
      <c r="M28" s="31"/>
      <c r="N28" s="31"/>
      <c r="O28" s="31"/>
      <c r="P28" s="31"/>
      <c r="Q28" s="31"/>
      <c r="R28" s="31"/>
      <c r="S28" s="31"/>
      <c r="T28" s="31"/>
    </row>
    <row r="29" spans="2:20" x14ac:dyDescent="0.25">
      <c r="B29" s="30" t="str">
        <f>'[1]Fuel consumption data'!B29</f>
        <v>Drakensberg</v>
      </c>
      <c r="C29" s="25">
        <f>'[1]Fuel consumption data'!C29</f>
        <v>1000</v>
      </c>
      <c r="D29" s="38">
        <f>'[1]Fuel consumption data'!D29</f>
        <v>29754</v>
      </c>
      <c r="E29" s="38">
        <f>'[1]Fuel consumption data'!E29</f>
        <v>29754</v>
      </c>
      <c r="F29" s="39">
        <f t="shared" si="1"/>
        <v>3610783</v>
      </c>
      <c r="G29" s="30" t="s">
        <v>54</v>
      </c>
      <c r="H29" s="31">
        <v>548918</v>
      </c>
      <c r="I29" s="31">
        <v>542031</v>
      </c>
      <c r="J29" s="31">
        <v>799735</v>
      </c>
      <c r="K29" s="31">
        <v>924079</v>
      </c>
      <c r="L29" s="31">
        <v>796020</v>
      </c>
      <c r="M29" s="31"/>
      <c r="N29" s="31"/>
      <c r="O29" s="31"/>
      <c r="P29" s="31"/>
      <c r="Q29" s="31"/>
      <c r="R29" s="31"/>
      <c r="S29" s="31"/>
      <c r="T29" s="31"/>
    </row>
    <row r="30" spans="2:20" x14ac:dyDescent="0.25">
      <c r="B30" s="30" t="str">
        <f>'[1]Fuel consumption data'!B30</f>
        <v>Palmiet</v>
      </c>
      <c r="C30" s="25">
        <f>'[1]Fuel consumption data'!C30</f>
        <v>400</v>
      </c>
      <c r="D30" s="38">
        <f>'[1]Fuel consumption data'!D30</f>
        <v>32251</v>
      </c>
      <c r="E30" s="38">
        <f>'[1]Fuel consumption data'!E30</f>
        <v>32251</v>
      </c>
      <c r="F30" s="39">
        <f t="shared" si="1"/>
        <v>54369016</v>
      </c>
      <c r="G30" s="30" t="s">
        <v>54</v>
      </c>
      <c r="H30" s="31">
        <v>0</v>
      </c>
      <c r="I30" s="31">
        <v>0</v>
      </c>
      <c r="J30" s="31">
        <v>0</v>
      </c>
      <c r="K30" s="31">
        <v>0</v>
      </c>
      <c r="L30" s="31">
        <v>535412</v>
      </c>
      <c r="M30" s="31">
        <v>2815982</v>
      </c>
      <c r="N30" s="31">
        <v>5171057</v>
      </c>
      <c r="O30" s="31">
        <v>6509079</v>
      </c>
      <c r="P30" s="31">
        <v>7472070</v>
      </c>
      <c r="Q30" s="31">
        <f>7490.836*1000</f>
        <v>7490836</v>
      </c>
      <c r="R30" s="31">
        <v>7267648</v>
      </c>
      <c r="S30" s="31">
        <v>8379789</v>
      </c>
      <c r="T30" s="31">
        <v>8727143</v>
      </c>
    </row>
    <row r="31" spans="2:20" x14ac:dyDescent="0.25">
      <c r="B31" s="30" t="str">
        <f>'[1]Fuel consumption data'!B31</f>
        <v>Camden</v>
      </c>
      <c r="C31" s="25">
        <f>'[1]Fuel consumption data'!C31</f>
        <v>1600</v>
      </c>
      <c r="D31" s="38">
        <f>'[1]Fuel consumption data'!D31</f>
        <v>24462</v>
      </c>
      <c r="E31" s="38">
        <f>'[1]Fuel consumption data'!E31</f>
        <v>38504</v>
      </c>
      <c r="F31" s="39">
        <f t="shared" si="1"/>
        <v>26621933</v>
      </c>
      <c r="G31" s="30" t="s">
        <v>54</v>
      </c>
      <c r="H31" s="31">
        <v>0</v>
      </c>
      <c r="I31" s="31">
        <v>0</v>
      </c>
      <c r="J31" s="31">
        <v>0</v>
      </c>
      <c r="K31" s="31">
        <v>0</v>
      </c>
      <c r="L31" s="31">
        <v>0</v>
      </c>
      <c r="M31" s="31">
        <v>0</v>
      </c>
      <c r="N31" s="31">
        <v>237138</v>
      </c>
      <c r="O31" s="31">
        <v>1249556</v>
      </c>
      <c r="P31" s="31">
        <v>2656230</v>
      </c>
      <c r="Q31" s="31">
        <f>3546.952*1000</f>
        <v>3546952</v>
      </c>
      <c r="R31" s="31">
        <v>6094910</v>
      </c>
      <c r="S31" s="31">
        <v>5491180</v>
      </c>
      <c r="T31" s="31">
        <v>7345967</v>
      </c>
    </row>
    <row r="32" spans="2:20" x14ac:dyDescent="0.25">
      <c r="B32" s="30" t="str">
        <f>'[1]Fuel consumption data'!B32</f>
        <v>Grootvlei</v>
      </c>
      <c r="C32" s="25">
        <f>'[1]Fuel consumption data'!C32</f>
        <v>1200</v>
      </c>
      <c r="D32" s="38">
        <f>'[1]Fuel consumption data'!D32</f>
        <v>25384</v>
      </c>
      <c r="E32" s="38">
        <f>'[1]Fuel consumption data'!E32</f>
        <v>25384</v>
      </c>
      <c r="F32" s="39">
        <f t="shared" si="1"/>
        <v>14637656</v>
      </c>
      <c r="G32" s="30" t="s">
        <v>54</v>
      </c>
      <c r="H32" s="31">
        <v>0</v>
      </c>
      <c r="I32" s="31">
        <v>0</v>
      </c>
      <c r="J32" s="31">
        <v>0</v>
      </c>
      <c r="K32" s="31">
        <v>0</v>
      </c>
      <c r="L32" s="31">
        <v>0</v>
      </c>
      <c r="M32" s="31">
        <v>0</v>
      </c>
      <c r="N32" s="31">
        <v>0</v>
      </c>
      <c r="O32" s="31">
        <v>0</v>
      </c>
      <c r="P32" s="31">
        <v>1016023</v>
      </c>
      <c r="Q32" s="31">
        <f>2060.141*1000</f>
        <v>2060141</v>
      </c>
      <c r="R32" s="31">
        <v>2398132</v>
      </c>
      <c r="S32" s="31">
        <v>4104105</v>
      </c>
      <c r="T32" s="31">
        <v>5059255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4302F9311271649969AEA8D26D61C5B" ma:contentTypeVersion="1" ma:contentTypeDescription="Create a new document." ma:contentTypeScope="" ma:versionID="07c85ac6ab6e651343a451bf18514ee9">
  <xsd:schema xmlns:xsd="http://www.w3.org/2001/XMLSchema" xmlns:xs="http://www.w3.org/2001/XMLSchema" xmlns:p="http://schemas.microsoft.com/office/2006/metadata/properties" xmlns:ns1="http://schemas.microsoft.com/sharepoint/v3" targetNamespace="http://schemas.microsoft.com/office/2006/metadata/properties" ma:root="true" ma:fieldsID="9d136ee249101006b08b6cef1bf81e63"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27B4B5-AB66-470A-A55C-7DA230FBF215}">
  <ds:schemaRefs>
    <ds:schemaRef ds:uri="http://schemas.microsoft.com/sharepoint/v3"/>
    <ds:schemaRef ds:uri="http://schemas.microsoft.com/office/2006/metadata/properties"/>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451E51CB-D527-4E8F-B422-7FC085CB0981}">
  <ds:schemaRefs>
    <ds:schemaRef ds:uri="http://schemas.microsoft.com/sharepoint/v3/contenttype/forms"/>
  </ds:schemaRefs>
</ds:datastoreItem>
</file>

<file path=customXml/itemProps3.xml><?xml version="1.0" encoding="utf-8"?>
<ds:datastoreItem xmlns:ds="http://schemas.openxmlformats.org/officeDocument/2006/customXml" ds:itemID="{227FEBBD-7CB9-4E07-8147-D70E85A2A3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Fuel</vt:lpstr>
      <vt:lpstr>Gen</vt:lpstr>
      <vt:lpstr>Sheet3</vt:lpstr>
    </vt:vector>
  </TitlesOfParts>
  <Company>Eskom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 Pretorius</dc:creator>
  <cp:lastModifiedBy>Fadiel Ahjum</cp:lastModifiedBy>
  <dcterms:created xsi:type="dcterms:W3CDTF">2014-11-27T08:15:44Z</dcterms:created>
  <dcterms:modified xsi:type="dcterms:W3CDTF">2016-08-29T11:29:34Z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0x01010004302F9311271649969AEA8D26D61C5B</vt:lpwstr>
  </property>
</Properties>
</file>