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1"/>
  <workbookPr defaultThemeVersion="166925"/>
  <mc:AlternateContent xmlns:mc="http://schemas.openxmlformats.org/markup-compatibility/2006">
    <mc:Choice Requires="x15">
      <x15ac:absPath xmlns:x15ac="http://schemas.microsoft.com/office/spreadsheetml/2010/11/ac" url="/Users/tk/OneDrive - University of Cape Town/CeBER/CeBER - ARD Students/Donald Mjonono/Documents/Publications/Articles/2019/Final/Minerals Engineering/Revised Version/Data - Uploaded to Zivahub/"/>
    </mc:Choice>
  </mc:AlternateContent>
  <xr:revisionPtr revIDLastSave="177" documentId="6_{1358C149-C757-4358-A2B9-0C4A6EC51B36}" xr6:coauthVersionLast="41" xr6:coauthVersionMax="41" xr10:uidLastSave="{25B55EB3-B79B-7445-9A56-AF6AA3CAB74D}"/>
  <bookViews>
    <workbookView xWindow="0" yWindow="460" windowWidth="20740" windowHeight="11160" activeTab="3" xr2:uid="{00000000-000D-0000-FFFF-FFFF00000000}"/>
  </bookViews>
  <sheets>
    <sheet name="Abbreviations" sheetId="12" r:id="rId1"/>
    <sheet name="Methods" sheetId="13" r:id="rId2"/>
    <sheet name="Classification" sheetId="14" r:id="rId3"/>
    <sheet name="ARD Characterisation Formulae" sheetId="3" r:id="rId4"/>
    <sheet name="ABA Results Summary" sheetId="10" r:id="rId5"/>
    <sheet name="ANC( Discards)" sheetId="1" r:id="rId6"/>
    <sheet name="ANC(FCW)" sheetId="7" r:id="rId7"/>
    <sheet name="ANC(3D2FCW)" sheetId="8" r:id="rId8"/>
    <sheet name="ANC(2D3FCW)" sheetId="9" r:id="rId9"/>
    <sheet name="NAG Results" sheetId="2" r:id="rId10"/>
    <sheet name="Ext. Boil NAG (All Samples)" sheetId="5"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5" i="2" l="1"/>
  <c r="J8" i="3" s="1"/>
  <c r="D34" i="1"/>
  <c r="J6" i="3" s="1"/>
  <c r="J5" i="3"/>
  <c r="J7" i="3" s="1"/>
  <c r="I8" i="3"/>
  <c r="I6" i="3"/>
  <c r="D10" i="8" l="1"/>
  <c r="E17" i="10"/>
  <c r="E18" i="10"/>
  <c r="E16" i="10"/>
  <c r="B6" i="10" s="1"/>
  <c r="C6" i="10" s="1"/>
  <c r="E15" i="10"/>
  <c r="D7" i="1"/>
  <c r="D8" i="1"/>
  <c r="C21" i="1" s="1"/>
  <c r="D9" i="1"/>
  <c r="D10" i="1"/>
  <c r="D11" i="1"/>
  <c r="B8" i="10"/>
  <c r="C8" i="10"/>
  <c r="B7" i="10"/>
  <c r="C7" i="10"/>
  <c r="B5" i="10"/>
  <c r="C5" i="10"/>
  <c r="D14" i="1"/>
  <c r="I20" i="1"/>
  <c r="I21" i="9"/>
  <c r="I28" i="8"/>
  <c r="D15" i="8"/>
  <c r="C29" i="8" s="1"/>
  <c r="D16" i="8"/>
  <c r="D14" i="8"/>
  <c r="I20" i="7"/>
  <c r="D8" i="7"/>
  <c r="C21" i="7" s="1"/>
  <c r="D9" i="7"/>
  <c r="D7" i="7"/>
  <c r="C27" i="1"/>
  <c r="I21" i="1"/>
  <c r="C20" i="7"/>
  <c r="C20" i="1"/>
  <c r="D48" i="2"/>
  <c r="G8" i="10"/>
  <c r="D36" i="2"/>
  <c r="G7" i="10" s="1"/>
  <c r="C28" i="9"/>
  <c r="D8" i="8"/>
  <c r="C21" i="8"/>
  <c r="D7" i="8"/>
  <c r="C20" i="8" s="1"/>
  <c r="I20" i="8"/>
  <c r="K28" i="8"/>
  <c r="K31" i="8" s="1"/>
  <c r="I29" i="8"/>
  <c r="K29" i="8" s="1"/>
  <c r="I30" i="8"/>
  <c r="K30" i="8"/>
  <c r="I21" i="8"/>
  <c r="I22" i="8"/>
  <c r="D9" i="8"/>
  <c r="C22" i="8"/>
  <c r="I28" i="7"/>
  <c r="K28" i="7" s="1"/>
  <c r="I29" i="7"/>
  <c r="K29" i="7"/>
  <c r="I30" i="7"/>
  <c r="K30" i="7" s="1"/>
  <c r="I21" i="7"/>
  <c r="C28" i="8"/>
  <c r="J25" i="5"/>
  <c r="H6" i="10"/>
  <c r="J49" i="5"/>
  <c r="H8" i="10" s="1"/>
  <c r="B16" i="5"/>
  <c r="E22" i="5"/>
  <c r="I20" i="9"/>
  <c r="I28" i="9"/>
  <c r="K28" i="9"/>
  <c r="I29" i="9"/>
  <c r="K29" i="9"/>
  <c r="K31" i="9" s="1"/>
  <c r="I30" i="9"/>
  <c r="K30" i="9"/>
  <c r="D7" i="9"/>
  <c r="C20" i="9"/>
  <c r="D8" i="9"/>
  <c r="C21" i="9"/>
  <c r="I22" i="9"/>
  <c r="D9" i="9"/>
  <c r="C22" i="9" s="1"/>
  <c r="I36" i="9"/>
  <c r="J36" i="9"/>
  <c r="I35" i="9"/>
  <c r="J35" i="9" s="1"/>
  <c r="I34" i="9"/>
  <c r="J34" i="9"/>
  <c r="C30" i="9"/>
  <c r="C29" i="9"/>
  <c r="D16" i="9"/>
  <c r="D15" i="9"/>
  <c r="D14" i="9"/>
  <c r="D11" i="9"/>
  <c r="I36" i="8"/>
  <c r="J36" i="8"/>
  <c r="I35" i="8"/>
  <c r="J35" i="8" s="1"/>
  <c r="I34" i="8"/>
  <c r="J34" i="8"/>
  <c r="C30" i="8"/>
  <c r="D11" i="8"/>
  <c r="I27" i="1"/>
  <c r="K27" i="1"/>
  <c r="I28" i="1"/>
  <c r="K28" i="1" s="1"/>
  <c r="I29" i="1"/>
  <c r="K29" i="1"/>
  <c r="C22" i="7"/>
  <c r="I22" i="7"/>
  <c r="I22" i="1"/>
  <c r="C22" i="1"/>
  <c r="D49" i="5"/>
  <c r="C48" i="2"/>
  <c r="F8" i="10"/>
  <c r="J37" i="5"/>
  <c r="H7" i="10" s="1"/>
  <c r="C36" i="2"/>
  <c r="F7" i="10"/>
  <c r="D24" i="2"/>
  <c r="G6" i="10" s="1"/>
  <c r="C24" i="2"/>
  <c r="F6" i="10"/>
  <c r="J13" i="5"/>
  <c r="H5" i="10" s="1"/>
  <c r="B52" i="5"/>
  <c r="B53" i="5"/>
  <c r="C49" i="5"/>
  <c r="H48" i="5"/>
  <c r="I48" i="5"/>
  <c r="H47" i="5"/>
  <c r="I47" i="5" s="1"/>
  <c r="H46" i="5"/>
  <c r="I46" i="5"/>
  <c r="B40" i="5"/>
  <c r="B41" i="5" s="1"/>
  <c r="D37" i="5"/>
  <c r="C37" i="5"/>
  <c r="H36" i="5"/>
  <c r="I36" i="5" s="1"/>
  <c r="H35" i="5"/>
  <c r="I35" i="5"/>
  <c r="H34" i="5"/>
  <c r="I34" i="5" s="1"/>
  <c r="B28" i="5"/>
  <c r="B29" i="5" s="1"/>
  <c r="D25" i="5"/>
  <c r="C25" i="5"/>
  <c r="H24" i="5"/>
  <c r="I24" i="5" s="1"/>
  <c r="H23" i="5"/>
  <c r="I23" i="5" s="1"/>
  <c r="H22" i="5"/>
  <c r="I22" i="5" s="1"/>
  <c r="D12" i="2"/>
  <c r="G5" i="10" s="1"/>
  <c r="C12" i="2"/>
  <c r="F5" i="10" s="1"/>
  <c r="D13" i="5"/>
  <c r="C13" i="5"/>
  <c r="H12" i="5"/>
  <c r="I12" i="5" s="1"/>
  <c r="H11" i="5"/>
  <c r="I11" i="5" s="1"/>
  <c r="H10" i="5"/>
  <c r="I10" i="5" s="1"/>
  <c r="L47" i="2"/>
  <c r="M47" i="2" s="1"/>
  <c r="H47" i="2"/>
  <c r="I47" i="2" s="1"/>
  <c r="L46" i="2"/>
  <c r="M46" i="2" s="1"/>
  <c r="H46" i="2"/>
  <c r="I46" i="2" s="1"/>
  <c r="L45" i="2"/>
  <c r="M45" i="2" s="1"/>
  <c r="H45" i="2"/>
  <c r="I45" i="2" s="1"/>
  <c r="B39" i="2"/>
  <c r="B40" i="2" s="1"/>
  <c r="L35" i="2"/>
  <c r="M35" i="2" s="1"/>
  <c r="H35" i="2"/>
  <c r="I35" i="2" s="1"/>
  <c r="L34" i="2"/>
  <c r="M34" i="2" s="1"/>
  <c r="H34" i="2"/>
  <c r="I34" i="2" s="1"/>
  <c r="L33" i="2"/>
  <c r="M33" i="2" s="1"/>
  <c r="H33" i="2"/>
  <c r="I33" i="2" s="1"/>
  <c r="L23" i="2"/>
  <c r="M23" i="2" s="1"/>
  <c r="H23" i="2"/>
  <c r="I23" i="2" s="1"/>
  <c r="L22" i="2"/>
  <c r="M22" i="2" s="1"/>
  <c r="H22" i="2"/>
  <c r="I22" i="2" s="1"/>
  <c r="L21" i="2"/>
  <c r="M21" i="2" s="1"/>
  <c r="H21" i="2"/>
  <c r="I21" i="2" s="1"/>
  <c r="I5" i="3"/>
  <c r="I7" i="3" s="1"/>
  <c r="H9" i="2"/>
  <c r="I9" i="2"/>
  <c r="I36" i="7"/>
  <c r="J36" i="7" s="1"/>
  <c r="I35" i="7"/>
  <c r="J35" i="7"/>
  <c r="I34" i="7"/>
  <c r="J34" i="7" s="1"/>
  <c r="C30" i="7"/>
  <c r="C29" i="7"/>
  <c r="C28" i="7"/>
  <c r="D11" i="7"/>
  <c r="H10" i="2"/>
  <c r="I10" i="2" s="1"/>
  <c r="I34" i="1"/>
  <c r="J34" i="1"/>
  <c r="I35" i="1"/>
  <c r="J35" i="1" s="1"/>
  <c r="I33" i="1"/>
  <c r="J33" i="1"/>
  <c r="L9" i="2"/>
  <c r="M9" i="2" s="1"/>
  <c r="C28" i="1"/>
  <c r="D16" i="1"/>
  <c r="L11" i="2"/>
  <c r="M11" i="2" s="1"/>
  <c r="H11" i="2"/>
  <c r="I11" i="2"/>
  <c r="L10" i="2"/>
  <c r="M10" i="2" s="1"/>
  <c r="C29" i="1"/>
  <c r="D15" i="1"/>
  <c r="E12" i="5"/>
  <c r="B17" i="5"/>
  <c r="E11" i="5"/>
  <c r="E10" i="5"/>
  <c r="C16" i="5" s="1"/>
  <c r="D16" i="5" s="1"/>
  <c r="E16" i="5" s="1"/>
  <c r="E17" i="5" s="1"/>
  <c r="E34" i="5"/>
  <c r="E35" i="5"/>
  <c r="E36" i="5"/>
  <c r="C40" i="5" s="1"/>
  <c r="D40" i="5" s="1"/>
  <c r="E40" i="5" s="1"/>
  <c r="E41" i="5" s="1"/>
  <c r="E48" i="5"/>
  <c r="E24" i="5"/>
  <c r="E23" i="5"/>
  <c r="C28" i="5"/>
  <c r="D28" i="5" s="1"/>
  <c r="E28" i="5" s="1"/>
  <c r="E29" i="5" s="1"/>
  <c r="E47" i="5"/>
  <c r="E46" i="5"/>
  <c r="B51" i="2"/>
  <c r="B52" i="2"/>
  <c r="B36" i="9"/>
  <c r="L28" i="9" s="1"/>
  <c r="C36" i="9" s="1"/>
  <c r="L30" i="9"/>
  <c r="B27" i="2"/>
  <c r="B28" i="2" s="1"/>
  <c r="C52" i="5"/>
  <c r="D52" i="5" s="1"/>
  <c r="E52" i="5" s="1"/>
  <c r="E53" i="5" s="1"/>
  <c r="L29" i="9"/>
  <c r="D36" i="9"/>
  <c r="E36" i="9" s="1"/>
  <c r="B36" i="7" l="1"/>
  <c r="L28" i="7"/>
  <c r="K31" i="7"/>
  <c r="B33" i="1"/>
  <c r="L27" i="1" s="1"/>
  <c r="K22" i="9"/>
  <c r="L22" i="9" s="1"/>
  <c r="K21" i="9"/>
  <c r="L21" i="9" s="1"/>
  <c r="L30" i="7"/>
  <c r="L29" i="1"/>
  <c r="L29" i="7"/>
  <c r="K20" i="1"/>
  <c r="K30" i="1"/>
  <c r="K21" i="1" s="1"/>
  <c r="L28" i="1"/>
  <c r="K21" i="7"/>
  <c r="L21" i="7" s="1"/>
  <c r="K21" i="8"/>
  <c r="L21" i="8" s="1"/>
  <c r="K22" i="8"/>
  <c r="L22" i="8" s="1"/>
  <c r="K20" i="8"/>
  <c r="K20" i="9"/>
  <c r="K22" i="1"/>
  <c r="B36" i="8"/>
  <c r="L29" i="8" s="1"/>
  <c r="B15" i="2"/>
  <c r="E10" i="2" l="1"/>
  <c r="E11" i="2"/>
  <c r="E33" i="2"/>
  <c r="E46" i="2"/>
  <c r="E9" i="2"/>
  <c r="C15" i="2" s="1"/>
  <c r="E34" i="2"/>
  <c r="B16" i="2"/>
  <c r="E47" i="2"/>
  <c r="E22" i="2"/>
  <c r="E45" i="2"/>
  <c r="E21" i="2"/>
  <c r="C27" i="2" s="1"/>
  <c r="D27" i="2" s="1"/>
  <c r="E27" i="2" s="1"/>
  <c r="E28" i="2" s="1"/>
  <c r="E35" i="2"/>
  <c r="E23" i="2"/>
  <c r="L20" i="9"/>
  <c r="C37" i="9" s="1"/>
  <c r="D37" i="9" s="1"/>
  <c r="E37" i="9" s="1"/>
  <c r="B37" i="9"/>
  <c r="K25" i="9"/>
  <c r="D8" i="10" s="1"/>
  <c r="E8" i="10" s="1"/>
  <c r="K24" i="1"/>
  <c r="D5" i="10" s="1"/>
  <c r="E5" i="10" s="1"/>
  <c r="L20" i="1"/>
  <c r="B34" i="1"/>
  <c r="K20" i="7"/>
  <c r="K22" i="7"/>
  <c r="L22" i="7" s="1"/>
  <c r="B37" i="8"/>
  <c r="K25" i="8"/>
  <c r="D7" i="10" s="1"/>
  <c r="E7" i="10" s="1"/>
  <c r="L20" i="8"/>
  <c r="C37" i="8" s="1"/>
  <c r="D37" i="8" s="1"/>
  <c r="E37" i="8" s="1"/>
  <c r="C33" i="1"/>
  <c r="D33" i="1" s="1"/>
  <c r="E33" i="1" s="1"/>
  <c r="C36" i="7"/>
  <c r="D36" i="7" s="1"/>
  <c r="E36" i="7" s="1"/>
  <c r="L30" i="8"/>
  <c r="L28" i="8"/>
  <c r="L22" i="1"/>
  <c r="L21" i="1"/>
  <c r="C39" i="2" l="1"/>
  <c r="D39" i="2" s="1"/>
  <c r="E39" i="2" s="1"/>
  <c r="E40" i="2" s="1"/>
  <c r="E15" i="2"/>
  <c r="E16" i="2" s="1"/>
  <c r="C34" i="1"/>
  <c r="C51" i="2"/>
  <c r="D51" i="2" s="1"/>
  <c r="E51" i="2" s="1"/>
  <c r="E52" i="2" s="1"/>
  <c r="C36" i="8"/>
  <c r="D36" i="8" s="1"/>
  <c r="E36" i="8" s="1"/>
  <c r="B37" i="7"/>
  <c r="K25" i="7"/>
  <c r="D6" i="10" s="1"/>
  <c r="E6" i="10" s="1"/>
  <c r="L20" i="7"/>
  <c r="C37" i="7" s="1"/>
  <c r="D37" i="7" s="1"/>
  <c r="E37" i="7" s="1"/>
  <c r="E34" i="1" l="1"/>
</calcChain>
</file>

<file path=xl/sharedStrings.xml><?xml version="1.0" encoding="utf-8"?>
<sst xmlns="http://schemas.openxmlformats.org/spreadsheetml/2006/main" count="405" uniqueCount="106">
  <si>
    <t>Fizz rating</t>
  </si>
  <si>
    <t>Molarity HCl</t>
  </si>
  <si>
    <t>Molarity NaOH</t>
  </si>
  <si>
    <t>Sample</t>
  </si>
  <si>
    <t>Flask mass (g)</t>
  </si>
  <si>
    <t>Sample mass (g)</t>
  </si>
  <si>
    <t>Flask + sample (g)</t>
  </si>
  <si>
    <t>H2O (g)</t>
  </si>
  <si>
    <t>Blank</t>
  </si>
  <si>
    <t>After boil</t>
  </si>
  <si>
    <t>Mass of flask (g)</t>
  </si>
  <si>
    <t>Water to be added (g)</t>
  </si>
  <si>
    <t>Water added (g)</t>
  </si>
  <si>
    <t>pH before filtering</t>
  </si>
  <si>
    <t>pH after filtering</t>
  </si>
  <si>
    <t>NaOH added to pH 4.5 (mL)</t>
  </si>
  <si>
    <t>NaOH added to pH 7</t>
  </si>
  <si>
    <t>Total NaOH added (mL)</t>
  </si>
  <si>
    <t>Final pH</t>
  </si>
  <si>
    <t>ANC</t>
  </si>
  <si>
    <t>(xi-xbar)2</t>
  </si>
  <si>
    <t>C</t>
  </si>
  <si>
    <t>-</t>
  </si>
  <si>
    <t>Filter Paper (g)</t>
  </si>
  <si>
    <t>FP + residue (g)</t>
  </si>
  <si>
    <t>Residue (g)</t>
  </si>
  <si>
    <t>Sample reacted (g)</t>
  </si>
  <si>
    <t>MEAN</t>
  </si>
  <si>
    <t>s</t>
  </si>
  <si>
    <t>se</t>
  </si>
  <si>
    <t>2se</t>
  </si>
  <si>
    <t>Single Addition NAG Test</t>
  </si>
  <si>
    <t>After-boil NAG pH</t>
  </si>
  <si>
    <t>&gt;2</t>
  </si>
  <si>
    <t>&lt;2</t>
  </si>
  <si>
    <t>Sample #</t>
  </si>
  <si>
    <t>Sample (g)</t>
  </si>
  <si>
    <t>Pre-boil pH</t>
  </si>
  <si>
    <t>After-boil pH</t>
  </si>
  <si>
    <t>(xi-xbar)^2</t>
  </si>
  <si>
    <t>NaOH to pH 4.5 (ml)</t>
  </si>
  <si>
    <t>NaOH to pH 7.0 (ml)</t>
  </si>
  <si>
    <t>Total NaOH (ml)</t>
  </si>
  <si>
    <t>NAG (kg H2SO4/t ore)</t>
  </si>
  <si>
    <t>NAG pH</t>
  </si>
  <si>
    <t xml:space="preserve">S % </t>
  </si>
  <si>
    <t>MPA</t>
  </si>
  <si>
    <t>NAPP</t>
  </si>
  <si>
    <t>ARD</t>
  </si>
  <si>
    <t>PAF</t>
  </si>
  <si>
    <t xml:space="preserve">Graph </t>
  </si>
  <si>
    <t>Discards</t>
  </si>
  <si>
    <t>Discards Sample</t>
  </si>
  <si>
    <t>Sample A 100 ml - for extended boil</t>
  </si>
  <si>
    <t>Total S</t>
  </si>
  <si>
    <t>pre-boil NAGpH</t>
  </si>
  <si>
    <t>after-boil NAGpH</t>
  </si>
  <si>
    <t>Ext Boil NAG pH</t>
  </si>
  <si>
    <t>ARD Classification</t>
  </si>
  <si>
    <t>%</t>
  </si>
  <si>
    <t>kg H2SO4/t</t>
  </si>
  <si>
    <t>Sample Name</t>
  </si>
  <si>
    <t>Extended boil pH</t>
  </si>
  <si>
    <t>Average</t>
  </si>
  <si>
    <t>If the NAG pH &lt; 4,5 then split the filtrate into</t>
  </si>
  <si>
    <t>Sample  B 100 ml - for solution assay</t>
  </si>
  <si>
    <t>Sample C  50 ml -stored as reserve in case of follow up requirement</t>
  </si>
  <si>
    <t>NAF</t>
  </si>
  <si>
    <t>Sulfur Analysis</t>
  </si>
  <si>
    <t>Sample 1 (%)</t>
  </si>
  <si>
    <t>Sample 2(%)</t>
  </si>
  <si>
    <t>Sample 3(%)</t>
  </si>
  <si>
    <t>Average S (%)</t>
  </si>
  <si>
    <t>FCW</t>
  </si>
  <si>
    <t>3D2FCW</t>
  </si>
  <si>
    <t>2D3FCW</t>
  </si>
  <si>
    <t>D</t>
  </si>
  <si>
    <t>FCW Sample</t>
  </si>
  <si>
    <t>3D2FCW Sample</t>
  </si>
  <si>
    <t>2D3FCW Sample</t>
  </si>
  <si>
    <t xml:space="preserve">ANC </t>
  </si>
  <si>
    <t>ABA  Characterisation Formulae</t>
  </si>
  <si>
    <t>ABA Results Summary</t>
  </si>
  <si>
    <t>Abbreviations</t>
  </si>
  <si>
    <t>Fine coal waste</t>
  </si>
  <si>
    <t xml:space="preserve">Coal discards </t>
  </si>
  <si>
    <t>Acid rock drainage</t>
  </si>
  <si>
    <t>Acid neutralising capacity</t>
  </si>
  <si>
    <t>NAG</t>
  </si>
  <si>
    <t>Net acid producing potential</t>
  </si>
  <si>
    <t>Non acid forming</t>
  </si>
  <si>
    <t>Potentially acid forming</t>
  </si>
  <si>
    <t xml:space="preserve">Maximum potential acidity </t>
  </si>
  <si>
    <t>Net acid generation</t>
  </si>
  <si>
    <t>ANC Results for 2D3FCW samples</t>
  </si>
  <si>
    <t>ANC Results for  2D3FCW Samples</t>
  </si>
  <si>
    <t>ANC Results for FCW</t>
  </si>
  <si>
    <t>ANC Results for Discards</t>
  </si>
  <si>
    <t>a</t>
  </si>
  <si>
    <t>Extended boil NAG Results</t>
  </si>
  <si>
    <t>Classification for results of static tests</t>
  </si>
  <si>
    <t>Materials and methods</t>
  </si>
  <si>
    <t>NaOH added to pH 7 (mL)</t>
  </si>
  <si>
    <t>HCl (mL)</t>
  </si>
  <si>
    <r>
      <t xml:space="preserve">standard error, designated </t>
    </r>
    <r>
      <rPr>
        <sz val="11"/>
        <color theme="1"/>
        <rFont val="STZhongsong"/>
        <charset val="134"/>
      </rPr>
      <t>σ</t>
    </r>
    <r>
      <rPr>
        <sz val="8"/>
        <color theme="1"/>
        <rFont val="Calibri"/>
        <family val="2"/>
        <scheme val="minor"/>
      </rPr>
      <t>m</t>
    </r>
  </si>
  <si>
    <t>Value based on your standardised solution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</si>
</sst>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0.00_);_(&quot;R&quot;* \(#,##0.00\);_(&quot;R&quot;* &quot;-&quot;??_);_(@_)"/>
    <numFmt numFmtId="164" formatCode="0.0"/>
    <numFmt numFmtId="165" formatCode="0.00000"/>
    <numFmt numFmtId="166" formatCode="0.0000"/>
    <numFmt numFmtId="167" formatCode="0.000"/>
    <numFmt numFmtId="168" formatCode="0.000000"/>
    <numFmt numFmtId="169" formatCode="0.0000000"/>
    <numFmt numFmtId="170" formatCode="0.00000000"/>
  </numFmts>
  <fonts count="26">
    <font>
      <sz val="11"/>
      <color theme="1"/>
      <name val="Calibri"/>
      <family val="2"/>
      <scheme val="minor"/>
    </font>
    <font>
      <b/>
      <sz val="11"/>
      <color theme="1"/>
      <name val="Calibri"/>
      <family val="2"/>
      <scheme val="minor"/>
    </font>
    <font>
      <sz val="11"/>
      <color theme="0" tint="-0.14999847407452621"/>
      <name val="Calibri"/>
      <family val="2"/>
      <scheme val="minor"/>
    </font>
    <font>
      <i/>
      <sz val="8"/>
      <color theme="1"/>
      <name val="Calibri"/>
      <family val="2"/>
      <scheme val="minor"/>
    </font>
    <font>
      <sz val="11"/>
      <color theme="0" tint="-0.249977111117893"/>
      <name val="Calibri"/>
      <family val="2"/>
      <scheme val="minor"/>
    </font>
    <font>
      <sz val="11"/>
      <color rgb="FFFFFF00"/>
      <name val="Calibri"/>
      <family val="2"/>
      <scheme val="minor"/>
    </font>
    <font>
      <b/>
      <sz val="11"/>
      <color theme="1"/>
      <name val="Arial"/>
      <family val="2"/>
    </font>
    <font>
      <b/>
      <sz val="10"/>
      <color rgb="FF000000"/>
      <name val="Arial"/>
      <family val="2"/>
    </font>
    <font>
      <sz val="11"/>
      <color theme="1"/>
      <name val="Arial"/>
      <family val="2"/>
    </font>
    <font>
      <sz val="9"/>
      <color theme="1"/>
      <name val="Calibri"/>
      <family val="2"/>
      <scheme val="minor"/>
    </font>
    <font>
      <b/>
      <sz val="14"/>
      <color theme="1"/>
      <name val="Calibri"/>
      <family val="2"/>
      <scheme val="minor"/>
    </font>
    <font>
      <b/>
      <sz val="14"/>
      <color theme="1"/>
      <name val="Arial"/>
      <family val="2"/>
    </font>
    <font>
      <i/>
      <sz val="11"/>
      <color theme="1"/>
      <name val="Arial"/>
      <family val="2"/>
    </font>
    <font>
      <b/>
      <sz val="12"/>
      <color theme="1"/>
      <name val="Arial"/>
      <family val="2"/>
    </font>
    <font>
      <b/>
      <sz val="10"/>
      <color theme="1"/>
      <name val="Arial"/>
      <family val="2"/>
    </font>
    <font>
      <sz val="10"/>
      <color theme="1"/>
      <name val="Arial"/>
      <family val="2"/>
    </font>
    <font>
      <i/>
      <sz val="10"/>
      <color theme="4"/>
      <name val="Arial"/>
      <family val="2"/>
    </font>
    <font>
      <sz val="10"/>
      <color theme="1"/>
      <name val="Calibri"/>
      <family val="2"/>
      <scheme val="minor"/>
    </font>
    <font>
      <i/>
      <sz val="10"/>
      <color theme="5" tint="-0.249977111117893"/>
      <name val="Arial"/>
      <family val="2"/>
    </font>
    <font>
      <sz val="10"/>
      <color rgb="FFFFFF00"/>
      <name val="Arial"/>
      <family val="2"/>
    </font>
    <font>
      <sz val="11"/>
      <color theme="1"/>
      <name val="Calibri"/>
      <family val="2"/>
      <scheme val="minor"/>
    </font>
    <font>
      <u/>
      <sz val="11"/>
      <color theme="10"/>
      <name val="Calibri"/>
      <family val="2"/>
      <scheme val="minor"/>
    </font>
    <font>
      <sz val="11"/>
      <color theme="1"/>
      <name val="STZhongsong"/>
      <charset val="134"/>
    </font>
    <font>
      <sz val="8"/>
      <color theme="1"/>
      <name val="Calibri"/>
      <family val="2"/>
      <scheme val="minor"/>
    </font>
    <font>
      <sz val="10"/>
      <color theme="0"/>
      <name val="Arial"/>
      <family val="2"/>
    </font>
    <font>
      <i/>
      <sz val="10"/>
      <color theme="0"/>
      <name val="Arial"/>
      <family val="2"/>
    </font>
  </fonts>
  <fills count="8">
    <fill>
      <patternFill patternType="none"/>
    </fill>
    <fill>
      <patternFill patternType="gray125"/>
    </fill>
    <fill>
      <patternFill patternType="solid">
        <fgColor theme="5" tint="0.59999389629810485"/>
        <bgColor indexed="64"/>
      </patternFill>
    </fill>
    <fill>
      <patternFill patternType="solid">
        <fgColor theme="0"/>
        <bgColor indexed="64"/>
      </patternFill>
    </fill>
    <fill>
      <patternFill patternType="solid">
        <fgColor theme="4" tint="0.59999389629810485"/>
        <bgColor indexed="64"/>
      </patternFill>
    </fill>
    <fill>
      <patternFill patternType="solid">
        <fgColor rgb="FF00B0F0"/>
        <bgColor indexed="64"/>
      </patternFill>
    </fill>
    <fill>
      <patternFill patternType="solid">
        <fgColor rgb="FFFFC000"/>
        <bgColor indexed="64"/>
      </patternFill>
    </fill>
    <fill>
      <patternFill patternType="solid">
        <fgColor theme="7"/>
        <bgColor indexed="64"/>
      </patternFill>
    </fill>
  </fills>
  <borders count="3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style="thin">
        <color indexed="64"/>
      </bottom>
      <diagonal/>
    </border>
  </borders>
  <cellStyleXfs count="3">
    <xf numFmtId="0" fontId="0" fillId="0" borderId="0"/>
    <xf numFmtId="44" fontId="20" fillId="0" borderId="0" applyFont="0" applyFill="0" applyBorder="0" applyAlignment="0" applyProtection="0"/>
    <xf numFmtId="0" fontId="21" fillId="0" borderId="0" applyNumberFormat="0" applyFill="0" applyBorder="0" applyAlignment="0" applyProtection="0"/>
  </cellStyleXfs>
  <cellXfs count="237">
    <xf numFmtId="0" fontId="0" fillId="0" borderId="0" xfId="0"/>
    <xf numFmtId="0" fontId="0" fillId="0" borderId="0" xfId="0" applyBorder="1"/>
    <xf numFmtId="2" fontId="0" fillId="0" borderId="0" xfId="0" applyNumberFormat="1" applyBorder="1"/>
    <xf numFmtId="0" fontId="2" fillId="0" borderId="0" xfId="0" applyFont="1"/>
    <xf numFmtId="0" fontId="0" fillId="0" borderId="0" xfId="0" applyFill="1" applyBorder="1"/>
    <xf numFmtId="0" fontId="0" fillId="0" borderId="0" xfId="0" applyFill="1"/>
    <xf numFmtId="0" fontId="1" fillId="0" borderId="0" xfId="0" applyFont="1"/>
    <xf numFmtId="0" fontId="0" fillId="0" borderId="0" xfId="0" applyBorder="1" applyAlignment="1"/>
    <xf numFmtId="0" fontId="3" fillId="0" borderId="0" xfId="0" applyFont="1" applyBorder="1" applyAlignment="1">
      <alignment vertical="top" wrapText="1"/>
    </xf>
    <xf numFmtId="0" fontId="4" fillId="0" borderId="1" xfId="0" applyFont="1" applyBorder="1"/>
    <xf numFmtId="0" fontId="4" fillId="0" borderId="3" xfId="0" applyFont="1" applyBorder="1"/>
    <xf numFmtId="0" fontId="4" fillId="0" borderId="2" xfId="0" applyFont="1" applyBorder="1"/>
    <xf numFmtId="0" fontId="4" fillId="0" borderId="4" xfId="0" applyFont="1" applyBorder="1"/>
    <xf numFmtId="0" fontId="4" fillId="0" borderId="0" xfId="0" applyFont="1" applyBorder="1"/>
    <xf numFmtId="0" fontId="4" fillId="0" borderId="5" xfId="0" applyFont="1" applyBorder="1"/>
    <xf numFmtId="0" fontId="4" fillId="0" borderId="7" xfId="0" applyFont="1" applyBorder="1"/>
    <xf numFmtId="0" fontId="4" fillId="0" borderId="9" xfId="0" applyFont="1" applyBorder="1"/>
    <xf numFmtId="0" fontId="4" fillId="0" borderId="8" xfId="0" applyFont="1" applyBorder="1"/>
    <xf numFmtId="0" fontId="0" fillId="0" borderId="13" xfId="0" applyBorder="1"/>
    <xf numFmtId="0" fontId="0" fillId="6" borderId="0" xfId="0" applyFill="1"/>
    <xf numFmtId="0" fontId="0" fillId="0" borderId="0" xfId="0" applyAlignment="1">
      <alignment horizontal="center"/>
    </xf>
    <xf numFmtId="0" fontId="1" fillId="0" borderId="0" xfId="0" applyFont="1" applyFill="1"/>
    <xf numFmtId="0" fontId="0" fillId="5" borderId="0" xfId="0" applyFill="1"/>
    <xf numFmtId="0" fontId="5" fillId="5" borderId="0" xfId="0" applyFont="1" applyFill="1"/>
    <xf numFmtId="0" fontId="9" fillId="0" borderId="0" xfId="0" applyFont="1" applyBorder="1" applyAlignment="1">
      <alignment vertical="top" wrapText="1"/>
    </xf>
    <xf numFmtId="0" fontId="10" fillId="4" borderId="0" xfId="0" applyFont="1" applyFill="1" applyAlignment="1">
      <alignment horizontal="center" vertical="center"/>
    </xf>
    <xf numFmtId="0" fontId="8" fillId="0" borderId="0" xfId="0" applyFont="1"/>
    <xf numFmtId="2" fontId="8" fillId="0" borderId="0" xfId="0" applyNumberFormat="1" applyFont="1"/>
    <xf numFmtId="2" fontId="8" fillId="0" borderId="0" xfId="0" applyNumberFormat="1" applyFont="1" applyBorder="1"/>
    <xf numFmtId="0" fontId="8" fillId="0" borderId="0" xfId="0" applyFont="1" applyBorder="1" applyAlignment="1"/>
    <xf numFmtId="0" fontId="8" fillId="0" borderId="0" xfId="0" applyFont="1" applyBorder="1"/>
    <xf numFmtId="2" fontId="12" fillId="0" borderId="0" xfId="0" applyNumberFormat="1" applyFont="1" applyBorder="1"/>
    <xf numFmtId="0" fontId="8" fillId="0" borderId="0" xfId="0" applyFont="1" applyAlignment="1">
      <alignment vertical="center"/>
    </xf>
    <xf numFmtId="0" fontId="8" fillId="5" borderId="0" xfId="0" applyFont="1" applyFill="1"/>
    <xf numFmtId="0" fontId="6" fillId="0" borderId="0" xfId="0" applyFont="1"/>
    <xf numFmtId="0" fontId="8" fillId="0" borderId="0" xfId="0" applyFont="1" applyFill="1"/>
    <xf numFmtId="0" fontId="6" fillId="0" borderId="0" xfId="0" applyFont="1" applyFill="1"/>
    <xf numFmtId="0" fontId="8" fillId="6" borderId="0" xfId="0" applyFont="1" applyFill="1"/>
    <xf numFmtId="0" fontId="15" fillId="0" borderId="0" xfId="0" applyFont="1"/>
    <xf numFmtId="0" fontId="15" fillId="2" borderId="0" xfId="0" applyFont="1" applyFill="1"/>
    <xf numFmtId="0" fontId="16" fillId="0" borderId="0" xfId="0" applyFont="1"/>
    <xf numFmtId="0" fontId="15" fillId="0" borderId="13" xfId="0" applyFont="1" applyBorder="1"/>
    <xf numFmtId="0" fontId="15" fillId="0" borderId="3" xfId="0" applyFont="1" applyBorder="1"/>
    <xf numFmtId="0" fontId="15" fillId="0" borderId="2" xfId="0" applyFont="1" applyBorder="1"/>
    <xf numFmtId="0" fontId="15" fillId="0" borderId="0" xfId="0" applyFont="1" applyBorder="1"/>
    <xf numFmtId="0" fontId="15" fillId="0" borderId="13" xfId="0" quotePrefix="1" applyFont="1" applyBorder="1"/>
    <xf numFmtId="2" fontId="15" fillId="0" borderId="13" xfId="0" applyNumberFormat="1" applyFont="1" applyBorder="1"/>
    <xf numFmtId="0" fontId="15" fillId="0" borderId="5" xfId="0" applyFont="1" applyBorder="1"/>
    <xf numFmtId="0" fontId="15" fillId="0" borderId="9" xfId="0" applyFont="1" applyBorder="1"/>
    <xf numFmtId="0" fontId="15" fillId="0" borderId="8" xfId="0" applyFont="1" applyBorder="1"/>
    <xf numFmtId="0" fontId="15" fillId="0" borderId="0" xfId="0" quotePrefix="1" applyFont="1" applyBorder="1"/>
    <xf numFmtId="2" fontId="15" fillId="0" borderId="0" xfId="0" applyNumberFormat="1" applyFont="1" applyBorder="1"/>
    <xf numFmtId="0" fontId="15" fillId="0" borderId="0" xfId="0" applyFont="1" applyFill="1" applyBorder="1"/>
    <xf numFmtId="0" fontId="15" fillId="5" borderId="0" xfId="0" applyFont="1" applyFill="1"/>
    <xf numFmtId="0" fontId="15" fillId="5" borderId="0" xfId="0" quotePrefix="1" applyFont="1" applyFill="1" applyBorder="1"/>
    <xf numFmtId="2" fontId="15" fillId="5" borderId="0" xfId="0" applyNumberFormat="1" applyFont="1" applyFill="1" applyBorder="1"/>
    <xf numFmtId="0" fontId="15" fillId="5" borderId="0" xfId="0" applyFont="1" applyFill="1" applyBorder="1"/>
    <xf numFmtId="0" fontId="14" fillId="5" borderId="0" xfId="0" applyFont="1" applyFill="1"/>
    <xf numFmtId="0" fontId="14" fillId="0" borderId="0" xfId="0" applyFont="1"/>
    <xf numFmtId="0" fontId="14" fillId="0" borderId="13" xfId="0" applyFont="1" applyBorder="1"/>
    <xf numFmtId="0" fontId="15" fillId="2" borderId="13" xfId="0" applyFont="1" applyFill="1" applyBorder="1"/>
    <xf numFmtId="2" fontId="15" fillId="0" borderId="0" xfId="0" applyNumberFormat="1" applyFont="1"/>
    <xf numFmtId="2" fontId="15" fillId="0" borderId="0" xfId="0" applyNumberFormat="1" applyFont="1" applyFill="1"/>
    <xf numFmtId="0" fontId="15" fillId="0" borderId="0" xfId="0" applyFont="1" applyFill="1"/>
    <xf numFmtId="164" fontId="15" fillId="0" borderId="0" xfId="0" applyNumberFormat="1" applyFont="1" applyFill="1"/>
    <xf numFmtId="165" fontId="15" fillId="0" borderId="0" xfId="0" applyNumberFormat="1" applyFont="1" applyFill="1"/>
    <xf numFmtId="0" fontId="14" fillId="0" borderId="13" xfId="0" applyFont="1" applyBorder="1" applyAlignment="1">
      <alignment horizontal="center"/>
    </xf>
    <xf numFmtId="167" fontId="15" fillId="0" borderId="13" xfId="0" applyNumberFormat="1" applyFont="1" applyFill="1" applyBorder="1"/>
    <xf numFmtId="0" fontId="14" fillId="0" borderId="0" xfId="0" applyFont="1" applyFill="1"/>
    <xf numFmtId="0" fontId="17" fillId="0" borderId="0" xfId="0" applyFont="1" applyBorder="1"/>
    <xf numFmtId="0" fontId="17" fillId="0" borderId="0" xfId="0" applyFont="1"/>
    <xf numFmtId="0" fontId="15" fillId="0" borderId="0" xfId="0" applyFont="1" applyAlignment="1">
      <alignment horizontal="center"/>
    </xf>
    <xf numFmtId="0" fontId="14" fillId="0" borderId="1" xfId="0" applyFont="1" applyBorder="1" applyAlignment="1">
      <alignment horizontal="center"/>
    </xf>
    <xf numFmtId="0" fontId="14" fillId="0" borderId="3" xfId="0" applyFont="1" applyBorder="1" applyAlignment="1">
      <alignment horizontal="center"/>
    </xf>
    <xf numFmtId="0" fontId="14" fillId="0" borderId="2" xfId="0" applyFont="1" applyBorder="1" applyAlignment="1">
      <alignment horizontal="center"/>
    </xf>
    <xf numFmtId="0" fontId="15" fillId="2" borderId="13" xfId="0" applyFont="1" applyFill="1" applyBorder="1" applyAlignment="1">
      <alignment horizontal="center"/>
    </xf>
    <xf numFmtId="0" fontId="15" fillId="0" borderId="4" xfId="0" applyFont="1" applyBorder="1" applyAlignment="1">
      <alignment horizontal="center"/>
    </xf>
    <xf numFmtId="2" fontId="15" fillId="0" borderId="0" xfId="0" applyNumberFormat="1" applyFont="1" applyBorder="1" applyAlignment="1">
      <alignment horizontal="center"/>
    </xf>
    <xf numFmtId="0" fontId="15" fillId="0" borderId="5" xfId="0" applyFont="1" applyBorder="1" applyAlignment="1">
      <alignment horizontal="center"/>
    </xf>
    <xf numFmtId="0" fontId="15" fillId="0" borderId="4" xfId="0" applyFont="1" applyFill="1" applyBorder="1" applyAlignment="1">
      <alignment horizontal="center"/>
    </xf>
    <xf numFmtId="2" fontId="15" fillId="0" borderId="0" xfId="0" applyNumberFormat="1" applyFont="1" applyFill="1" applyBorder="1" applyAlignment="1">
      <alignment horizontal="center"/>
    </xf>
    <xf numFmtId="0" fontId="15" fillId="0" borderId="5" xfId="0" applyFont="1" applyFill="1" applyBorder="1" applyAlignment="1">
      <alignment horizontal="center"/>
    </xf>
    <xf numFmtId="0" fontId="15" fillId="5" borderId="4" xfId="0" applyFont="1" applyFill="1" applyBorder="1" applyAlignment="1">
      <alignment horizontal="center"/>
    </xf>
    <xf numFmtId="2" fontId="15" fillId="5" borderId="0" xfId="0" applyNumberFormat="1" applyFont="1" applyFill="1" applyBorder="1" applyAlignment="1">
      <alignment horizontal="center"/>
    </xf>
    <xf numFmtId="0" fontId="15" fillId="5" borderId="5" xfId="0" applyFont="1" applyFill="1" applyBorder="1" applyAlignment="1">
      <alignment horizontal="center"/>
    </xf>
    <xf numFmtId="0" fontId="15" fillId="0" borderId="0" xfId="0" applyFont="1" applyBorder="1" applyAlignment="1">
      <alignment horizontal="center"/>
    </xf>
    <xf numFmtId="0" fontId="14" fillId="0" borderId="0" xfId="0" applyFont="1" applyAlignment="1">
      <alignment horizontal="center"/>
    </xf>
    <xf numFmtId="0" fontId="15" fillId="0" borderId="0" xfId="0" applyFont="1" applyFill="1" applyAlignment="1">
      <alignment horizontal="center"/>
    </xf>
    <xf numFmtId="165" fontId="15" fillId="0" borderId="0" xfId="0" applyNumberFormat="1" applyFont="1" applyFill="1" applyAlignment="1">
      <alignment horizontal="center"/>
    </xf>
    <xf numFmtId="166" fontId="15" fillId="0" borderId="0" xfId="0" applyNumberFormat="1" applyFont="1" applyAlignment="1">
      <alignment horizontal="center"/>
    </xf>
    <xf numFmtId="0" fontId="17" fillId="0" borderId="0" xfId="0" applyFont="1" applyAlignment="1">
      <alignment horizontal="center"/>
    </xf>
    <xf numFmtId="0" fontId="14" fillId="0" borderId="1" xfId="0" applyFont="1" applyBorder="1"/>
    <xf numFmtId="0" fontId="14" fillId="0" borderId="3" xfId="0" applyFont="1" applyBorder="1"/>
    <xf numFmtId="0" fontId="14" fillId="0" borderId="2" xfId="0" applyFont="1" applyBorder="1"/>
    <xf numFmtId="0" fontId="18" fillId="0" borderId="13" xfId="0" applyFont="1" applyBorder="1"/>
    <xf numFmtId="0" fontId="15" fillId="2" borderId="13" xfId="0" applyFont="1" applyFill="1" applyBorder="1" applyAlignment="1">
      <alignment horizontal="right"/>
    </xf>
    <xf numFmtId="0" fontId="15" fillId="0" borderId="0" xfId="0" applyFont="1" applyAlignment="1">
      <alignment vertical="center"/>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5" fillId="0" borderId="0" xfId="0" applyFont="1" applyBorder="1" applyAlignment="1">
      <alignment vertical="center" wrapText="1"/>
    </xf>
    <xf numFmtId="0" fontId="14" fillId="0" borderId="22" xfId="0" applyFont="1" applyBorder="1" applyAlignment="1">
      <alignment horizontal="center" vertical="center" wrapText="1"/>
    </xf>
    <xf numFmtId="0" fontId="14" fillId="0" borderId="13" xfId="0" applyFont="1" applyBorder="1" applyAlignment="1">
      <alignment horizontal="center" vertical="center" wrapText="1"/>
    </xf>
    <xf numFmtId="0" fontId="15" fillId="0" borderId="0" xfId="0" applyFont="1" applyBorder="1" applyAlignment="1">
      <alignment vertical="center"/>
    </xf>
    <xf numFmtId="0" fontId="15" fillId="0" borderId="24" xfId="0" applyFont="1" applyBorder="1" applyAlignment="1">
      <alignment horizontal="left" vertical="center" wrapText="1"/>
    </xf>
    <xf numFmtId="2" fontId="15" fillId="3" borderId="13" xfId="0" applyNumberFormat="1" applyFont="1" applyFill="1" applyBorder="1" applyAlignment="1">
      <alignment horizontal="right" vertical="center" wrapText="1"/>
    </xf>
    <xf numFmtId="2" fontId="15" fillId="0" borderId="15" xfId="0" applyNumberFormat="1" applyFont="1" applyFill="1" applyBorder="1" applyAlignment="1">
      <alignment horizontal="right" vertical="center" wrapText="1"/>
    </xf>
    <xf numFmtId="2" fontId="15" fillId="0" borderId="13" xfId="0" applyNumberFormat="1" applyFont="1" applyBorder="1" applyAlignment="1">
      <alignment horizontal="right" vertical="center" wrapText="1"/>
    </xf>
    <xf numFmtId="2" fontId="15" fillId="0" borderId="13" xfId="0" applyNumberFormat="1" applyFont="1" applyFill="1" applyBorder="1" applyAlignment="1">
      <alignment horizontal="right" vertical="center" wrapText="1"/>
    </xf>
    <xf numFmtId="2" fontId="15" fillId="0" borderId="13" xfId="0" applyNumberFormat="1" applyFont="1" applyBorder="1" applyAlignment="1">
      <alignment horizontal="right" vertical="center"/>
    </xf>
    <xf numFmtId="0" fontId="15" fillId="3" borderId="23" xfId="0" applyFont="1" applyFill="1" applyBorder="1" applyAlignment="1">
      <alignment horizontal="center" vertical="center" wrapText="1"/>
    </xf>
    <xf numFmtId="0" fontId="15" fillId="0" borderId="25" xfId="0" applyFont="1" applyBorder="1" applyAlignment="1">
      <alignment horizontal="left" vertical="center" wrapText="1"/>
    </xf>
    <xf numFmtId="2" fontId="15" fillId="3" borderId="13" xfId="0" applyNumberFormat="1" applyFont="1" applyFill="1" applyBorder="1" applyAlignment="1">
      <alignment horizontal="right" vertical="center"/>
    </xf>
    <xf numFmtId="2" fontId="15" fillId="0" borderId="14" xfId="0" applyNumberFormat="1" applyFont="1" applyBorder="1" applyAlignment="1">
      <alignment horizontal="right" vertical="center" wrapText="1"/>
    </xf>
    <xf numFmtId="0" fontId="15" fillId="0" borderId="25" xfId="0" applyFont="1" applyBorder="1" applyAlignment="1">
      <alignment horizontal="center" vertical="center" wrapText="1"/>
    </xf>
    <xf numFmtId="0" fontId="15" fillId="0" borderId="26" xfId="0" applyFont="1" applyBorder="1" applyAlignment="1">
      <alignment horizontal="center" vertical="center"/>
    </xf>
    <xf numFmtId="2" fontId="15" fillId="0" borderId="29" xfId="0" applyNumberFormat="1" applyFont="1" applyBorder="1" applyAlignment="1">
      <alignment horizontal="center" vertical="center" wrapText="1"/>
    </xf>
    <xf numFmtId="2" fontId="15" fillId="0" borderId="26" xfId="0" applyNumberFormat="1" applyFont="1" applyBorder="1" applyAlignment="1">
      <alignment horizontal="center" vertical="center" wrapText="1"/>
    </xf>
    <xf numFmtId="2" fontId="15" fillId="0" borderId="27" xfId="0" applyNumberFormat="1" applyFont="1" applyBorder="1" applyAlignment="1">
      <alignment horizontal="center" vertical="center" wrapText="1"/>
    </xf>
    <xf numFmtId="0" fontId="15" fillId="0" borderId="28" xfId="0" applyFont="1" applyBorder="1" applyAlignment="1">
      <alignment horizontal="center" vertical="center" wrapText="1"/>
    </xf>
    <xf numFmtId="0" fontId="15" fillId="0" borderId="0" xfId="0" applyFont="1" applyFill="1" applyBorder="1" applyAlignment="1">
      <alignment vertical="center"/>
    </xf>
    <xf numFmtId="0" fontId="15" fillId="0" borderId="13" xfId="0" applyFont="1" applyBorder="1" applyAlignment="1">
      <alignment vertical="center"/>
    </xf>
    <xf numFmtId="0" fontId="14" fillId="0" borderId="13" xfId="0" applyFont="1" applyBorder="1" applyAlignment="1">
      <alignment vertical="center"/>
    </xf>
    <xf numFmtId="0" fontId="15" fillId="0" borderId="13" xfId="0" applyFont="1" applyBorder="1" applyAlignment="1">
      <alignment horizontal="left" vertical="center" wrapText="1"/>
    </xf>
    <xf numFmtId="167" fontId="15" fillId="0" borderId="13" xfId="0" applyNumberFormat="1" applyFont="1" applyBorder="1" applyAlignment="1">
      <alignment vertical="center"/>
    </xf>
    <xf numFmtId="2" fontId="15" fillId="0" borderId="13" xfId="0" applyNumberFormat="1" applyFont="1" applyBorder="1" applyAlignment="1">
      <alignment vertical="center"/>
    </xf>
    <xf numFmtId="2" fontId="15" fillId="0" borderId="0" xfId="0" applyNumberFormat="1" applyFont="1" applyBorder="1" applyAlignment="1">
      <alignment vertical="center"/>
    </xf>
    <xf numFmtId="2" fontId="15" fillId="0" borderId="0" xfId="0" applyNumberFormat="1" applyFont="1" applyAlignment="1">
      <alignment vertical="center"/>
    </xf>
    <xf numFmtId="0" fontId="15" fillId="0" borderId="13" xfId="0" applyFont="1" applyFill="1" applyBorder="1" applyAlignment="1">
      <alignment horizontal="right"/>
    </xf>
    <xf numFmtId="2" fontId="15" fillId="0" borderId="0" xfId="0" applyNumberFormat="1" applyFont="1" applyFill="1" applyAlignment="1"/>
    <xf numFmtId="0" fontId="15" fillId="0" borderId="0" xfId="0" applyFont="1" applyFill="1" applyAlignment="1"/>
    <xf numFmtId="164" fontId="15" fillId="0" borderId="0" xfId="0" applyNumberFormat="1" applyFont="1" applyFill="1" applyAlignment="1"/>
    <xf numFmtId="165" fontId="15" fillId="0" borderId="0" xfId="0" applyNumberFormat="1" applyFont="1" applyFill="1" applyAlignment="1"/>
    <xf numFmtId="0" fontId="15" fillId="0" borderId="30" xfId="0" applyFont="1" applyFill="1" applyBorder="1"/>
    <xf numFmtId="0" fontId="15" fillId="0" borderId="31" xfId="0" applyFont="1" applyFill="1" applyBorder="1"/>
    <xf numFmtId="0" fontId="15" fillId="0" borderId="3" xfId="0" applyFont="1" applyFill="1" applyBorder="1"/>
    <xf numFmtId="0" fontId="15" fillId="0" borderId="4" xfId="0" quotePrefix="1" applyFont="1" applyFill="1" applyBorder="1"/>
    <xf numFmtId="2" fontId="15" fillId="0" borderId="0" xfId="0" applyNumberFormat="1" applyFont="1" applyFill="1" applyBorder="1"/>
    <xf numFmtId="0" fontId="15" fillId="0" borderId="7" xfId="0" applyFont="1" applyFill="1" applyBorder="1"/>
    <xf numFmtId="0" fontId="15" fillId="0" borderId="9" xfId="0" applyFont="1" applyFill="1" applyBorder="1"/>
    <xf numFmtId="0" fontId="15" fillId="6" borderId="0" xfId="0" applyFont="1" applyFill="1"/>
    <xf numFmtId="0" fontId="15" fillId="6" borderId="0" xfId="0" applyFont="1" applyFill="1" applyBorder="1"/>
    <xf numFmtId="0" fontId="14" fillId="6" borderId="0" xfId="0" applyFont="1" applyFill="1"/>
    <xf numFmtId="0" fontId="14" fillId="7" borderId="0" xfId="0" applyFont="1" applyFill="1"/>
    <xf numFmtId="0" fontId="19" fillId="6" borderId="0" xfId="0" applyFont="1" applyFill="1"/>
    <xf numFmtId="2" fontId="15" fillId="0" borderId="13" xfId="0" applyNumberFormat="1" applyFont="1" applyFill="1" applyBorder="1"/>
    <xf numFmtId="170" fontId="15" fillId="0" borderId="13" xfId="0" applyNumberFormat="1" applyFont="1" applyFill="1" applyBorder="1" applyAlignment="1">
      <alignment horizontal="right"/>
    </xf>
    <xf numFmtId="2" fontId="21" fillId="0" borderId="0" xfId="2" applyNumberFormat="1" applyBorder="1"/>
    <xf numFmtId="0" fontId="10" fillId="4" borderId="0" xfId="0" applyFont="1" applyFill="1" applyAlignment="1"/>
    <xf numFmtId="0" fontId="0" fillId="0" borderId="0" xfId="0" applyBorder="1" applyAlignment="1">
      <alignment horizontal="left"/>
    </xf>
    <xf numFmtId="0" fontId="8" fillId="0" borderId="13" xfId="0" applyFont="1" applyBorder="1" applyAlignment="1">
      <alignment horizontal="center"/>
    </xf>
    <xf numFmtId="0" fontId="8" fillId="0" borderId="13" xfId="0" applyFont="1" applyBorder="1"/>
    <xf numFmtId="2" fontId="8" fillId="0" borderId="13" xfId="0" applyNumberFormat="1" applyFont="1" applyBorder="1"/>
    <xf numFmtId="0" fontId="15" fillId="0" borderId="7" xfId="0" applyFont="1" applyBorder="1" applyAlignment="1">
      <alignment horizontal="center"/>
    </xf>
    <xf numFmtId="0" fontId="15" fillId="0" borderId="9" xfId="0" applyFont="1" applyBorder="1" applyAlignment="1">
      <alignment horizontal="center"/>
    </xf>
    <xf numFmtId="0" fontId="15" fillId="0" borderId="8" xfId="0" applyFont="1" applyBorder="1" applyAlignment="1">
      <alignment horizontal="center"/>
    </xf>
    <xf numFmtId="0" fontId="24" fillId="0" borderId="0" xfId="0" applyFont="1" applyFill="1" applyBorder="1" applyAlignment="1">
      <alignment horizontal="center"/>
    </xf>
    <xf numFmtId="0" fontId="15" fillId="0" borderId="0" xfId="0" applyFont="1" applyFill="1" applyBorder="1" applyAlignment="1">
      <alignment horizontal="center"/>
    </xf>
    <xf numFmtId="0" fontId="8" fillId="0" borderId="10" xfId="0" applyFont="1" applyBorder="1"/>
    <xf numFmtId="0" fontId="8" fillId="0" borderId="11" xfId="0" applyFont="1" applyBorder="1"/>
    <xf numFmtId="0" fontId="8" fillId="0" borderId="12" xfId="0" applyFont="1" applyBorder="1"/>
    <xf numFmtId="0" fontId="15" fillId="0" borderId="18" xfId="0" applyFont="1" applyFill="1" applyBorder="1" applyAlignment="1"/>
    <xf numFmtId="2" fontId="15" fillId="0" borderId="18" xfId="0" applyNumberFormat="1" applyFont="1" applyFill="1" applyBorder="1" applyAlignment="1"/>
    <xf numFmtId="0" fontId="15" fillId="0" borderId="13" xfId="0" applyFont="1" applyFill="1" applyBorder="1" applyAlignment="1"/>
    <xf numFmtId="2" fontId="15" fillId="0" borderId="13" xfId="0" applyNumberFormat="1" applyFont="1" applyFill="1" applyBorder="1" applyAlignment="1"/>
    <xf numFmtId="0" fontId="14" fillId="0" borderId="13" xfId="0" applyFont="1" applyFill="1" applyBorder="1" applyAlignment="1">
      <alignment horizontal="center"/>
    </xf>
    <xf numFmtId="2" fontId="15" fillId="0" borderId="13" xfId="0" applyNumberFormat="1" applyFont="1" applyFill="1" applyBorder="1" applyAlignment="1">
      <alignment horizontal="center"/>
    </xf>
    <xf numFmtId="2" fontId="15" fillId="0" borderId="13" xfId="0" applyNumberFormat="1" applyFont="1" applyFill="1" applyBorder="1" applyAlignment="1">
      <alignment horizontal="right"/>
    </xf>
    <xf numFmtId="0" fontId="15" fillId="0" borderId="13" xfId="0" applyFont="1" applyFill="1" applyBorder="1" applyAlignment="1">
      <alignment horizontal="center"/>
    </xf>
    <xf numFmtId="2" fontId="15" fillId="0" borderId="13" xfId="0" quotePrefix="1" applyNumberFormat="1" applyFont="1" applyFill="1" applyBorder="1" applyAlignment="1">
      <alignment horizontal="right"/>
    </xf>
    <xf numFmtId="167" fontId="15" fillId="0" borderId="13" xfId="0" applyNumberFormat="1" applyFont="1" applyFill="1" applyBorder="1" applyAlignment="1"/>
    <xf numFmtId="44" fontId="15" fillId="0" borderId="13" xfId="1" applyFont="1" applyFill="1" applyBorder="1" applyAlignment="1">
      <alignment horizontal="right"/>
    </xf>
    <xf numFmtId="167" fontId="14" fillId="0" borderId="13" xfId="0" applyNumberFormat="1" applyFont="1" applyFill="1" applyBorder="1" applyAlignment="1">
      <alignment horizontal="right" vertical="center"/>
    </xf>
    <xf numFmtId="169" fontId="15" fillId="0" borderId="13" xfId="0" applyNumberFormat="1" applyFont="1" applyFill="1" applyBorder="1" applyAlignment="1">
      <alignment horizontal="right"/>
    </xf>
    <xf numFmtId="167" fontId="14" fillId="0" borderId="16" xfId="0" applyNumberFormat="1" applyFont="1" applyFill="1" applyBorder="1" applyAlignment="1">
      <alignment horizontal="right" vertical="center"/>
    </xf>
    <xf numFmtId="0" fontId="15" fillId="0" borderId="0" xfId="0" applyFont="1" applyFill="1" applyAlignment="1">
      <alignment horizontal="right"/>
    </xf>
    <xf numFmtId="166" fontId="15" fillId="0" borderId="13" xfId="0" applyNumberFormat="1" applyFont="1" applyFill="1" applyBorder="1" applyAlignment="1">
      <alignment horizontal="right"/>
    </xf>
    <xf numFmtId="166" fontId="15" fillId="0" borderId="6" xfId="0" applyNumberFormat="1" applyFont="1" applyFill="1" applyBorder="1" applyAlignment="1">
      <alignment horizontal="right"/>
    </xf>
    <xf numFmtId="0" fontId="15" fillId="0" borderId="10" xfId="0" applyFont="1" applyFill="1" applyBorder="1" applyAlignment="1">
      <alignment horizontal="center"/>
    </xf>
    <xf numFmtId="0" fontId="15" fillId="0" borderId="11" xfId="0" applyFont="1" applyFill="1" applyBorder="1" applyAlignment="1">
      <alignment horizontal="center"/>
    </xf>
    <xf numFmtId="0" fontId="15" fillId="0" borderId="12" xfId="0" applyFont="1" applyFill="1" applyBorder="1" applyAlignment="1">
      <alignment horizontal="center"/>
    </xf>
    <xf numFmtId="166" fontId="15" fillId="0" borderId="0" xfId="0" applyNumberFormat="1" applyFont="1" applyFill="1" applyAlignment="1">
      <alignment horizontal="center"/>
    </xf>
    <xf numFmtId="0" fontId="15" fillId="0" borderId="18" xfId="0" applyFont="1" applyFill="1" applyBorder="1" applyAlignment="1">
      <alignment horizontal="right"/>
    </xf>
    <xf numFmtId="2" fontId="15" fillId="0" borderId="18" xfId="0" applyNumberFormat="1" applyFont="1" applyFill="1" applyBorder="1" applyAlignment="1">
      <alignment horizontal="right"/>
    </xf>
    <xf numFmtId="0" fontId="14" fillId="0" borderId="0" xfId="0" applyFont="1" applyFill="1" applyAlignment="1">
      <alignment horizontal="center"/>
    </xf>
    <xf numFmtId="167" fontId="15" fillId="0" borderId="13" xfId="0" applyNumberFormat="1" applyFont="1" applyFill="1" applyBorder="1" applyAlignment="1">
      <alignment horizontal="right"/>
    </xf>
    <xf numFmtId="0" fontId="15" fillId="0" borderId="0" xfId="0" applyFont="1" applyFill="1" applyBorder="1" applyAlignment="1">
      <alignment horizontal="right"/>
    </xf>
    <xf numFmtId="0" fontId="15" fillId="0" borderId="13" xfId="0" quotePrefix="1" applyFont="1" applyFill="1" applyBorder="1" applyAlignment="1">
      <alignment horizontal="right"/>
    </xf>
    <xf numFmtId="167" fontId="15" fillId="0" borderId="10" xfId="0" applyNumberFormat="1" applyFont="1" applyFill="1" applyBorder="1" applyAlignment="1">
      <alignment horizontal="right"/>
    </xf>
    <xf numFmtId="167" fontId="15" fillId="0" borderId="16" xfId="0" applyNumberFormat="1" applyFont="1" applyFill="1" applyBorder="1" applyAlignment="1">
      <alignment horizontal="right"/>
    </xf>
    <xf numFmtId="167" fontId="15" fillId="0" borderId="0" xfId="0" applyNumberFormat="1" applyFont="1" applyFill="1" applyBorder="1" applyAlignment="1">
      <alignment horizontal="right"/>
    </xf>
    <xf numFmtId="167" fontId="15" fillId="0" borderId="6" xfId="0" applyNumberFormat="1" applyFont="1" applyFill="1" applyBorder="1" applyAlignment="1">
      <alignment horizontal="right"/>
    </xf>
    <xf numFmtId="167" fontId="15" fillId="0" borderId="0" xfId="0" applyNumberFormat="1" applyFont="1" applyFill="1" applyAlignment="1">
      <alignment horizontal="right"/>
    </xf>
    <xf numFmtId="0" fontId="17" fillId="0" borderId="0" xfId="0" applyFont="1" applyFill="1" applyAlignment="1">
      <alignment horizontal="center"/>
    </xf>
    <xf numFmtId="0" fontId="17" fillId="0" borderId="0" xfId="0" applyFont="1" applyFill="1"/>
    <xf numFmtId="167" fontId="15" fillId="0" borderId="16" xfId="0" applyNumberFormat="1" applyFont="1" applyFill="1" applyBorder="1" applyAlignment="1"/>
    <xf numFmtId="0" fontId="15" fillId="0" borderId="6" xfId="0" applyFont="1" applyFill="1" applyBorder="1" applyAlignment="1">
      <alignment horizontal="center"/>
    </xf>
    <xf numFmtId="0" fontId="15" fillId="0" borderId="0" xfId="0" applyFont="1" applyFill="1" applyBorder="1" applyAlignment="1"/>
    <xf numFmtId="0" fontId="15" fillId="0" borderId="10" xfId="0" applyFont="1" applyFill="1" applyBorder="1" applyAlignment="1"/>
    <xf numFmtId="0" fontId="15" fillId="0" borderId="16" xfId="0" applyFont="1" applyFill="1" applyBorder="1" applyAlignment="1"/>
    <xf numFmtId="164" fontId="15" fillId="0" borderId="13" xfId="0" quotePrefix="1" applyNumberFormat="1" applyFont="1" applyFill="1" applyBorder="1" applyAlignment="1">
      <alignment horizontal="right"/>
    </xf>
    <xf numFmtId="0" fontId="15" fillId="0" borderId="6" xfId="0" applyFont="1" applyFill="1" applyBorder="1" applyAlignment="1">
      <alignment horizontal="right"/>
    </xf>
    <xf numFmtId="0" fontId="0" fillId="0" borderId="0" xfId="0" applyFill="1" applyAlignment="1">
      <alignment horizontal="center"/>
    </xf>
    <xf numFmtId="0" fontId="14" fillId="0" borderId="13" xfId="0" applyFont="1" applyFill="1" applyBorder="1"/>
    <xf numFmtId="0" fontId="15" fillId="0" borderId="13" xfId="0" applyFont="1" applyFill="1" applyBorder="1"/>
    <xf numFmtId="168" fontId="15" fillId="0" borderId="13" xfId="0" applyNumberFormat="1" applyFont="1" applyFill="1" applyBorder="1" applyAlignment="1"/>
    <xf numFmtId="2" fontId="15" fillId="0" borderId="17" xfId="0" applyNumberFormat="1" applyFont="1" applyFill="1" applyBorder="1" applyAlignment="1"/>
    <xf numFmtId="0" fontId="15" fillId="0" borderId="17" xfId="0" applyFont="1" applyFill="1" applyBorder="1" applyAlignment="1"/>
    <xf numFmtId="2" fontId="15" fillId="0" borderId="16" xfId="0" applyNumberFormat="1" applyFont="1" applyFill="1" applyBorder="1" applyAlignment="1"/>
    <xf numFmtId="168" fontId="15" fillId="0" borderId="13" xfId="0" applyNumberFormat="1" applyFont="1" applyFill="1" applyBorder="1"/>
    <xf numFmtId="164" fontId="15" fillId="0" borderId="13" xfId="0" applyNumberFormat="1" applyFont="1" applyFill="1" applyBorder="1"/>
    <xf numFmtId="2" fontId="15" fillId="0" borderId="13" xfId="0" applyNumberFormat="1" applyFont="1" applyFill="1" applyBorder="1" applyAlignment="1">
      <alignment horizontal="left" indent="7"/>
    </xf>
    <xf numFmtId="2" fontId="15" fillId="0" borderId="17" xfId="0" applyNumberFormat="1" applyFont="1" applyFill="1" applyBorder="1"/>
    <xf numFmtId="0" fontId="15" fillId="0" borderId="17" xfId="0" applyFont="1" applyFill="1" applyBorder="1"/>
    <xf numFmtId="2" fontId="15" fillId="0" borderId="16" xfId="0" applyNumberFormat="1" applyFont="1" applyFill="1" applyBorder="1"/>
    <xf numFmtId="166" fontId="15" fillId="0" borderId="13" xfId="0" applyNumberFormat="1" applyFont="1" applyFill="1" applyBorder="1"/>
    <xf numFmtId="0" fontId="15" fillId="0" borderId="16" xfId="0" applyFont="1" applyFill="1" applyBorder="1"/>
    <xf numFmtId="0" fontId="0" fillId="0" borderId="14" xfId="0" applyBorder="1" applyAlignment="1">
      <alignment horizontal="left"/>
    </xf>
    <xf numFmtId="0" fontId="0" fillId="0" borderId="32" xfId="0" applyBorder="1" applyAlignment="1">
      <alignment horizontal="left"/>
    </xf>
    <xf numFmtId="0" fontId="0" fillId="0" borderId="15" xfId="0" applyBorder="1" applyAlignment="1">
      <alignment horizontal="left"/>
    </xf>
    <xf numFmtId="0" fontId="0" fillId="0" borderId="0" xfId="0" applyAlignment="1">
      <alignment horizontal="center"/>
    </xf>
    <xf numFmtId="0" fontId="10" fillId="4" borderId="0" xfId="0" applyFont="1" applyFill="1" applyAlignment="1">
      <alignment horizontal="center"/>
    </xf>
    <xf numFmtId="0" fontId="10" fillId="5" borderId="0" xfId="0" applyFont="1" applyFill="1" applyAlignment="1">
      <alignment horizontal="center"/>
    </xf>
    <xf numFmtId="0" fontId="13" fillId="4" borderId="0" xfId="0" applyFont="1" applyFill="1" applyAlignment="1">
      <alignment horizontal="center"/>
    </xf>
    <xf numFmtId="0" fontId="8" fillId="0" borderId="13" xfId="0" applyFont="1" applyBorder="1" applyAlignment="1">
      <alignment horizontal="center"/>
    </xf>
    <xf numFmtId="0" fontId="0" fillId="0" borderId="0" xfId="0" applyBorder="1" applyAlignment="1">
      <alignment horizontal="center"/>
    </xf>
    <xf numFmtId="0" fontId="11" fillId="4" borderId="0" xfId="0" applyFont="1" applyFill="1" applyAlignment="1">
      <alignment horizontal="center" vertical="center"/>
    </xf>
    <xf numFmtId="0" fontId="7" fillId="0" borderId="20" xfId="0" applyFont="1" applyBorder="1" applyAlignment="1">
      <alignment horizontal="center" vertical="center" wrapText="1"/>
    </xf>
    <xf numFmtId="0" fontId="7" fillId="0" borderId="13"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3" xfId="0" applyFont="1" applyBorder="1" applyAlignment="1">
      <alignment horizontal="center" vertical="center" wrapText="1"/>
    </xf>
    <xf numFmtId="0" fontId="25" fillId="0" borderId="0" xfId="0" applyFont="1" applyFill="1" applyBorder="1" applyAlignment="1">
      <alignment horizontal="center" wrapText="1"/>
    </xf>
    <xf numFmtId="0" fontId="10" fillId="4" borderId="0" xfId="0" applyFont="1" applyFill="1" applyAlignment="1">
      <alignment horizontal="center" vertical="center"/>
    </xf>
    <xf numFmtId="0" fontId="16" fillId="0" borderId="0" xfId="0" applyFont="1" applyFill="1" applyBorder="1" applyAlignment="1">
      <alignment horizontal="center" wrapText="1"/>
    </xf>
    <xf numFmtId="0" fontId="18" fillId="0" borderId="0" xfId="0" applyFont="1" applyFill="1" applyBorder="1" applyAlignment="1">
      <alignment horizontal="center" wrapText="1"/>
    </xf>
    <xf numFmtId="0" fontId="14" fillId="4" borderId="0" xfId="0" applyFont="1" applyFill="1" applyAlignment="1">
      <alignment horizontal="center" vertical="center"/>
    </xf>
    <xf numFmtId="0" fontId="6" fillId="4" borderId="0" xfId="0" applyFont="1" applyFill="1" applyAlignment="1">
      <alignment horizontal="center" vertical="center"/>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768611687198556"/>
          <c:y val="5.0706004107948642E-2"/>
          <c:w val="0.70835283269054483"/>
          <c:h val="0.74461164107660471"/>
        </c:manualLayout>
      </c:layout>
      <c:scatterChart>
        <c:scatterStyle val="lineMarker"/>
        <c:varyColors val="0"/>
        <c:ser>
          <c:idx val="4"/>
          <c:order val="0"/>
          <c:tx>
            <c:strRef>
              <c:f>'ARD Characterisation Formulae'!$I$2</c:f>
              <c:strCache>
                <c:ptCount val="1"/>
                <c:pt idx="0">
                  <c:v>Sample</c:v>
                </c:pt>
              </c:strCache>
            </c:strRef>
          </c:tx>
          <c:spPr>
            <a:ln w="25400" cap="rnd">
              <a:noFill/>
              <a:round/>
            </a:ln>
            <a:effectLst/>
          </c:spPr>
          <c:marker>
            <c:symbol val="circle"/>
            <c:size val="5"/>
            <c:spPr>
              <a:solidFill>
                <a:schemeClr val="accent5"/>
              </a:solidFill>
              <a:ln w="9525">
                <a:solidFill>
                  <a:schemeClr val="accent5"/>
                </a:solidFill>
              </a:ln>
              <a:effectLst/>
            </c:spPr>
          </c:marker>
          <c:dPt>
            <c:idx val="0"/>
            <c:marker>
              <c:symbol val="circle"/>
              <c:size val="8"/>
              <c:spPr>
                <a:solidFill>
                  <a:srgbClr val="00B050"/>
                </a:solidFill>
                <a:ln w="9525">
                  <a:solidFill>
                    <a:srgbClr val="00B050"/>
                  </a:solidFill>
                </a:ln>
                <a:effectLst/>
              </c:spPr>
            </c:marker>
            <c:bubble3D val="0"/>
            <c:spPr>
              <a:ln w="25400" cap="rnd">
                <a:noFill/>
                <a:round/>
              </a:ln>
              <a:effectLst/>
            </c:spPr>
            <c:extLst>
              <c:ext xmlns:c16="http://schemas.microsoft.com/office/drawing/2014/chart" uri="{C3380CC4-5D6E-409C-BE32-E72D297353CC}">
                <c16:uniqueId val="{00000001-92D3-4BF8-954D-D7969C2CB599}"/>
              </c:ext>
            </c:extLst>
          </c:dPt>
          <c:errBars>
            <c:errDir val="x"/>
            <c:errBarType val="both"/>
            <c:errValType val="cust"/>
            <c:noEndCap val="0"/>
            <c:plus>
              <c:numRef>
                <c:f>'ARD Characterisation Formulae'!$J$7</c:f>
                <c:numCache>
                  <c:formatCode>General</c:formatCode>
                  <c:ptCount val="1"/>
                  <c:pt idx="0">
                    <c:v>6.7694367509728828</c:v>
                  </c:pt>
                </c:numCache>
              </c:numRef>
            </c:plus>
            <c:minus>
              <c:numRef>
                <c:f>'ARD Characterisation Formulae'!$J$7</c:f>
                <c:numCache>
                  <c:formatCode>General</c:formatCode>
                  <c:ptCount val="1"/>
                  <c:pt idx="0">
                    <c:v>6.7694367509728828</c:v>
                  </c:pt>
                </c:numCache>
              </c:numRef>
            </c:minus>
            <c:spPr>
              <a:noFill/>
              <a:ln w="9525" cap="flat" cmpd="sng" algn="ctr">
                <a:solidFill>
                  <a:schemeClr val="tx1">
                    <a:lumMod val="65000"/>
                    <a:lumOff val="35000"/>
                  </a:schemeClr>
                </a:solidFill>
                <a:round/>
              </a:ln>
              <a:effectLst/>
            </c:spPr>
          </c:errBars>
          <c:errBars>
            <c:errDir val="y"/>
            <c:errBarType val="both"/>
            <c:errValType val="cust"/>
            <c:noEndCap val="0"/>
            <c:plus>
              <c:numRef>
                <c:f>'ARD Characterisation Formulae'!$J$8</c:f>
                <c:numCache>
                  <c:formatCode>General</c:formatCode>
                  <c:ptCount val="1"/>
                  <c:pt idx="0">
                    <c:v>4.0824829046386341E-3</c:v>
                  </c:pt>
                </c:numCache>
              </c:numRef>
            </c:plus>
            <c:minus>
              <c:numRef>
                <c:f>'ARD Characterisation Formulae'!$J$8</c:f>
                <c:numCache>
                  <c:formatCode>General</c:formatCode>
                  <c:ptCount val="1"/>
                  <c:pt idx="0">
                    <c:v>4.0824829046386341E-3</c:v>
                  </c:pt>
                </c:numCache>
              </c:numRef>
            </c:minus>
            <c:spPr>
              <a:noFill/>
              <a:ln w="9525" cap="flat" cmpd="sng" algn="ctr">
                <a:solidFill>
                  <a:schemeClr val="tx1">
                    <a:lumMod val="65000"/>
                    <a:lumOff val="35000"/>
                  </a:schemeClr>
                </a:solidFill>
                <a:round/>
              </a:ln>
              <a:effectLst/>
            </c:spPr>
          </c:errBars>
          <c:xVal>
            <c:numRef>
              <c:f>'ARD Characterisation Formulae'!$I$7</c:f>
              <c:numCache>
                <c:formatCode>0.00</c:formatCode>
                <c:ptCount val="1"/>
                <c:pt idx="0">
                  <c:v>31.687982051738185</c:v>
                </c:pt>
              </c:numCache>
            </c:numRef>
          </c:xVal>
          <c:yVal>
            <c:numRef>
              <c:f>'ARD Characterisation Formulae'!$I$8</c:f>
              <c:numCache>
                <c:formatCode>0.00</c:formatCode>
                <c:ptCount val="1"/>
                <c:pt idx="0">
                  <c:v>2.5399999999999996</c:v>
                </c:pt>
              </c:numCache>
            </c:numRef>
          </c:yVal>
          <c:smooth val="0"/>
          <c:extLst>
            <c:ext xmlns:c16="http://schemas.microsoft.com/office/drawing/2014/chart" uri="{C3380CC4-5D6E-409C-BE32-E72D297353CC}">
              <c16:uniqueId val="{00000002-F65E-4D12-9725-85C2AAB8F8F8}"/>
            </c:ext>
          </c:extLst>
        </c:ser>
        <c:ser>
          <c:idx val="1"/>
          <c:order val="1"/>
          <c:tx>
            <c:v>Graph Y</c:v>
          </c:tx>
          <c:spPr>
            <a:ln w="3175" cap="rnd">
              <a:solidFill>
                <a:schemeClr val="tx1"/>
              </a:solidFill>
              <a:round/>
            </a:ln>
            <a:effectLst/>
          </c:spPr>
          <c:marker>
            <c:symbol val="none"/>
          </c:marker>
          <c:xVal>
            <c:numRef>
              <c:f>'ARD Characterisation Formulae'!$E$21:$E$22</c:f>
              <c:numCache>
                <c:formatCode>General</c:formatCode>
                <c:ptCount val="2"/>
                <c:pt idx="0">
                  <c:v>0</c:v>
                </c:pt>
                <c:pt idx="1">
                  <c:v>0</c:v>
                </c:pt>
              </c:numCache>
            </c:numRef>
          </c:xVal>
          <c:yVal>
            <c:numRef>
              <c:f>'ARD Characterisation Formulae'!$D$21:$D$22</c:f>
              <c:numCache>
                <c:formatCode>General</c:formatCode>
                <c:ptCount val="2"/>
                <c:pt idx="0">
                  <c:v>0</c:v>
                </c:pt>
                <c:pt idx="1">
                  <c:v>8</c:v>
                </c:pt>
              </c:numCache>
            </c:numRef>
          </c:yVal>
          <c:smooth val="0"/>
          <c:extLst>
            <c:ext xmlns:c16="http://schemas.microsoft.com/office/drawing/2014/chart" uri="{C3380CC4-5D6E-409C-BE32-E72D297353CC}">
              <c16:uniqueId val="{00000009-F65E-4D12-9725-85C2AAB8F8F8}"/>
            </c:ext>
          </c:extLst>
        </c:ser>
        <c:ser>
          <c:idx val="0"/>
          <c:order val="2"/>
          <c:tx>
            <c:v>Graoh X</c:v>
          </c:tx>
          <c:spPr>
            <a:ln w="3175" cap="rnd">
              <a:solidFill>
                <a:schemeClr val="tx1"/>
              </a:solidFill>
              <a:round/>
            </a:ln>
            <a:effectLst/>
          </c:spPr>
          <c:marker>
            <c:symbol val="circle"/>
            <c:size val="5"/>
            <c:spPr>
              <a:noFill/>
              <a:ln w="9525">
                <a:noFill/>
              </a:ln>
              <a:effectLst/>
            </c:spPr>
          </c:marker>
          <c:dPt>
            <c:idx val="0"/>
            <c:marker>
              <c:symbol val="none"/>
            </c:marker>
            <c:bubble3D val="0"/>
            <c:extLst>
              <c:ext xmlns:c16="http://schemas.microsoft.com/office/drawing/2014/chart" uri="{C3380CC4-5D6E-409C-BE32-E72D297353CC}">
                <c16:uniqueId val="{0000000B-F65E-4D12-9725-85C2AAB8F8F8}"/>
              </c:ext>
            </c:extLst>
          </c:dPt>
          <c:dPt>
            <c:idx val="1"/>
            <c:marker>
              <c:symbol val="none"/>
            </c:marker>
            <c:bubble3D val="0"/>
            <c:spPr>
              <a:ln w="3175" cap="rnd">
                <a:solidFill>
                  <a:schemeClr val="tx1"/>
                </a:solidFill>
                <a:round/>
              </a:ln>
              <a:effectLst/>
            </c:spPr>
            <c:extLst>
              <c:ext xmlns:c16="http://schemas.microsoft.com/office/drawing/2014/chart" uri="{C3380CC4-5D6E-409C-BE32-E72D297353CC}">
                <c16:uniqueId val="{00000004-92D3-4BF8-954D-D7969C2CB599}"/>
              </c:ext>
            </c:extLst>
          </c:dPt>
          <c:xVal>
            <c:numRef>
              <c:f>'ARD Characterisation Formulae'!$B$21:$B$22</c:f>
              <c:numCache>
                <c:formatCode>General</c:formatCode>
                <c:ptCount val="2"/>
                <c:pt idx="0">
                  <c:v>-100</c:v>
                </c:pt>
                <c:pt idx="1">
                  <c:v>110</c:v>
                </c:pt>
              </c:numCache>
            </c:numRef>
          </c:xVal>
          <c:yVal>
            <c:numRef>
              <c:f>'ARD Characterisation Formulae'!$C$21:$C$22</c:f>
              <c:numCache>
                <c:formatCode>General</c:formatCode>
                <c:ptCount val="2"/>
                <c:pt idx="0">
                  <c:v>4.5</c:v>
                </c:pt>
                <c:pt idx="1">
                  <c:v>4.5</c:v>
                </c:pt>
              </c:numCache>
            </c:numRef>
          </c:yVal>
          <c:smooth val="0"/>
          <c:extLst>
            <c:ext xmlns:c16="http://schemas.microsoft.com/office/drawing/2014/chart" uri="{C3380CC4-5D6E-409C-BE32-E72D297353CC}">
              <c16:uniqueId val="{0000000A-F65E-4D12-9725-85C2AAB8F8F8}"/>
            </c:ext>
          </c:extLst>
        </c:ser>
        <c:dLbls>
          <c:showLegendKey val="0"/>
          <c:showVal val="0"/>
          <c:showCatName val="0"/>
          <c:showSerName val="0"/>
          <c:showPercent val="0"/>
          <c:showBubbleSize val="0"/>
        </c:dLbls>
        <c:axId val="259569727"/>
        <c:axId val="201143567"/>
      </c:scatterChart>
      <c:valAx>
        <c:axId val="259569727"/>
        <c:scaling>
          <c:orientation val="minMax"/>
          <c:max val="110"/>
          <c:min val="-1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NAPP (kg H2SO4/t)</a:t>
                </a:r>
              </a:p>
            </c:rich>
          </c:tx>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01143567"/>
        <c:crosses val="autoZero"/>
        <c:crossBetween val="midCat"/>
      </c:valAx>
      <c:valAx>
        <c:axId val="201143567"/>
        <c:scaling>
          <c:orientation val="minMax"/>
          <c:max val="8"/>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t>NAG pH</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00"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59569727"/>
        <c:crosses val="autoZero"/>
        <c:crossBetween val="midCat"/>
      </c:valAx>
      <c:spPr>
        <a:noFill/>
        <a:ln>
          <a:noFill/>
        </a:ln>
        <a:effectLst/>
      </c:spPr>
    </c:plotArea>
    <c:legend>
      <c:legendPos val="r"/>
      <c:legendEntry>
        <c:idx val="1"/>
        <c:delete val="1"/>
      </c:legendEntry>
      <c:legendEntry>
        <c:idx val="2"/>
        <c:delete val="1"/>
      </c:legendEntry>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50">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475761511021978"/>
          <c:y val="5.0705853059737085E-2"/>
          <c:w val="0.70835283269054483"/>
          <c:h val="0.74461164107660471"/>
        </c:manualLayout>
      </c:layout>
      <c:scatterChart>
        <c:scatterStyle val="lineMarker"/>
        <c:varyColors val="0"/>
        <c:ser>
          <c:idx val="1"/>
          <c:order val="1"/>
          <c:tx>
            <c:v>Graph Y</c:v>
          </c:tx>
          <c:spPr>
            <a:ln w="3175" cap="rnd">
              <a:solidFill>
                <a:schemeClr val="tx1"/>
              </a:solidFill>
              <a:round/>
            </a:ln>
            <a:effectLst/>
          </c:spPr>
          <c:marker>
            <c:symbol val="none"/>
          </c:marker>
          <c:xVal>
            <c:numRef>
              <c:f>'ARD Characterisation Formulae'!$E$21:$E$22</c:f>
              <c:numCache>
                <c:formatCode>General</c:formatCode>
                <c:ptCount val="2"/>
                <c:pt idx="0">
                  <c:v>0</c:v>
                </c:pt>
                <c:pt idx="1">
                  <c:v>0</c:v>
                </c:pt>
              </c:numCache>
            </c:numRef>
          </c:xVal>
          <c:yVal>
            <c:numRef>
              <c:f>'ARD Characterisation Formulae'!$D$21:$D$22</c:f>
              <c:numCache>
                <c:formatCode>General</c:formatCode>
                <c:ptCount val="2"/>
                <c:pt idx="0">
                  <c:v>0</c:v>
                </c:pt>
                <c:pt idx="1">
                  <c:v>8</c:v>
                </c:pt>
              </c:numCache>
            </c:numRef>
          </c:yVal>
          <c:smooth val="0"/>
          <c:extLst>
            <c:ext xmlns:c16="http://schemas.microsoft.com/office/drawing/2014/chart" uri="{C3380CC4-5D6E-409C-BE32-E72D297353CC}">
              <c16:uniqueId val="{00000003-BF09-46B0-895B-359FBDA69FC3}"/>
            </c:ext>
          </c:extLst>
        </c:ser>
        <c:ser>
          <c:idx val="0"/>
          <c:order val="2"/>
          <c:tx>
            <c:v>Graoh X</c:v>
          </c:tx>
          <c:spPr>
            <a:ln w="3175" cap="rnd">
              <a:solidFill>
                <a:schemeClr val="tx1"/>
              </a:solidFill>
              <a:round/>
            </a:ln>
            <a:effectLst/>
          </c:spPr>
          <c:marker>
            <c:symbol val="circle"/>
            <c:size val="5"/>
            <c:spPr>
              <a:noFill/>
              <a:ln w="9525">
                <a:noFill/>
              </a:ln>
              <a:effectLst/>
            </c:spPr>
          </c:marker>
          <c:dPt>
            <c:idx val="0"/>
            <c:marker>
              <c:symbol val="none"/>
            </c:marker>
            <c:bubble3D val="0"/>
            <c:extLst>
              <c:ext xmlns:c16="http://schemas.microsoft.com/office/drawing/2014/chart" uri="{C3380CC4-5D6E-409C-BE32-E72D297353CC}">
                <c16:uniqueId val="{00000004-BF09-46B0-895B-359FBDA69FC3}"/>
              </c:ext>
            </c:extLst>
          </c:dPt>
          <c:dPt>
            <c:idx val="1"/>
            <c:marker>
              <c:symbol val="none"/>
            </c:marker>
            <c:bubble3D val="0"/>
            <c:spPr>
              <a:ln w="3175" cap="rnd">
                <a:solidFill>
                  <a:schemeClr val="tx1"/>
                </a:solidFill>
                <a:round/>
              </a:ln>
              <a:effectLst/>
            </c:spPr>
            <c:extLst>
              <c:ext xmlns:c16="http://schemas.microsoft.com/office/drawing/2014/chart" uri="{C3380CC4-5D6E-409C-BE32-E72D297353CC}">
                <c16:uniqueId val="{00000006-BF09-46B0-895B-359FBDA69FC3}"/>
              </c:ext>
            </c:extLst>
          </c:dPt>
          <c:xVal>
            <c:numRef>
              <c:f>'ARD Characterisation Formulae'!$B$21:$B$22</c:f>
              <c:numCache>
                <c:formatCode>General</c:formatCode>
                <c:ptCount val="2"/>
                <c:pt idx="0">
                  <c:v>-100</c:v>
                </c:pt>
                <c:pt idx="1">
                  <c:v>110</c:v>
                </c:pt>
              </c:numCache>
            </c:numRef>
          </c:xVal>
          <c:yVal>
            <c:numRef>
              <c:f>'ARD Characterisation Formulae'!$C$21:$C$22</c:f>
              <c:numCache>
                <c:formatCode>General</c:formatCode>
                <c:ptCount val="2"/>
                <c:pt idx="0">
                  <c:v>4.5</c:v>
                </c:pt>
                <c:pt idx="1">
                  <c:v>4.5</c:v>
                </c:pt>
              </c:numCache>
            </c:numRef>
          </c:yVal>
          <c:smooth val="0"/>
          <c:extLst>
            <c:ext xmlns:c16="http://schemas.microsoft.com/office/drawing/2014/chart" uri="{C3380CC4-5D6E-409C-BE32-E72D297353CC}">
              <c16:uniqueId val="{00000007-BF09-46B0-895B-359FBDA69FC3}"/>
            </c:ext>
          </c:extLst>
        </c:ser>
        <c:ser>
          <c:idx val="2"/>
          <c:order val="3"/>
          <c:tx>
            <c:v>Discards</c:v>
          </c:tx>
          <c:spPr>
            <a:ln w="25400" cap="rnd">
              <a:noFill/>
              <a:round/>
            </a:ln>
            <a:effectLst/>
          </c:spPr>
          <c:marker>
            <c:symbol val="circle"/>
            <c:size val="5"/>
            <c:spPr>
              <a:solidFill>
                <a:schemeClr val="accent3"/>
              </a:solidFill>
              <a:ln w="9525">
                <a:solidFill>
                  <a:schemeClr val="accent3"/>
                </a:solidFill>
              </a:ln>
              <a:effectLst/>
            </c:spPr>
          </c:marker>
          <c:xVal>
            <c:numRef>
              <c:f>'ABA Results Summary'!$E$5</c:f>
              <c:numCache>
                <c:formatCode>0.00</c:formatCode>
                <c:ptCount val="1"/>
                <c:pt idx="0">
                  <c:v>10.879982051738185</c:v>
                </c:pt>
              </c:numCache>
            </c:numRef>
          </c:xVal>
          <c:yVal>
            <c:numRef>
              <c:f>'ABA Results Summary'!$H$5</c:f>
              <c:numCache>
                <c:formatCode>0.00</c:formatCode>
                <c:ptCount val="1"/>
                <c:pt idx="0">
                  <c:v>2.5666666666666664</c:v>
                </c:pt>
              </c:numCache>
            </c:numRef>
          </c:yVal>
          <c:smooth val="0"/>
          <c:extLst>
            <c:ext xmlns:c16="http://schemas.microsoft.com/office/drawing/2014/chart" uri="{C3380CC4-5D6E-409C-BE32-E72D297353CC}">
              <c16:uniqueId val="{00000006-EB10-43B4-AD80-AA9F83870538}"/>
            </c:ext>
          </c:extLst>
        </c:ser>
        <c:ser>
          <c:idx val="3"/>
          <c:order val="4"/>
          <c:tx>
            <c:v>Tailings</c:v>
          </c:tx>
          <c:spPr>
            <a:ln w="25400" cap="rnd">
              <a:noFill/>
              <a:round/>
            </a:ln>
            <a:effectLst/>
          </c:spPr>
          <c:marker>
            <c:symbol val="circle"/>
            <c:size val="5"/>
            <c:spPr>
              <a:solidFill>
                <a:schemeClr val="accent4"/>
              </a:solidFill>
              <a:ln w="9525">
                <a:solidFill>
                  <a:schemeClr val="accent4"/>
                </a:solidFill>
              </a:ln>
              <a:effectLst/>
            </c:spPr>
          </c:marker>
          <c:xVal>
            <c:numRef>
              <c:f>'ABA Results Summary'!$E$6</c:f>
              <c:numCache>
                <c:formatCode>0.00</c:formatCode>
                <c:ptCount val="1"/>
                <c:pt idx="0">
                  <c:v>-41.210896767822099</c:v>
                </c:pt>
              </c:numCache>
            </c:numRef>
          </c:xVal>
          <c:yVal>
            <c:numRef>
              <c:f>'ABA Results Summary'!$H$6</c:f>
              <c:numCache>
                <c:formatCode>0.00</c:formatCode>
                <c:ptCount val="1"/>
                <c:pt idx="0">
                  <c:v>5.2133333333333338</c:v>
                </c:pt>
              </c:numCache>
            </c:numRef>
          </c:yVal>
          <c:smooth val="0"/>
          <c:extLst>
            <c:ext xmlns:c16="http://schemas.microsoft.com/office/drawing/2014/chart" uri="{C3380CC4-5D6E-409C-BE32-E72D297353CC}">
              <c16:uniqueId val="{00000007-EB10-43B4-AD80-AA9F83870538}"/>
            </c:ext>
          </c:extLst>
        </c:ser>
        <c:ser>
          <c:idx val="5"/>
          <c:order val="5"/>
          <c:tx>
            <c:v>3D2T</c:v>
          </c:tx>
          <c:spPr>
            <a:ln w="25400" cap="rnd">
              <a:noFill/>
              <a:round/>
            </a:ln>
            <a:effectLst/>
          </c:spPr>
          <c:marker>
            <c:symbol val="circle"/>
            <c:size val="5"/>
            <c:spPr>
              <a:solidFill>
                <a:schemeClr val="accent6"/>
              </a:solidFill>
              <a:ln w="9525">
                <a:solidFill>
                  <a:schemeClr val="accent6"/>
                </a:solidFill>
              </a:ln>
              <a:effectLst/>
            </c:spPr>
          </c:marker>
          <c:xVal>
            <c:numRef>
              <c:f>'ABA Results Summary'!$E$7</c:f>
              <c:numCache>
                <c:formatCode>0.00</c:formatCode>
                <c:ptCount val="1"/>
                <c:pt idx="0">
                  <c:v>-2.2780751014006277</c:v>
                </c:pt>
              </c:numCache>
            </c:numRef>
          </c:xVal>
          <c:yVal>
            <c:numRef>
              <c:f>'ABA Results Summary'!$H$7</c:f>
              <c:numCache>
                <c:formatCode>0.00</c:formatCode>
                <c:ptCount val="1"/>
                <c:pt idx="0">
                  <c:v>5.14</c:v>
                </c:pt>
              </c:numCache>
            </c:numRef>
          </c:yVal>
          <c:smooth val="0"/>
          <c:extLst>
            <c:ext xmlns:c16="http://schemas.microsoft.com/office/drawing/2014/chart" uri="{C3380CC4-5D6E-409C-BE32-E72D297353CC}">
              <c16:uniqueId val="{00000008-EB10-43B4-AD80-AA9F83870538}"/>
            </c:ext>
          </c:extLst>
        </c:ser>
        <c:ser>
          <c:idx val="6"/>
          <c:order val="6"/>
          <c:tx>
            <c:v>2D3T</c:v>
          </c:tx>
          <c:spPr>
            <a:ln w="25400" cap="rnd">
              <a:noFill/>
              <a:round/>
            </a:ln>
            <a:effectLst/>
          </c:spPr>
          <c:marker>
            <c:symbol val="circle"/>
            <c:size val="5"/>
            <c:spPr>
              <a:solidFill>
                <a:schemeClr val="accent1">
                  <a:lumMod val="60000"/>
                </a:schemeClr>
              </a:solidFill>
              <a:ln w="9525">
                <a:solidFill>
                  <a:schemeClr val="accent1">
                    <a:lumMod val="60000"/>
                  </a:schemeClr>
                </a:solidFill>
              </a:ln>
              <a:effectLst/>
            </c:spPr>
          </c:marker>
          <c:xVal>
            <c:numRef>
              <c:f>'ABA Results Summary'!$E$8</c:f>
              <c:numCache>
                <c:formatCode>0.00</c:formatCode>
                <c:ptCount val="1"/>
                <c:pt idx="0">
                  <c:v>-21.043690819420412</c:v>
                </c:pt>
              </c:numCache>
            </c:numRef>
          </c:xVal>
          <c:yVal>
            <c:numRef>
              <c:f>'ABA Results Summary'!$H$8</c:f>
              <c:numCache>
                <c:formatCode>0.00</c:formatCode>
                <c:ptCount val="1"/>
                <c:pt idx="0">
                  <c:v>5.14</c:v>
                </c:pt>
              </c:numCache>
            </c:numRef>
          </c:yVal>
          <c:smooth val="0"/>
          <c:extLst>
            <c:ext xmlns:c16="http://schemas.microsoft.com/office/drawing/2014/chart" uri="{C3380CC4-5D6E-409C-BE32-E72D297353CC}">
              <c16:uniqueId val="{00000009-EB10-43B4-AD80-AA9F83870538}"/>
            </c:ext>
          </c:extLst>
        </c:ser>
        <c:dLbls>
          <c:showLegendKey val="0"/>
          <c:showVal val="0"/>
          <c:showCatName val="0"/>
          <c:showSerName val="0"/>
          <c:showPercent val="0"/>
          <c:showBubbleSize val="0"/>
        </c:dLbls>
        <c:axId val="259569727"/>
        <c:axId val="201143567"/>
        <c:extLst>
          <c:ext xmlns:c15="http://schemas.microsoft.com/office/drawing/2012/chart" uri="{02D57815-91ED-43cb-92C2-25804820EDAC}">
            <c15:filteredScatterSeries>
              <c15:ser>
                <c:idx val="4"/>
                <c:order val="0"/>
                <c:tx>
                  <c:strRef>
                    <c:extLst>
                      <c:ext uri="{02D57815-91ED-43cb-92C2-25804820EDAC}">
                        <c15:formulaRef>
                          <c15:sqref>'ARD Characterisation Formulae'!$I$2</c15:sqref>
                        </c15:formulaRef>
                      </c:ext>
                    </c:extLst>
                    <c:strCache>
                      <c:ptCount val="1"/>
                      <c:pt idx="0">
                        <c:v>Sample</c:v>
                      </c:pt>
                    </c:strCache>
                  </c:strRef>
                </c:tx>
                <c:spPr>
                  <a:ln w="25400" cap="rnd">
                    <a:noFill/>
                    <a:round/>
                  </a:ln>
                  <a:effectLst/>
                </c:spPr>
                <c:marker>
                  <c:symbol val="circle"/>
                  <c:size val="5"/>
                  <c:spPr>
                    <a:solidFill>
                      <a:schemeClr val="accent5"/>
                    </a:solidFill>
                    <a:ln w="9525">
                      <a:solidFill>
                        <a:schemeClr val="accent5"/>
                      </a:solidFill>
                    </a:ln>
                    <a:effectLst/>
                  </c:spPr>
                </c:marker>
                <c:dPt>
                  <c:idx val="0"/>
                  <c:marker>
                    <c:symbol val="circle"/>
                    <c:size val="5"/>
                    <c:spPr>
                      <a:solidFill>
                        <a:srgbClr val="00B050"/>
                      </a:solidFill>
                      <a:ln w="9525">
                        <a:solidFill>
                          <a:srgbClr val="00B050"/>
                        </a:solidFill>
                      </a:ln>
                      <a:effectLst/>
                    </c:spPr>
                  </c:marker>
                  <c:bubble3D val="0"/>
                  <c:spPr>
                    <a:ln w="25400" cap="rnd">
                      <a:noFill/>
                      <a:round/>
                    </a:ln>
                    <a:effectLst/>
                  </c:spPr>
                  <c:extLst>
                    <c:ext xmlns:c16="http://schemas.microsoft.com/office/drawing/2014/chart" uri="{C3380CC4-5D6E-409C-BE32-E72D297353CC}">
                      <c16:uniqueId val="{00000001-BF09-46B0-895B-359FBDA69FC3}"/>
                    </c:ext>
                  </c:extLst>
                </c:dPt>
                <c:errBars>
                  <c:errDir val="x"/>
                  <c:errBarType val="both"/>
                  <c:errValType val="cust"/>
                  <c:noEndCap val="0"/>
                  <c:plus>
                    <c:numRef>
                      <c:extLst>
                        <c:ext uri="{02D57815-91ED-43cb-92C2-25804820EDAC}">
                          <c15:formulaRef>
                            <c15:sqref>'ARD Characterisation Formulae'!$J$7</c15:sqref>
                          </c15:formulaRef>
                        </c:ext>
                      </c:extLst>
                      <c:numCache>
                        <c:formatCode>General</c:formatCode>
                        <c:ptCount val="1"/>
                        <c:pt idx="0">
                          <c:v>6.7694367509728828</c:v>
                        </c:pt>
                      </c:numCache>
                    </c:numRef>
                  </c:plus>
                  <c:minus>
                    <c:numRef>
                      <c:extLst>
                        <c:ext uri="{02D57815-91ED-43cb-92C2-25804820EDAC}">
                          <c15:formulaRef>
                            <c15:sqref>'ARD Characterisation Formulae'!$J$7</c15:sqref>
                          </c15:formulaRef>
                        </c:ext>
                      </c:extLst>
                      <c:numCache>
                        <c:formatCode>General</c:formatCode>
                        <c:ptCount val="1"/>
                        <c:pt idx="0">
                          <c:v>6.7694367509728828</c:v>
                        </c:pt>
                      </c:numCache>
                    </c:numRef>
                  </c:minus>
                  <c:spPr>
                    <a:noFill/>
                    <a:ln w="9525" cap="flat" cmpd="sng" algn="ctr">
                      <a:solidFill>
                        <a:schemeClr val="tx1">
                          <a:lumMod val="65000"/>
                          <a:lumOff val="35000"/>
                        </a:schemeClr>
                      </a:solidFill>
                      <a:round/>
                    </a:ln>
                    <a:effectLst/>
                  </c:spPr>
                </c:errBars>
                <c:errBars>
                  <c:errDir val="y"/>
                  <c:errBarType val="both"/>
                  <c:errValType val="cust"/>
                  <c:noEndCap val="0"/>
                  <c:plus>
                    <c:numRef>
                      <c:extLst>
                        <c:ext uri="{02D57815-91ED-43cb-92C2-25804820EDAC}">
                          <c15:formulaRef>
                            <c15:sqref>'ARD Characterisation Formulae'!$J$8</c15:sqref>
                          </c15:formulaRef>
                        </c:ext>
                      </c:extLst>
                      <c:numCache>
                        <c:formatCode>General</c:formatCode>
                        <c:ptCount val="1"/>
                        <c:pt idx="0">
                          <c:v>4.0824829046386341E-3</c:v>
                        </c:pt>
                      </c:numCache>
                    </c:numRef>
                  </c:plus>
                  <c:minus>
                    <c:numRef>
                      <c:extLst>
                        <c:ext uri="{02D57815-91ED-43cb-92C2-25804820EDAC}">
                          <c15:formulaRef>
                            <c15:sqref>'ARD Characterisation Formulae'!$J$8</c15:sqref>
                          </c15:formulaRef>
                        </c:ext>
                      </c:extLst>
                      <c:numCache>
                        <c:formatCode>General</c:formatCode>
                        <c:ptCount val="1"/>
                        <c:pt idx="0">
                          <c:v>4.0824829046386341E-3</c:v>
                        </c:pt>
                      </c:numCache>
                    </c:numRef>
                  </c:minus>
                  <c:spPr>
                    <a:noFill/>
                    <a:ln w="9525" cap="flat" cmpd="sng" algn="ctr">
                      <a:solidFill>
                        <a:schemeClr val="tx1">
                          <a:lumMod val="65000"/>
                          <a:lumOff val="35000"/>
                        </a:schemeClr>
                      </a:solidFill>
                      <a:round/>
                    </a:ln>
                    <a:effectLst/>
                  </c:spPr>
                </c:errBars>
                <c:xVal>
                  <c:numRef>
                    <c:extLst>
                      <c:ext uri="{02D57815-91ED-43cb-92C2-25804820EDAC}">
                        <c15:formulaRef>
                          <c15:sqref>'ARD Characterisation Formulae'!$I$7</c15:sqref>
                        </c15:formulaRef>
                      </c:ext>
                    </c:extLst>
                    <c:numCache>
                      <c:formatCode>0.00</c:formatCode>
                      <c:ptCount val="1"/>
                      <c:pt idx="0">
                        <c:v>31.687982051738185</c:v>
                      </c:pt>
                    </c:numCache>
                  </c:numRef>
                </c:xVal>
                <c:yVal>
                  <c:numRef>
                    <c:extLst>
                      <c:ext uri="{02D57815-91ED-43cb-92C2-25804820EDAC}">
                        <c15:formulaRef>
                          <c15:sqref>'ARD Characterisation Formulae'!$I$8</c15:sqref>
                        </c15:formulaRef>
                      </c:ext>
                    </c:extLst>
                    <c:numCache>
                      <c:formatCode>0.00</c:formatCode>
                      <c:ptCount val="1"/>
                      <c:pt idx="0">
                        <c:v>2.5399999999999996</c:v>
                      </c:pt>
                    </c:numCache>
                  </c:numRef>
                </c:yVal>
                <c:smooth val="0"/>
                <c:extLst>
                  <c:ext xmlns:c16="http://schemas.microsoft.com/office/drawing/2014/chart" uri="{C3380CC4-5D6E-409C-BE32-E72D297353CC}">
                    <c16:uniqueId val="{00000002-BF09-46B0-895B-359FBDA69FC3}"/>
                  </c:ext>
                </c:extLst>
              </c15:ser>
            </c15:filteredScatterSeries>
          </c:ext>
        </c:extLst>
      </c:scatterChart>
      <c:valAx>
        <c:axId val="259569727"/>
        <c:scaling>
          <c:orientation val="minMax"/>
          <c:max val="60"/>
          <c:min val="-6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NAPP</a:t>
                </a:r>
                <a:r>
                  <a:rPr lang="en-US" baseline="0"/>
                  <a:t> (kg H2SO4/t)</a:t>
                </a:r>
                <a:endParaRPr lang="en-US"/>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1143567"/>
        <c:crosses val="autoZero"/>
        <c:crossBetween val="midCat"/>
      </c:valAx>
      <c:valAx>
        <c:axId val="201143567"/>
        <c:scaling>
          <c:orientation val="minMax"/>
          <c:max val="8"/>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NAG pH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59569727"/>
        <c:crosses val="autoZero"/>
        <c:crossBetween val="midCat"/>
      </c:valAx>
      <c:spPr>
        <a:noFill/>
        <a:ln>
          <a:noFill/>
        </a:ln>
        <a:effectLst/>
      </c:spPr>
    </c:plotArea>
    <c:legend>
      <c:legendPos val="r"/>
      <c:legendEntry>
        <c:idx val="0"/>
        <c:delete val="1"/>
      </c:legendEntry>
      <c:legendEntry>
        <c:idx val="1"/>
        <c:delete val="1"/>
      </c:legendEntry>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239091871272277"/>
          <c:y val="6.2483847632944026E-2"/>
          <c:w val="0.70835283269054483"/>
          <c:h val="0.74461164107660471"/>
        </c:manualLayout>
      </c:layout>
      <c:scatterChart>
        <c:scatterStyle val="lineMarker"/>
        <c:varyColors val="0"/>
        <c:ser>
          <c:idx val="1"/>
          <c:order val="1"/>
          <c:tx>
            <c:v>Graph Y</c:v>
          </c:tx>
          <c:spPr>
            <a:ln w="3175" cap="rnd">
              <a:solidFill>
                <a:schemeClr val="tx1"/>
              </a:solidFill>
              <a:round/>
            </a:ln>
            <a:effectLst/>
          </c:spPr>
          <c:marker>
            <c:symbol val="none"/>
          </c:marker>
          <c:errBars>
            <c:errDir val="x"/>
            <c:errBarType val="both"/>
            <c:errValType val="percentage"/>
            <c:noEndCap val="0"/>
            <c:val val="5"/>
            <c:spPr>
              <a:noFill/>
              <a:ln w="9525" cap="flat" cmpd="sng" algn="ctr">
                <a:solidFill>
                  <a:schemeClr val="tx1">
                    <a:lumMod val="65000"/>
                    <a:lumOff val="35000"/>
                  </a:schemeClr>
                </a:solidFill>
                <a:round/>
              </a:ln>
              <a:effectLst/>
            </c:spPr>
          </c:errBars>
          <c:xVal>
            <c:numRef>
              <c:f>'ARD Characterisation Formulae'!$E$21:$E$22</c:f>
              <c:numCache>
                <c:formatCode>General</c:formatCode>
                <c:ptCount val="2"/>
                <c:pt idx="0">
                  <c:v>0</c:v>
                </c:pt>
                <c:pt idx="1">
                  <c:v>0</c:v>
                </c:pt>
              </c:numCache>
            </c:numRef>
          </c:xVal>
          <c:yVal>
            <c:numRef>
              <c:f>'ARD Characterisation Formulae'!$D$21:$D$22</c:f>
              <c:numCache>
                <c:formatCode>General</c:formatCode>
                <c:ptCount val="2"/>
                <c:pt idx="0">
                  <c:v>0</c:v>
                </c:pt>
                <c:pt idx="1">
                  <c:v>8</c:v>
                </c:pt>
              </c:numCache>
            </c:numRef>
          </c:yVal>
          <c:smooth val="0"/>
          <c:extLst>
            <c:ext xmlns:c16="http://schemas.microsoft.com/office/drawing/2014/chart" uri="{C3380CC4-5D6E-409C-BE32-E72D297353CC}">
              <c16:uniqueId val="{00000000-02A2-4D00-859A-4D0C42417360}"/>
            </c:ext>
          </c:extLst>
        </c:ser>
        <c:ser>
          <c:idx val="0"/>
          <c:order val="2"/>
          <c:tx>
            <c:v>Graph X</c:v>
          </c:tx>
          <c:spPr>
            <a:ln w="3175" cap="rnd">
              <a:solidFill>
                <a:schemeClr val="tx1"/>
              </a:solidFill>
              <a:round/>
            </a:ln>
            <a:effectLst/>
          </c:spPr>
          <c:marker>
            <c:symbol val="circle"/>
            <c:size val="5"/>
            <c:spPr>
              <a:noFill/>
              <a:ln w="9525">
                <a:noFill/>
              </a:ln>
              <a:effectLst/>
            </c:spPr>
          </c:marker>
          <c:dPt>
            <c:idx val="0"/>
            <c:marker>
              <c:symbol val="none"/>
            </c:marker>
            <c:bubble3D val="0"/>
            <c:extLst>
              <c:ext xmlns:c16="http://schemas.microsoft.com/office/drawing/2014/chart" uri="{C3380CC4-5D6E-409C-BE32-E72D297353CC}">
                <c16:uniqueId val="{00000001-02A2-4D00-859A-4D0C42417360}"/>
              </c:ext>
            </c:extLst>
          </c:dPt>
          <c:dPt>
            <c:idx val="1"/>
            <c:marker>
              <c:symbol val="none"/>
            </c:marker>
            <c:bubble3D val="0"/>
            <c:spPr>
              <a:ln w="3175" cap="rnd">
                <a:solidFill>
                  <a:schemeClr val="tx1"/>
                </a:solidFill>
                <a:round/>
              </a:ln>
              <a:effectLst/>
            </c:spPr>
            <c:extLst>
              <c:ext xmlns:c16="http://schemas.microsoft.com/office/drawing/2014/chart" uri="{C3380CC4-5D6E-409C-BE32-E72D297353CC}">
                <c16:uniqueId val="{00000003-02A2-4D00-859A-4D0C42417360}"/>
              </c:ext>
            </c:extLst>
          </c:dPt>
          <c:errBars>
            <c:errDir val="x"/>
            <c:errBarType val="both"/>
            <c:errValType val="percentage"/>
            <c:noEndCap val="0"/>
            <c:val val="5"/>
            <c:spPr>
              <a:noFill/>
              <a:ln w="9525" cap="flat" cmpd="sng" algn="ctr">
                <a:solidFill>
                  <a:schemeClr val="tx1">
                    <a:lumMod val="65000"/>
                    <a:lumOff val="35000"/>
                  </a:schemeClr>
                </a:solidFill>
                <a:round/>
              </a:ln>
              <a:effectLst/>
            </c:spPr>
          </c:errBars>
          <c:errBars>
            <c:errDir val="y"/>
            <c:errBarType val="both"/>
            <c:errValType val="percentage"/>
            <c:noEndCap val="0"/>
            <c:val val="5"/>
            <c:spPr>
              <a:noFill/>
              <a:ln w="9525" cap="flat" cmpd="sng" algn="ctr">
                <a:solidFill>
                  <a:schemeClr val="tx1">
                    <a:lumMod val="65000"/>
                    <a:lumOff val="35000"/>
                  </a:schemeClr>
                </a:solidFill>
                <a:round/>
              </a:ln>
              <a:effectLst/>
            </c:spPr>
          </c:errBars>
          <c:xVal>
            <c:numRef>
              <c:f>'ARD Characterisation Formulae'!$B$21:$B$22</c:f>
              <c:numCache>
                <c:formatCode>General</c:formatCode>
                <c:ptCount val="2"/>
                <c:pt idx="0">
                  <c:v>-100</c:v>
                </c:pt>
                <c:pt idx="1">
                  <c:v>110</c:v>
                </c:pt>
              </c:numCache>
            </c:numRef>
          </c:xVal>
          <c:yVal>
            <c:numRef>
              <c:f>'ARD Characterisation Formulae'!$C$21:$C$22</c:f>
              <c:numCache>
                <c:formatCode>General</c:formatCode>
                <c:ptCount val="2"/>
                <c:pt idx="0">
                  <c:v>4.5</c:v>
                </c:pt>
                <c:pt idx="1">
                  <c:v>4.5</c:v>
                </c:pt>
              </c:numCache>
            </c:numRef>
          </c:yVal>
          <c:smooth val="0"/>
          <c:extLst>
            <c:ext xmlns:c16="http://schemas.microsoft.com/office/drawing/2014/chart" uri="{C3380CC4-5D6E-409C-BE32-E72D297353CC}">
              <c16:uniqueId val="{00000004-02A2-4D00-859A-4D0C42417360}"/>
            </c:ext>
          </c:extLst>
        </c:ser>
        <c:ser>
          <c:idx val="2"/>
          <c:order val="3"/>
          <c:tx>
            <c:v>WR</c:v>
          </c:tx>
          <c:spPr>
            <a:ln w="25400" cap="rnd">
              <a:noFill/>
              <a:round/>
            </a:ln>
            <a:effectLst/>
          </c:spPr>
          <c:marker>
            <c:symbol val="circle"/>
            <c:size val="9"/>
            <c:spPr>
              <a:solidFill>
                <a:schemeClr val="accent6"/>
              </a:solidFill>
              <a:ln w="9525">
                <a:solidFill>
                  <a:schemeClr val="accent3"/>
                </a:solidFill>
              </a:ln>
              <a:effectLst/>
            </c:spPr>
          </c:marker>
          <c:errBars>
            <c:errDir val="x"/>
            <c:errBarType val="both"/>
            <c:errValType val="percentage"/>
            <c:noEndCap val="0"/>
            <c:val val="5"/>
            <c:spPr>
              <a:noFill/>
              <a:ln w="9525" cap="flat" cmpd="sng" algn="ctr">
                <a:solidFill>
                  <a:schemeClr val="tx1">
                    <a:lumMod val="65000"/>
                    <a:lumOff val="35000"/>
                  </a:schemeClr>
                </a:solidFill>
                <a:round/>
              </a:ln>
              <a:effectLst/>
            </c:spPr>
          </c:errBars>
          <c:xVal>
            <c:numRef>
              <c:f>'ABA Results Summary'!$E$5</c:f>
              <c:numCache>
                <c:formatCode>0.00</c:formatCode>
                <c:ptCount val="1"/>
                <c:pt idx="0">
                  <c:v>10.879982051738185</c:v>
                </c:pt>
              </c:numCache>
            </c:numRef>
          </c:xVal>
          <c:yVal>
            <c:numRef>
              <c:f>'ABA Results Summary'!$H$5</c:f>
              <c:numCache>
                <c:formatCode>0.00</c:formatCode>
                <c:ptCount val="1"/>
                <c:pt idx="0">
                  <c:v>2.5666666666666664</c:v>
                </c:pt>
              </c:numCache>
            </c:numRef>
          </c:yVal>
          <c:smooth val="0"/>
          <c:extLst>
            <c:ext xmlns:c16="http://schemas.microsoft.com/office/drawing/2014/chart" uri="{C3380CC4-5D6E-409C-BE32-E72D297353CC}">
              <c16:uniqueId val="{00000005-02A2-4D00-859A-4D0C42417360}"/>
            </c:ext>
          </c:extLst>
        </c:ser>
        <c:ser>
          <c:idx val="3"/>
          <c:order val="4"/>
          <c:tx>
            <c:v>FCW</c:v>
          </c:tx>
          <c:spPr>
            <a:ln w="25400" cap="rnd">
              <a:noFill/>
              <a:round/>
            </a:ln>
            <a:effectLst/>
          </c:spPr>
          <c:marker>
            <c:symbol val="x"/>
            <c:size val="8"/>
            <c:spPr>
              <a:solidFill>
                <a:schemeClr val="accent4"/>
              </a:solidFill>
              <a:ln w="9525">
                <a:solidFill>
                  <a:schemeClr val="accent4"/>
                </a:solidFill>
              </a:ln>
              <a:effectLst/>
            </c:spPr>
          </c:marker>
          <c:errBars>
            <c:errDir val="x"/>
            <c:errBarType val="both"/>
            <c:errValType val="percentage"/>
            <c:noEndCap val="0"/>
            <c:val val="5"/>
            <c:spPr>
              <a:noFill/>
              <a:ln w="9525" cap="flat" cmpd="sng" algn="ctr">
                <a:solidFill>
                  <a:schemeClr val="tx1">
                    <a:lumMod val="65000"/>
                    <a:lumOff val="35000"/>
                  </a:schemeClr>
                </a:solidFill>
                <a:round/>
              </a:ln>
              <a:effectLst/>
            </c:spPr>
          </c:errBars>
          <c:xVal>
            <c:numRef>
              <c:f>'ABA Results Summary'!$E$6</c:f>
              <c:numCache>
                <c:formatCode>0.00</c:formatCode>
                <c:ptCount val="1"/>
                <c:pt idx="0">
                  <c:v>-41.210896767822099</c:v>
                </c:pt>
              </c:numCache>
            </c:numRef>
          </c:xVal>
          <c:yVal>
            <c:numRef>
              <c:f>'ABA Results Summary'!$H$6</c:f>
              <c:numCache>
                <c:formatCode>0.00</c:formatCode>
                <c:ptCount val="1"/>
                <c:pt idx="0">
                  <c:v>5.2133333333333338</c:v>
                </c:pt>
              </c:numCache>
            </c:numRef>
          </c:yVal>
          <c:smooth val="0"/>
          <c:extLst>
            <c:ext xmlns:c16="http://schemas.microsoft.com/office/drawing/2014/chart" uri="{C3380CC4-5D6E-409C-BE32-E72D297353CC}">
              <c16:uniqueId val="{00000006-02A2-4D00-859A-4D0C42417360}"/>
            </c:ext>
          </c:extLst>
        </c:ser>
        <c:ser>
          <c:idx val="5"/>
          <c:order val="5"/>
          <c:tx>
            <c:v>3D2FCW</c:v>
          </c:tx>
          <c:spPr>
            <a:ln w="25400" cap="rnd">
              <a:noFill/>
              <a:round/>
            </a:ln>
            <a:effectLst/>
          </c:spPr>
          <c:marker>
            <c:symbol val="triangle"/>
            <c:size val="9"/>
            <c:spPr>
              <a:solidFill>
                <a:srgbClr val="7030A0"/>
              </a:solidFill>
              <a:ln w="9525">
                <a:solidFill>
                  <a:schemeClr val="accent6"/>
                </a:solidFill>
              </a:ln>
              <a:effectLst/>
            </c:spPr>
          </c:marker>
          <c:errBars>
            <c:errDir val="x"/>
            <c:errBarType val="both"/>
            <c:errValType val="percentage"/>
            <c:noEndCap val="0"/>
            <c:val val="5"/>
            <c:spPr>
              <a:noFill/>
              <a:ln w="9525" cap="flat" cmpd="sng" algn="ctr">
                <a:solidFill>
                  <a:schemeClr val="tx1">
                    <a:lumMod val="65000"/>
                    <a:lumOff val="35000"/>
                  </a:schemeClr>
                </a:solidFill>
                <a:round/>
              </a:ln>
              <a:effectLst/>
            </c:spPr>
          </c:errBars>
          <c:xVal>
            <c:numRef>
              <c:f>'ABA Results Summary'!$E$7</c:f>
              <c:numCache>
                <c:formatCode>0.00</c:formatCode>
                <c:ptCount val="1"/>
                <c:pt idx="0">
                  <c:v>-2.2780751014006277</c:v>
                </c:pt>
              </c:numCache>
            </c:numRef>
          </c:xVal>
          <c:yVal>
            <c:numRef>
              <c:f>'ABA Results Summary'!$H$7</c:f>
              <c:numCache>
                <c:formatCode>0.00</c:formatCode>
                <c:ptCount val="1"/>
                <c:pt idx="0">
                  <c:v>5.14</c:v>
                </c:pt>
              </c:numCache>
            </c:numRef>
          </c:yVal>
          <c:smooth val="0"/>
          <c:extLst>
            <c:ext xmlns:c16="http://schemas.microsoft.com/office/drawing/2014/chart" uri="{C3380CC4-5D6E-409C-BE32-E72D297353CC}">
              <c16:uniqueId val="{00000007-02A2-4D00-859A-4D0C42417360}"/>
            </c:ext>
          </c:extLst>
        </c:ser>
        <c:ser>
          <c:idx val="6"/>
          <c:order val="6"/>
          <c:tx>
            <c:v>2D3FCW</c:v>
          </c:tx>
          <c:spPr>
            <a:ln w="25400" cap="rnd">
              <a:noFill/>
              <a:round/>
            </a:ln>
            <a:effectLst/>
          </c:spPr>
          <c:marker>
            <c:symbol val="diamond"/>
            <c:size val="8"/>
            <c:spPr>
              <a:solidFill>
                <a:schemeClr val="accent5">
                  <a:lumMod val="75000"/>
                </a:schemeClr>
              </a:solidFill>
              <a:ln w="9525">
                <a:solidFill>
                  <a:schemeClr val="accent1">
                    <a:lumMod val="60000"/>
                    <a:lumOff val="40000"/>
                  </a:schemeClr>
                </a:solidFill>
              </a:ln>
              <a:effectLst/>
            </c:spPr>
          </c:marker>
          <c:errBars>
            <c:errDir val="x"/>
            <c:errBarType val="both"/>
            <c:errValType val="percentage"/>
            <c:noEndCap val="0"/>
            <c:val val="5"/>
            <c:spPr>
              <a:noFill/>
              <a:ln w="9525" cap="flat" cmpd="sng" algn="ctr">
                <a:solidFill>
                  <a:schemeClr val="tx1">
                    <a:lumMod val="65000"/>
                    <a:lumOff val="35000"/>
                  </a:schemeClr>
                </a:solidFill>
                <a:round/>
              </a:ln>
              <a:effectLst/>
            </c:spPr>
          </c:errBars>
          <c:xVal>
            <c:numRef>
              <c:f>'ABA Results Summary'!$E$8</c:f>
              <c:numCache>
                <c:formatCode>0.00</c:formatCode>
                <c:ptCount val="1"/>
                <c:pt idx="0">
                  <c:v>-21.043690819420412</c:v>
                </c:pt>
              </c:numCache>
            </c:numRef>
          </c:xVal>
          <c:yVal>
            <c:numRef>
              <c:f>'ABA Results Summary'!$H$8</c:f>
              <c:numCache>
                <c:formatCode>0.00</c:formatCode>
                <c:ptCount val="1"/>
                <c:pt idx="0">
                  <c:v>5.14</c:v>
                </c:pt>
              </c:numCache>
            </c:numRef>
          </c:yVal>
          <c:smooth val="0"/>
          <c:extLst>
            <c:ext xmlns:c16="http://schemas.microsoft.com/office/drawing/2014/chart" uri="{C3380CC4-5D6E-409C-BE32-E72D297353CC}">
              <c16:uniqueId val="{00000008-02A2-4D00-859A-4D0C42417360}"/>
            </c:ext>
          </c:extLst>
        </c:ser>
        <c:dLbls>
          <c:showLegendKey val="0"/>
          <c:showVal val="0"/>
          <c:showCatName val="0"/>
          <c:showSerName val="0"/>
          <c:showPercent val="0"/>
          <c:showBubbleSize val="0"/>
        </c:dLbls>
        <c:axId val="259569727"/>
        <c:axId val="201143567"/>
        <c:extLst>
          <c:ext xmlns:c15="http://schemas.microsoft.com/office/drawing/2012/chart" uri="{02D57815-91ED-43cb-92C2-25804820EDAC}">
            <c15:filteredScatterSeries>
              <c15:ser>
                <c:idx val="4"/>
                <c:order val="0"/>
                <c:tx>
                  <c:strRef>
                    <c:extLst>
                      <c:ext uri="{02D57815-91ED-43cb-92C2-25804820EDAC}">
                        <c15:formulaRef>
                          <c15:sqref>'ARD Characterisation Formulae'!$I$2</c15:sqref>
                        </c15:formulaRef>
                      </c:ext>
                    </c:extLst>
                    <c:strCache>
                      <c:ptCount val="1"/>
                      <c:pt idx="0">
                        <c:v>Sample</c:v>
                      </c:pt>
                    </c:strCache>
                  </c:strRef>
                </c:tx>
                <c:spPr>
                  <a:ln w="25400" cap="rnd">
                    <a:noFill/>
                    <a:round/>
                  </a:ln>
                  <a:effectLst/>
                </c:spPr>
                <c:marker>
                  <c:symbol val="circle"/>
                  <c:size val="5"/>
                  <c:spPr>
                    <a:solidFill>
                      <a:schemeClr val="accent5"/>
                    </a:solidFill>
                    <a:ln w="9525">
                      <a:solidFill>
                        <a:schemeClr val="accent5"/>
                      </a:solidFill>
                    </a:ln>
                    <a:effectLst/>
                  </c:spPr>
                </c:marker>
                <c:dPt>
                  <c:idx val="0"/>
                  <c:marker>
                    <c:symbol val="circle"/>
                    <c:size val="5"/>
                    <c:spPr>
                      <a:solidFill>
                        <a:srgbClr val="00B050"/>
                      </a:solidFill>
                      <a:ln w="9525">
                        <a:solidFill>
                          <a:srgbClr val="00B050"/>
                        </a:solidFill>
                      </a:ln>
                      <a:effectLst/>
                    </c:spPr>
                  </c:marker>
                  <c:bubble3D val="0"/>
                  <c:spPr>
                    <a:ln w="25400" cap="rnd">
                      <a:noFill/>
                      <a:round/>
                    </a:ln>
                    <a:effectLst/>
                  </c:spPr>
                  <c:extLst>
                    <c:ext xmlns:c16="http://schemas.microsoft.com/office/drawing/2014/chart" uri="{C3380CC4-5D6E-409C-BE32-E72D297353CC}">
                      <c16:uniqueId val="{0000000A-02A2-4D00-859A-4D0C42417360}"/>
                    </c:ext>
                  </c:extLst>
                </c:dPt>
                <c:errBars>
                  <c:errDir val="x"/>
                  <c:errBarType val="both"/>
                  <c:errValType val="cust"/>
                  <c:noEndCap val="0"/>
                  <c:plus>
                    <c:numRef>
                      <c:extLst>
                        <c:ext uri="{02D57815-91ED-43cb-92C2-25804820EDAC}">
                          <c15:formulaRef>
                            <c15:sqref>'ARD Characterisation Formulae'!$J$7</c15:sqref>
                          </c15:formulaRef>
                        </c:ext>
                      </c:extLst>
                      <c:numCache>
                        <c:formatCode>General</c:formatCode>
                        <c:ptCount val="1"/>
                        <c:pt idx="0">
                          <c:v>6.7694367509728828</c:v>
                        </c:pt>
                      </c:numCache>
                    </c:numRef>
                  </c:plus>
                  <c:minus>
                    <c:numRef>
                      <c:extLst>
                        <c:ext uri="{02D57815-91ED-43cb-92C2-25804820EDAC}">
                          <c15:formulaRef>
                            <c15:sqref>'ARD Characterisation Formulae'!$J$7</c15:sqref>
                          </c15:formulaRef>
                        </c:ext>
                      </c:extLst>
                      <c:numCache>
                        <c:formatCode>General</c:formatCode>
                        <c:ptCount val="1"/>
                        <c:pt idx="0">
                          <c:v>6.7694367509728828</c:v>
                        </c:pt>
                      </c:numCache>
                    </c:numRef>
                  </c:minus>
                  <c:spPr>
                    <a:noFill/>
                    <a:ln w="9525" cap="flat" cmpd="sng" algn="ctr">
                      <a:solidFill>
                        <a:schemeClr val="tx1">
                          <a:lumMod val="65000"/>
                          <a:lumOff val="35000"/>
                        </a:schemeClr>
                      </a:solidFill>
                      <a:round/>
                    </a:ln>
                    <a:effectLst/>
                  </c:spPr>
                </c:errBars>
                <c:errBars>
                  <c:errDir val="y"/>
                  <c:errBarType val="both"/>
                  <c:errValType val="cust"/>
                  <c:noEndCap val="0"/>
                  <c:plus>
                    <c:numRef>
                      <c:extLst>
                        <c:ext uri="{02D57815-91ED-43cb-92C2-25804820EDAC}">
                          <c15:formulaRef>
                            <c15:sqref>'ARD Characterisation Formulae'!$J$8</c15:sqref>
                          </c15:formulaRef>
                        </c:ext>
                      </c:extLst>
                      <c:numCache>
                        <c:formatCode>General</c:formatCode>
                        <c:ptCount val="1"/>
                        <c:pt idx="0">
                          <c:v>4.0824829046386341E-3</c:v>
                        </c:pt>
                      </c:numCache>
                    </c:numRef>
                  </c:plus>
                  <c:minus>
                    <c:numRef>
                      <c:extLst>
                        <c:ext uri="{02D57815-91ED-43cb-92C2-25804820EDAC}">
                          <c15:formulaRef>
                            <c15:sqref>'ARD Characterisation Formulae'!$J$8</c15:sqref>
                          </c15:formulaRef>
                        </c:ext>
                      </c:extLst>
                      <c:numCache>
                        <c:formatCode>General</c:formatCode>
                        <c:ptCount val="1"/>
                        <c:pt idx="0">
                          <c:v>4.0824829046386341E-3</c:v>
                        </c:pt>
                      </c:numCache>
                    </c:numRef>
                  </c:minus>
                  <c:spPr>
                    <a:noFill/>
                    <a:ln w="9525" cap="flat" cmpd="sng" algn="ctr">
                      <a:solidFill>
                        <a:schemeClr val="tx1">
                          <a:lumMod val="65000"/>
                          <a:lumOff val="35000"/>
                        </a:schemeClr>
                      </a:solidFill>
                      <a:round/>
                    </a:ln>
                    <a:effectLst/>
                  </c:spPr>
                </c:errBars>
                <c:xVal>
                  <c:numRef>
                    <c:extLst>
                      <c:ext uri="{02D57815-91ED-43cb-92C2-25804820EDAC}">
                        <c15:formulaRef>
                          <c15:sqref>'ARD Characterisation Formulae'!$I$7</c15:sqref>
                        </c15:formulaRef>
                      </c:ext>
                    </c:extLst>
                    <c:numCache>
                      <c:formatCode>0.00</c:formatCode>
                      <c:ptCount val="1"/>
                      <c:pt idx="0">
                        <c:v>31.687982051738185</c:v>
                      </c:pt>
                    </c:numCache>
                  </c:numRef>
                </c:xVal>
                <c:yVal>
                  <c:numRef>
                    <c:extLst>
                      <c:ext uri="{02D57815-91ED-43cb-92C2-25804820EDAC}">
                        <c15:formulaRef>
                          <c15:sqref>'ARD Characterisation Formulae'!$I$8</c15:sqref>
                        </c15:formulaRef>
                      </c:ext>
                    </c:extLst>
                    <c:numCache>
                      <c:formatCode>0.00</c:formatCode>
                      <c:ptCount val="1"/>
                      <c:pt idx="0">
                        <c:v>2.5399999999999996</c:v>
                      </c:pt>
                    </c:numCache>
                  </c:numRef>
                </c:yVal>
                <c:smooth val="0"/>
                <c:extLst>
                  <c:ext xmlns:c16="http://schemas.microsoft.com/office/drawing/2014/chart" uri="{C3380CC4-5D6E-409C-BE32-E72D297353CC}">
                    <c16:uniqueId val="{0000000B-02A2-4D00-859A-4D0C42417360}"/>
                  </c:ext>
                </c:extLst>
              </c15:ser>
            </c15:filteredScatterSeries>
          </c:ext>
        </c:extLst>
      </c:scatterChart>
      <c:valAx>
        <c:axId val="259569727"/>
        <c:scaling>
          <c:orientation val="minMax"/>
          <c:max val="60"/>
          <c:min val="-60"/>
        </c:scaling>
        <c:delete val="0"/>
        <c:axPos val="b"/>
        <c:title>
          <c:tx>
            <c:rich>
              <a:bodyPr rot="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r>
                  <a:rPr lang="en-US"/>
                  <a:t>NAPP (kg H2SO4/t)</a:t>
                </a:r>
              </a:p>
            </c:rich>
          </c:tx>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01143567"/>
        <c:crosses val="autoZero"/>
        <c:crossBetween val="midCat"/>
      </c:valAx>
      <c:valAx>
        <c:axId val="201143567"/>
        <c:scaling>
          <c:orientation val="minMax"/>
          <c:max val="8"/>
        </c:scaling>
        <c:delete val="0"/>
        <c:axPos val="l"/>
        <c:title>
          <c:tx>
            <c:rich>
              <a:bodyPr rot="-540000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r>
                  <a:rPr lang="en-US"/>
                  <a:t>NAG pH</a:t>
                </a:r>
              </a:p>
            </c:rich>
          </c:tx>
          <c:overlay val="0"/>
          <c:spPr>
            <a:noFill/>
            <a:ln>
              <a:noFill/>
            </a:ln>
            <a:effectLst/>
          </c:spPr>
          <c:txPr>
            <a:bodyPr rot="-540000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low"/>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59569727"/>
        <c:crosses val="autoZero"/>
        <c:crossBetween val="midCat"/>
      </c:valAx>
      <c:spPr>
        <a:noFill/>
        <a:ln>
          <a:noFill/>
        </a:ln>
        <a:effectLst/>
      </c:spPr>
    </c:plotArea>
    <c:legend>
      <c:legendPos val="r"/>
      <c:legendEntry>
        <c:idx val="0"/>
        <c:delete val="1"/>
      </c:legendEntry>
      <c:legendEntry>
        <c:idx val="1"/>
        <c:delete val="1"/>
      </c:legendEntry>
      <c:overlay val="0"/>
      <c:spPr>
        <a:noFill/>
        <a:ln>
          <a:noFill/>
        </a:ln>
        <a:effectLst/>
      </c:spPr>
      <c:txPr>
        <a:bodyPr rot="0" spcFirstLastPara="1" vertOverflow="ellipsis" vert="horz" wrap="square" anchor="ctr" anchorCtr="1"/>
        <a:lstStyle/>
        <a:p>
          <a:pPr>
            <a:defRPr sz="105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50">
          <a:solidFill>
            <a:schemeClr val="tx1"/>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spPr>
            <a:solidFill>
              <a:schemeClr val="accent6"/>
            </a:solidFill>
            <a:ln>
              <a:noFill/>
            </a:ln>
            <a:effectLst/>
          </c:spPr>
          <c:invertIfNegative val="0"/>
          <c:cat>
            <c:strRef>
              <c:f>'ABA Results Summary'!$A$5:$A$8</c:f>
              <c:strCache>
                <c:ptCount val="4"/>
                <c:pt idx="0">
                  <c:v>Discards</c:v>
                </c:pt>
                <c:pt idx="1">
                  <c:v>FCW</c:v>
                </c:pt>
                <c:pt idx="2">
                  <c:v>3D2FCW</c:v>
                </c:pt>
                <c:pt idx="3">
                  <c:v>2D3FCW</c:v>
                </c:pt>
              </c:strCache>
            </c:strRef>
          </c:cat>
          <c:val>
            <c:numRef>
              <c:f>'ABA Results Summary'!$B$5:$B$8</c:f>
              <c:numCache>
                <c:formatCode>0.00</c:formatCode>
                <c:ptCount val="4"/>
                <c:pt idx="0">
                  <c:v>1.32</c:v>
                </c:pt>
                <c:pt idx="1">
                  <c:v>0.5013333333333333</c:v>
                </c:pt>
                <c:pt idx="2">
                  <c:v>0.97266666666666668</c:v>
                </c:pt>
                <c:pt idx="3">
                  <c:v>0.81099999999999994</c:v>
                </c:pt>
              </c:numCache>
            </c:numRef>
          </c:val>
          <c:extLst>
            <c:ext xmlns:c16="http://schemas.microsoft.com/office/drawing/2014/chart" uri="{C3380CC4-5D6E-409C-BE32-E72D297353CC}">
              <c16:uniqueId val="{00000000-EF6D-440B-8645-6BC8EEE82A92}"/>
            </c:ext>
          </c:extLst>
        </c:ser>
        <c:dLbls>
          <c:showLegendKey val="0"/>
          <c:showVal val="0"/>
          <c:showCatName val="0"/>
          <c:showSerName val="0"/>
          <c:showPercent val="0"/>
          <c:showBubbleSize val="0"/>
        </c:dLbls>
        <c:gapWidth val="150"/>
        <c:axId val="620691976"/>
        <c:axId val="620689024"/>
      </c:barChart>
      <c:catAx>
        <c:axId val="62069197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Sample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620689024"/>
        <c:crosses val="autoZero"/>
        <c:auto val="1"/>
        <c:lblAlgn val="ctr"/>
        <c:lblOffset val="100"/>
        <c:noMultiLvlLbl val="0"/>
      </c:catAx>
      <c:valAx>
        <c:axId val="6206890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ZA"/>
                  <a:t>Sulphur content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62069197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11.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12.xml.rels><?xml version="1.0" encoding="UTF-8" standalone="yes"?>
<Relationships xmlns="http://schemas.openxmlformats.org/package/2006/relationships"><Relationship Id="rId1" Type="http://schemas.openxmlformats.org/officeDocument/2006/relationships/image" Target="../media/image8.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219072</xdr:rowOff>
    </xdr:from>
    <xdr:to>
      <xdr:col>19</xdr:col>
      <xdr:colOff>180975</xdr:colOff>
      <xdr:row>145</xdr:row>
      <xdr:rowOff>1</xdr:rowOff>
    </xdr:to>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67B2B797-DFB5-4D06-B339-96721453FF53}"/>
                </a:ext>
              </a:extLst>
            </xdr:cNvPr>
            <xdr:cNvSpPr txBox="1"/>
          </xdr:nvSpPr>
          <xdr:spPr>
            <a:xfrm>
              <a:off x="9525" y="219072"/>
              <a:ext cx="11753850" cy="274510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t>Sulphur analysis</a:t>
              </a:r>
            </a:p>
            <a:p>
              <a:endParaRPr lang="en-ZA" sz="1100" b="1"/>
            </a:p>
            <a:p>
              <a:pPr algn="l"/>
              <a:r>
                <a:rPr lang="en-ZA" sz="1100"/>
                <a:t>The total sulphur content of the FCW and the milled CWR samples was quantified using the LECO S632 sulphur analyser at the Analytical Laboratory in the Department of Chemical Engineering at the University of Cape Town. To determine the sulphur content, thermal decomposition combustion infrared spectrophotometry was used.</a:t>
              </a:r>
            </a:p>
            <a:p>
              <a:pPr algn="l"/>
              <a:endParaRPr lang="en-ZA" sz="1100"/>
            </a:p>
            <a:p>
              <a:pPr algn="l"/>
              <a:endParaRPr lang="en-ZA" sz="1100"/>
            </a:p>
            <a:p>
              <a:pPr marL="0" marR="0" lvl="0" indent="0" defTabSz="914400" eaLnBrk="1" fontAlgn="auto" latinLnBrk="0" hangingPunct="1">
                <a:lnSpc>
                  <a:spcPct val="100000"/>
                </a:lnSpc>
                <a:spcBef>
                  <a:spcPts val="0"/>
                </a:spcBef>
                <a:spcAft>
                  <a:spcPts val="0"/>
                </a:spcAft>
                <a:buClrTx/>
                <a:buSzTx/>
                <a:buFontTx/>
                <a:buNone/>
                <a:tabLst/>
                <a:defRPr/>
              </a:pPr>
              <a:r>
                <a:rPr lang="en-ZA" sz="1100">
                  <a:solidFill>
                    <a:schemeClr val="dk1"/>
                  </a:solidFill>
                  <a:effectLst/>
                  <a:latin typeface="+mn-lt"/>
                  <a:ea typeface="+mn-ea"/>
                  <a:cs typeface="+mn-cs"/>
                </a:rPr>
                <a:t> </a:t>
              </a:r>
              <a:r>
                <a:rPr lang="en-ZA" sz="1100" b="1">
                  <a:solidFill>
                    <a:schemeClr val="dk1"/>
                  </a:solidFill>
                  <a:effectLst/>
                  <a:latin typeface="+mn-lt"/>
                  <a:ea typeface="+mn-ea"/>
                  <a:cs typeface="+mn-cs"/>
                </a:rPr>
                <a:t>Acid-base accounting tests</a:t>
              </a:r>
              <a:endParaRPr lang="en-ZA">
                <a:effectLst/>
              </a:endParaRPr>
            </a:p>
            <a:p>
              <a:endParaRPr lang="en-ZA" sz="1100">
                <a:solidFill>
                  <a:schemeClr val="dk1"/>
                </a:solidFill>
                <a:effectLst/>
                <a:latin typeface="+mn-lt"/>
                <a:ea typeface="+mn-ea"/>
                <a:cs typeface="+mn-cs"/>
              </a:endParaRPr>
            </a:p>
            <a:p>
              <a:r>
                <a:rPr lang="en-GB" sz="1100" b="1">
                  <a:solidFill>
                    <a:schemeClr val="dk1"/>
                  </a:solidFill>
                  <a:effectLst/>
                  <a:latin typeface="+mn-lt"/>
                  <a:ea typeface="+mn-ea"/>
                  <a:cs typeface="+mn-cs"/>
                </a:rPr>
                <a:t>Equipment </a:t>
              </a:r>
              <a:endParaRPr lang="en-ZA" sz="900" b="1">
                <a:solidFill>
                  <a:schemeClr val="dk1"/>
                </a:solidFill>
                <a:effectLst/>
                <a:latin typeface="+mn-lt"/>
                <a:ea typeface="+mn-ea"/>
                <a:cs typeface="+mn-cs"/>
              </a:endParaRPr>
            </a:p>
            <a:p>
              <a:pPr lvl="0"/>
              <a:r>
                <a:rPr lang="en-GB" sz="1100">
                  <a:solidFill>
                    <a:schemeClr val="dk1"/>
                  </a:solidFill>
                  <a:effectLst/>
                  <a:latin typeface="+mn-lt"/>
                  <a:ea typeface="+mn-ea"/>
                  <a:cs typeface="+mn-cs"/>
                </a:rPr>
                <a:t>Erlenmeyer 250 mL flasks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1 L bottles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Hot plate / steam bath</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pH meter</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Balance </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Reagents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Deionised water</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Certified grade 0.1 M HCl solution</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Certified grade 0.1 M NaOH solution</a:t>
              </a:r>
              <a:endParaRPr lang="en-ZA" sz="1050">
                <a:solidFill>
                  <a:schemeClr val="dk1"/>
                </a:solidFill>
                <a:effectLst/>
                <a:latin typeface="+mn-lt"/>
                <a:ea typeface="+mn-ea"/>
                <a:cs typeface="+mn-cs"/>
              </a:endParaRPr>
            </a:p>
            <a:p>
              <a:r>
                <a:rPr lang="en-GB" sz="1100" b="1">
                  <a:solidFill>
                    <a:schemeClr val="dk1"/>
                  </a:solidFill>
                  <a:effectLst/>
                  <a:latin typeface="+mn-lt"/>
                  <a:ea typeface="+mn-ea"/>
                  <a:cs typeface="+mn-cs"/>
                </a:rPr>
                <a:t> </a:t>
              </a:r>
              <a:endParaRPr lang="en-ZA" sz="900">
                <a:solidFill>
                  <a:schemeClr val="dk1"/>
                </a:solidFill>
                <a:effectLst/>
                <a:latin typeface="+mn-lt"/>
                <a:ea typeface="+mn-ea"/>
                <a:cs typeface="+mn-cs"/>
              </a:endParaRPr>
            </a:p>
            <a:p>
              <a:r>
                <a:rPr lang="en-GB" sz="1100" b="1">
                  <a:solidFill>
                    <a:schemeClr val="dk1"/>
                  </a:solidFill>
                  <a:effectLst/>
                  <a:latin typeface="+mn-lt"/>
                  <a:ea typeface="+mn-ea"/>
                  <a:cs typeface="+mn-cs"/>
                </a:rPr>
                <a:t>Preparation of solutions</a:t>
              </a:r>
              <a:endParaRPr lang="en-ZA" sz="900">
                <a:solidFill>
                  <a:schemeClr val="dk1"/>
                </a:solidFill>
                <a:effectLst/>
                <a:latin typeface="+mn-lt"/>
                <a:ea typeface="+mn-ea"/>
                <a:cs typeface="+mn-cs"/>
              </a:endParaRPr>
            </a:p>
            <a:p>
              <a:pPr lvl="0"/>
              <a:r>
                <a:rPr lang="en-GB" sz="1100">
                  <a:solidFill>
                    <a:schemeClr val="dk1"/>
                  </a:solidFill>
                  <a:effectLst/>
                  <a:latin typeface="+mn-lt"/>
                  <a:ea typeface="+mn-ea"/>
                  <a:cs typeface="+mn-cs"/>
                </a:rPr>
                <a:t>Standardized 0.5M NaOH solution: dissolve 20 g of NaOH pellets to 1 litre with deionised water then standardize with certified grade 0.1 M HCl solution</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Standardized 0.1 M NaOH solution: dilute 0.5 M NaOH 1: 4 with deionized water and standardize with certified grade 0.1 M HCl solution</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Standardized 0.5 M HCl solution: add approximately 42 mL concentrated HCl (36% m/m) to 958 mL deionized water (depending on HCl concentration) then standardize with certified grade 0.1 M NaOH solution</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Standardized 0.1 M HCl solution: dilute 0.5M HCl 1:4 with deionised water then standardize with certified grade 0.1 M NaOH solution</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25 % HCl solution: dilute concentrated acid 1:3 with deionised water</a:t>
              </a:r>
              <a:endParaRPr lang="en-ZA" sz="1050">
                <a:solidFill>
                  <a:schemeClr val="dk1"/>
                </a:solidFill>
                <a:effectLst/>
                <a:latin typeface="+mn-lt"/>
                <a:ea typeface="+mn-ea"/>
                <a:cs typeface="+mn-cs"/>
              </a:endParaRPr>
            </a:p>
            <a:p>
              <a:r>
                <a:rPr lang="en-GB" sz="1100" b="1">
                  <a:solidFill>
                    <a:schemeClr val="dk1"/>
                  </a:solidFill>
                  <a:effectLst/>
                  <a:latin typeface="+mn-lt"/>
                  <a:ea typeface="+mn-ea"/>
                  <a:cs typeface="+mn-cs"/>
                </a:rPr>
                <a:t>Standardising NaOH solutions</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NaOH solution is standardised by placing 50 ml of certified 0.1 N HCl in a beaker and titrating with the prepared 0.1 N NaOH until a pH of 7.00 is obtained. Calculate the Normality of the NaOH using the equation:</a:t>
              </a:r>
              <a:endParaRPr lang="en-ZA" sz="900">
                <a:solidFill>
                  <a:schemeClr val="dk1"/>
                </a:solidFill>
                <a:effectLst/>
                <a:latin typeface="+mn-lt"/>
                <a:ea typeface="+mn-ea"/>
                <a:cs typeface="+mn-cs"/>
              </a:endParaRPr>
            </a:p>
            <a:p>
              <a:pPr/>
              <a14:m>
                <m:oMathPara xmlns:m="http://schemas.openxmlformats.org/officeDocument/2006/math">
                  <m:oMathParaPr>
                    <m:jc m:val="centerGroup"/>
                  </m:oMathParaPr>
                  <m:oMath xmlns:m="http://schemas.openxmlformats.org/officeDocument/2006/math">
                    <m:sSub>
                      <m:sSubPr>
                        <m:ctrlPr>
                          <a:rPr lang="en-ZA" sz="1100" i="1">
                            <a:solidFill>
                              <a:schemeClr val="dk1"/>
                            </a:solidFill>
                            <a:effectLst/>
                            <a:latin typeface="Cambria Math" panose="02040503050406030204" pitchFamily="18" charset="0"/>
                            <a:ea typeface="+mn-ea"/>
                            <a:cs typeface="+mn-cs"/>
                          </a:rPr>
                        </m:ctrlPr>
                      </m:sSubPr>
                      <m:e>
                        <m:r>
                          <a:rPr lang="en-GB" sz="1100" i="1">
                            <a:solidFill>
                              <a:schemeClr val="dk1"/>
                            </a:solidFill>
                            <a:effectLst/>
                            <a:latin typeface="Cambria Math" panose="02040503050406030204" pitchFamily="18" charset="0"/>
                            <a:ea typeface="+mn-ea"/>
                            <a:cs typeface="+mn-cs"/>
                          </a:rPr>
                          <m:t>𝑁</m:t>
                        </m:r>
                      </m:e>
                      <m:sub>
                        <m:r>
                          <a:rPr lang="en-GB" sz="1100">
                            <a:solidFill>
                              <a:schemeClr val="dk1"/>
                            </a:solidFill>
                            <a:effectLst/>
                            <a:latin typeface="Cambria Math" panose="02040503050406030204" pitchFamily="18" charset="0"/>
                            <a:ea typeface="+mn-ea"/>
                            <a:cs typeface="+mn-cs"/>
                          </a:rPr>
                          <m:t>2</m:t>
                        </m:r>
                      </m:sub>
                    </m:sSub>
                    <m:r>
                      <a:rPr lang="en-GB"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r>
                              <a:rPr lang="en-GB" sz="1100" i="1">
                                <a:solidFill>
                                  <a:schemeClr val="dk1"/>
                                </a:solidFill>
                                <a:effectLst/>
                                <a:latin typeface="Cambria Math" panose="02040503050406030204" pitchFamily="18" charset="0"/>
                                <a:ea typeface="+mn-ea"/>
                                <a:cs typeface="+mn-cs"/>
                              </a:rPr>
                              <m:t>𝑁</m:t>
                            </m:r>
                          </m:e>
                          <m:sub>
                            <m:r>
                              <a:rPr lang="en-GB" sz="1100">
                                <a:solidFill>
                                  <a:schemeClr val="dk1"/>
                                </a:solidFill>
                                <a:effectLst/>
                                <a:latin typeface="Cambria Math" panose="02040503050406030204" pitchFamily="18" charset="0"/>
                                <a:ea typeface="+mn-ea"/>
                                <a:cs typeface="+mn-cs"/>
                              </a:rPr>
                              <m:t>1</m:t>
                            </m:r>
                          </m:sub>
                        </m:sSub>
                        <m:r>
                          <a:rPr lang="en-GB" sz="1100">
                            <a:solidFill>
                              <a:schemeClr val="dk1"/>
                            </a:solidFill>
                            <a:effectLst/>
                            <a:latin typeface="Cambria Math" panose="02040503050406030204" pitchFamily="18" charset="0"/>
                            <a:ea typeface="+mn-ea"/>
                            <a:cs typeface="+mn-cs"/>
                          </a:rPr>
                          <m:t> </m:t>
                        </m:r>
                        <m:sSub>
                          <m:sSubPr>
                            <m:ctrlPr>
                              <a:rPr lang="en-ZA" sz="1100" i="1">
                                <a:solidFill>
                                  <a:schemeClr val="dk1"/>
                                </a:solidFill>
                                <a:effectLst/>
                                <a:latin typeface="Cambria Math" panose="02040503050406030204" pitchFamily="18" charset="0"/>
                                <a:ea typeface="+mn-ea"/>
                                <a:cs typeface="+mn-cs"/>
                              </a:rPr>
                            </m:ctrlPr>
                          </m:sSubPr>
                          <m:e>
                            <m:r>
                              <a:rPr lang="en-GB" sz="1100" i="1">
                                <a:solidFill>
                                  <a:schemeClr val="dk1"/>
                                </a:solidFill>
                                <a:effectLst/>
                                <a:latin typeface="Cambria Math" panose="02040503050406030204" pitchFamily="18" charset="0"/>
                                <a:ea typeface="+mn-ea"/>
                                <a:cs typeface="+mn-cs"/>
                              </a:rPr>
                              <m:t>𝑉</m:t>
                            </m:r>
                          </m:e>
                          <m:sub>
                            <m:r>
                              <a:rPr lang="en-GB" sz="1100">
                                <a:solidFill>
                                  <a:schemeClr val="dk1"/>
                                </a:solidFill>
                                <a:effectLst/>
                                <a:latin typeface="Cambria Math" panose="02040503050406030204" pitchFamily="18" charset="0"/>
                                <a:ea typeface="+mn-ea"/>
                                <a:cs typeface="+mn-cs"/>
                              </a:rPr>
                              <m:t>1</m:t>
                            </m:r>
                          </m:sub>
                        </m:sSub>
                      </m:num>
                      <m:den>
                        <m:sSub>
                          <m:sSubPr>
                            <m:ctrlPr>
                              <a:rPr lang="en-ZA" sz="1100" i="1">
                                <a:solidFill>
                                  <a:schemeClr val="dk1"/>
                                </a:solidFill>
                                <a:effectLst/>
                                <a:latin typeface="Cambria Math" panose="02040503050406030204" pitchFamily="18" charset="0"/>
                                <a:ea typeface="+mn-ea"/>
                                <a:cs typeface="+mn-cs"/>
                              </a:rPr>
                            </m:ctrlPr>
                          </m:sSubPr>
                          <m:e>
                            <m:r>
                              <a:rPr lang="en-GB" sz="1100" i="1">
                                <a:solidFill>
                                  <a:schemeClr val="dk1"/>
                                </a:solidFill>
                                <a:effectLst/>
                                <a:latin typeface="Cambria Math" panose="02040503050406030204" pitchFamily="18" charset="0"/>
                                <a:ea typeface="+mn-ea"/>
                                <a:cs typeface="+mn-cs"/>
                              </a:rPr>
                              <m:t>𝑉</m:t>
                            </m:r>
                            <m:r>
                              <a:rPr lang="en-GB" sz="1100">
                                <a:solidFill>
                                  <a:schemeClr val="dk1"/>
                                </a:solidFill>
                                <a:effectLst/>
                                <a:latin typeface="Cambria Math" panose="02040503050406030204" pitchFamily="18" charset="0"/>
                                <a:ea typeface="+mn-ea"/>
                                <a:cs typeface="+mn-cs"/>
                              </a:rPr>
                              <m:t> </m:t>
                            </m:r>
                          </m:e>
                          <m:sub>
                            <m:r>
                              <a:rPr lang="en-GB" sz="1100">
                                <a:solidFill>
                                  <a:schemeClr val="dk1"/>
                                </a:solidFill>
                                <a:effectLst/>
                                <a:latin typeface="Cambria Math" panose="02040503050406030204" pitchFamily="18" charset="0"/>
                                <a:ea typeface="+mn-ea"/>
                                <a:cs typeface="+mn-cs"/>
                              </a:rPr>
                              <m:t>2</m:t>
                            </m:r>
                          </m:sub>
                        </m:sSub>
                      </m:den>
                    </m:f>
                  </m:oMath>
                </m:oMathPara>
              </a14:m>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Where:</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V1 = Volume of HCl used.</a:t>
              </a:r>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N1 = Normality of HCl used.</a:t>
              </a:r>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V2 = Volume of NaOH used.</a:t>
              </a:r>
              <a:endParaRPr lang="en-ZA" sz="1050">
                <a:solidFill>
                  <a:schemeClr val="dk1"/>
                </a:solidFill>
                <a:effectLst/>
                <a:latin typeface="+mn-lt"/>
                <a:ea typeface="+mn-ea"/>
                <a:cs typeface="+mn-cs"/>
              </a:endParaRPr>
            </a:p>
            <a:p>
              <a:r>
                <a:rPr lang="en-ZA" sz="1100">
                  <a:solidFill>
                    <a:schemeClr val="dk1"/>
                  </a:solidFill>
                  <a:effectLst/>
                  <a:latin typeface="+mn-lt"/>
                  <a:ea typeface="+mn-ea"/>
                  <a:cs typeface="+mn-cs"/>
                </a:rPr>
                <a:t>N2 = Calculated Normality of NaOH</a:t>
              </a:r>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900">
                <a:solidFill>
                  <a:schemeClr val="dk1"/>
                </a:solidFill>
                <a:effectLst/>
                <a:latin typeface="+mn-lt"/>
                <a:ea typeface="+mn-ea"/>
                <a:cs typeface="+mn-cs"/>
              </a:endParaRPr>
            </a:p>
            <a:p>
              <a:r>
                <a:rPr lang="en-GB" sz="1100" b="1">
                  <a:solidFill>
                    <a:schemeClr val="dk1"/>
                  </a:solidFill>
                  <a:effectLst/>
                  <a:latin typeface="+mn-lt"/>
                  <a:ea typeface="+mn-ea"/>
                  <a:cs typeface="+mn-cs"/>
                </a:rPr>
                <a:t>Standardising HCl solutions</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Standardize HCl solution by placing 20 ml of the known Normality NaOH prepared in a beaker and titrating with prepared HCl until a pH of 7.00 is obtained. Calculate the Normality of the HCl using the following equation:</a:t>
              </a:r>
              <a:endParaRPr lang="en-ZA" sz="900">
                <a:solidFill>
                  <a:schemeClr val="dk1"/>
                </a:solidFill>
                <a:effectLst/>
                <a:latin typeface="+mn-lt"/>
                <a:ea typeface="+mn-ea"/>
                <a:cs typeface="+mn-cs"/>
              </a:endParaRPr>
            </a:p>
            <a:p>
              <a:pPr/>
              <a14:m>
                <m:oMathPara xmlns:m="http://schemas.openxmlformats.org/officeDocument/2006/math">
                  <m:oMathParaPr>
                    <m:jc m:val="centerGroup"/>
                  </m:oMathParaPr>
                  <m:oMath xmlns:m="http://schemas.openxmlformats.org/officeDocument/2006/math">
                    <m:sSub>
                      <m:sSubPr>
                        <m:ctrlPr>
                          <a:rPr lang="en-ZA" sz="1100" i="1">
                            <a:solidFill>
                              <a:schemeClr val="dk1"/>
                            </a:solidFill>
                            <a:effectLst/>
                            <a:latin typeface="Cambria Math" panose="02040503050406030204" pitchFamily="18" charset="0"/>
                            <a:ea typeface="+mn-ea"/>
                            <a:cs typeface="+mn-cs"/>
                          </a:rPr>
                        </m:ctrlPr>
                      </m:sSubPr>
                      <m:e>
                        <m:r>
                          <m:rPr>
                            <m:sty m:val="p"/>
                          </m:rPr>
                          <a:rPr lang="en-GB" sz="1100">
                            <a:solidFill>
                              <a:schemeClr val="dk1"/>
                            </a:solidFill>
                            <a:effectLst/>
                            <a:latin typeface="Cambria Math" panose="02040503050406030204" pitchFamily="18" charset="0"/>
                            <a:ea typeface="+mn-ea"/>
                            <a:cs typeface="+mn-cs"/>
                          </a:rPr>
                          <m:t>N</m:t>
                        </m:r>
                      </m:e>
                      <m:sub>
                        <m:r>
                          <a:rPr lang="en-GB" sz="1100">
                            <a:solidFill>
                              <a:schemeClr val="dk1"/>
                            </a:solidFill>
                            <a:effectLst/>
                            <a:latin typeface="Cambria Math" panose="02040503050406030204" pitchFamily="18" charset="0"/>
                            <a:ea typeface="+mn-ea"/>
                            <a:cs typeface="+mn-cs"/>
                          </a:rPr>
                          <m:t>1</m:t>
                        </m:r>
                      </m:sub>
                    </m:sSub>
                    <m:r>
                      <a:rPr lang="en-GB"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r>
                              <m:rPr>
                                <m:sty m:val="p"/>
                              </m:rPr>
                              <a:rPr lang="en-GB" sz="1100">
                                <a:solidFill>
                                  <a:schemeClr val="dk1"/>
                                </a:solidFill>
                                <a:effectLst/>
                                <a:latin typeface="Cambria Math" panose="02040503050406030204" pitchFamily="18" charset="0"/>
                                <a:ea typeface="+mn-ea"/>
                                <a:cs typeface="+mn-cs"/>
                              </a:rPr>
                              <m:t>N</m:t>
                            </m:r>
                          </m:e>
                          <m:sub>
                            <m:r>
                              <a:rPr lang="en-GB" sz="1100">
                                <a:solidFill>
                                  <a:schemeClr val="dk1"/>
                                </a:solidFill>
                                <a:effectLst/>
                                <a:latin typeface="Cambria Math" panose="02040503050406030204" pitchFamily="18" charset="0"/>
                                <a:ea typeface="+mn-ea"/>
                                <a:cs typeface="+mn-cs"/>
                              </a:rPr>
                              <m:t>2</m:t>
                            </m:r>
                          </m:sub>
                        </m:sSub>
                        <m:r>
                          <a:rPr lang="en-GB" sz="1100">
                            <a:solidFill>
                              <a:schemeClr val="dk1"/>
                            </a:solidFill>
                            <a:effectLst/>
                            <a:latin typeface="Cambria Math" panose="02040503050406030204" pitchFamily="18" charset="0"/>
                            <a:ea typeface="+mn-ea"/>
                            <a:cs typeface="+mn-cs"/>
                          </a:rPr>
                          <m:t> </m:t>
                        </m:r>
                        <m:sSub>
                          <m:sSubPr>
                            <m:ctrlPr>
                              <a:rPr lang="en-ZA" sz="1100" i="1">
                                <a:solidFill>
                                  <a:schemeClr val="dk1"/>
                                </a:solidFill>
                                <a:effectLst/>
                                <a:latin typeface="Cambria Math" panose="02040503050406030204" pitchFamily="18" charset="0"/>
                                <a:ea typeface="+mn-ea"/>
                                <a:cs typeface="+mn-cs"/>
                              </a:rPr>
                            </m:ctrlPr>
                          </m:sSubPr>
                          <m:e>
                            <m:r>
                              <m:rPr>
                                <m:sty m:val="p"/>
                              </m:rPr>
                              <a:rPr lang="en-GB" sz="1100">
                                <a:solidFill>
                                  <a:schemeClr val="dk1"/>
                                </a:solidFill>
                                <a:effectLst/>
                                <a:latin typeface="Cambria Math" panose="02040503050406030204" pitchFamily="18" charset="0"/>
                                <a:ea typeface="+mn-ea"/>
                                <a:cs typeface="+mn-cs"/>
                              </a:rPr>
                              <m:t>V</m:t>
                            </m:r>
                          </m:e>
                          <m:sub>
                            <m:r>
                              <a:rPr lang="en-GB" sz="1100">
                                <a:solidFill>
                                  <a:schemeClr val="dk1"/>
                                </a:solidFill>
                                <a:effectLst/>
                                <a:latin typeface="Cambria Math" panose="02040503050406030204" pitchFamily="18" charset="0"/>
                                <a:ea typeface="+mn-ea"/>
                                <a:cs typeface="+mn-cs"/>
                              </a:rPr>
                              <m:t>2</m:t>
                            </m:r>
                          </m:sub>
                        </m:sSub>
                      </m:num>
                      <m:den>
                        <m:sSub>
                          <m:sSubPr>
                            <m:ctrlPr>
                              <a:rPr lang="en-ZA" sz="1100" i="1">
                                <a:solidFill>
                                  <a:schemeClr val="dk1"/>
                                </a:solidFill>
                                <a:effectLst/>
                                <a:latin typeface="Cambria Math" panose="02040503050406030204" pitchFamily="18" charset="0"/>
                                <a:ea typeface="+mn-ea"/>
                                <a:cs typeface="+mn-cs"/>
                              </a:rPr>
                            </m:ctrlPr>
                          </m:sSubPr>
                          <m:e>
                            <m:r>
                              <m:rPr>
                                <m:sty m:val="p"/>
                              </m:rPr>
                              <a:rPr lang="en-GB" sz="1100">
                                <a:solidFill>
                                  <a:schemeClr val="dk1"/>
                                </a:solidFill>
                                <a:effectLst/>
                                <a:latin typeface="Cambria Math" panose="02040503050406030204" pitchFamily="18" charset="0"/>
                                <a:ea typeface="+mn-ea"/>
                                <a:cs typeface="+mn-cs"/>
                              </a:rPr>
                              <m:t>V</m:t>
                            </m:r>
                            <m:r>
                              <a:rPr lang="en-GB" sz="1100">
                                <a:solidFill>
                                  <a:schemeClr val="dk1"/>
                                </a:solidFill>
                                <a:effectLst/>
                                <a:latin typeface="Cambria Math" panose="02040503050406030204" pitchFamily="18" charset="0"/>
                                <a:ea typeface="+mn-ea"/>
                                <a:cs typeface="+mn-cs"/>
                              </a:rPr>
                              <m:t> </m:t>
                            </m:r>
                          </m:e>
                          <m:sub>
                            <m:r>
                              <a:rPr lang="en-GB" sz="1100">
                                <a:solidFill>
                                  <a:schemeClr val="dk1"/>
                                </a:solidFill>
                                <a:effectLst/>
                                <a:latin typeface="Cambria Math" panose="02040503050406030204" pitchFamily="18" charset="0"/>
                                <a:ea typeface="+mn-ea"/>
                                <a:cs typeface="+mn-cs"/>
                              </a:rPr>
                              <m:t>1</m:t>
                            </m:r>
                          </m:sub>
                        </m:sSub>
                      </m:den>
                    </m:f>
                  </m:oMath>
                </m:oMathPara>
              </a14:m>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Where:</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V2 = Volume of NaOH used.</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N2 = Normality of NaOH used.</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V1 = Volume of HCl used.</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N1 = Calculated Normality of HCl.</a:t>
              </a:r>
              <a:endParaRPr lang="en-ZA" sz="900">
                <a:solidFill>
                  <a:schemeClr val="dk1"/>
                </a:solidFill>
                <a:effectLst/>
                <a:latin typeface="+mn-lt"/>
                <a:ea typeface="+mn-ea"/>
                <a:cs typeface="+mn-cs"/>
              </a:endParaRPr>
            </a:p>
            <a:p>
              <a:r>
                <a:rPr lang="en-GB" sz="1100" b="1">
                  <a:solidFill>
                    <a:schemeClr val="dk1"/>
                  </a:solidFill>
                  <a:effectLst/>
                  <a:latin typeface="+mn-lt"/>
                  <a:ea typeface="+mn-ea"/>
                  <a:cs typeface="+mn-cs"/>
                </a:rPr>
                <a:t> </a:t>
              </a:r>
              <a:endParaRPr lang="en-ZA" sz="900">
                <a:solidFill>
                  <a:schemeClr val="dk1"/>
                </a:solidFill>
                <a:effectLst/>
                <a:latin typeface="+mn-lt"/>
                <a:ea typeface="+mn-ea"/>
                <a:cs typeface="+mn-cs"/>
              </a:endParaRPr>
            </a:p>
            <a:p>
              <a:r>
                <a:rPr lang="en-GB" sz="1100" b="1">
                  <a:solidFill>
                    <a:schemeClr val="dk1"/>
                  </a:solidFill>
                  <a:effectLst/>
                  <a:latin typeface="+mn-lt"/>
                  <a:ea typeface="+mn-ea"/>
                  <a:cs typeface="+mn-cs"/>
                </a:rPr>
                <a:t>Fizz rating </a:t>
              </a:r>
              <a:endParaRPr lang="en-ZA" sz="900">
                <a:solidFill>
                  <a:schemeClr val="dk1"/>
                </a:solidFill>
                <a:effectLst/>
                <a:latin typeface="+mn-lt"/>
                <a:ea typeface="+mn-ea"/>
                <a:cs typeface="+mn-cs"/>
              </a:endParaRPr>
            </a:p>
            <a:p>
              <a:r>
                <a:rPr lang="en-GB" sz="1100" b="1" i="1">
                  <a:solidFill>
                    <a:schemeClr val="dk1"/>
                  </a:solidFill>
                  <a:effectLst/>
                  <a:latin typeface="+mn-lt"/>
                  <a:ea typeface="+mn-ea"/>
                  <a:cs typeface="+mn-cs"/>
                </a:rPr>
                <a:t>Procedure</a:t>
              </a:r>
              <a:endParaRPr lang="en-ZA" sz="900" b="1" i="1">
                <a:solidFill>
                  <a:schemeClr val="dk1"/>
                </a:solidFill>
                <a:effectLst/>
                <a:latin typeface="+mn-lt"/>
                <a:ea typeface="+mn-ea"/>
                <a:cs typeface="+mn-cs"/>
              </a:endParaRPr>
            </a:p>
            <a:p>
              <a:pPr lvl="0"/>
              <a:r>
                <a:rPr lang="en-GB" sz="1100">
                  <a:solidFill>
                    <a:schemeClr val="dk1"/>
                  </a:solidFill>
                  <a:effectLst/>
                  <a:latin typeface="+mn-lt"/>
                  <a:ea typeface="+mn-ea"/>
                  <a:cs typeface="+mn-cs"/>
                </a:rPr>
                <a:t>Place approximately 0.5 g of sample on a watch glass or piece of aluminium foil</a:t>
              </a:r>
              <a:endParaRPr lang="en-ZA" sz="900">
                <a:solidFill>
                  <a:schemeClr val="dk1"/>
                </a:solidFill>
                <a:effectLst/>
                <a:latin typeface="+mn-lt"/>
                <a:ea typeface="+mn-ea"/>
                <a:cs typeface="+mn-cs"/>
              </a:endParaRPr>
            </a:p>
            <a:p>
              <a:pPr lvl="0"/>
              <a:r>
                <a:rPr lang="en-GB" sz="1100">
                  <a:solidFill>
                    <a:schemeClr val="dk1"/>
                  </a:solidFill>
                  <a:effectLst/>
                  <a:latin typeface="+mn-lt"/>
                  <a:ea typeface="+mn-ea"/>
                  <a:cs typeface="+mn-cs"/>
                </a:rPr>
                <a:t>One or two drops of 25% HCl added to the sample</a:t>
              </a:r>
              <a:endParaRPr lang="en-ZA" sz="900">
                <a:solidFill>
                  <a:schemeClr val="dk1"/>
                </a:solidFill>
                <a:effectLst/>
                <a:latin typeface="+mn-lt"/>
                <a:ea typeface="+mn-ea"/>
                <a:cs typeface="+mn-cs"/>
              </a:endParaRPr>
            </a:p>
            <a:p>
              <a:pPr lvl="0"/>
              <a:r>
                <a:rPr lang="en-GB" sz="1100">
                  <a:solidFill>
                    <a:schemeClr val="dk1"/>
                  </a:solidFill>
                  <a:effectLst/>
                  <a:latin typeface="+mn-lt"/>
                  <a:ea typeface="+mn-ea"/>
                  <a:cs typeface="+mn-cs"/>
                </a:rPr>
                <a:t>The presence of CaCO</a:t>
              </a:r>
              <a:r>
                <a:rPr lang="en-GB" sz="1100" baseline="-25000">
                  <a:solidFill>
                    <a:schemeClr val="dk1"/>
                  </a:solidFill>
                  <a:effectLst/>
                  <a:latin typeface="+mn-lt"/>
                  <a:ea typeface="+mn-ea"/>
                  <a:cs typeface="+mn-cs"/>
                </a:rPr>
                <a:t>3</a:t>
              </a:r>
              <a:r>
                <a:rPr lang="en-GB" sz="1100">
                  <a:solidFill>
                    <a:schemeClr val="dk1"/>
                  </a:solidFill>
                  <a:effectLst/>
                  <a:latin typeface="+mn-lt"/>
                  <a:ea typeface="+mn-ea"/>
                  <a:cs typeface="+mn-cs"/>
                </a:rPr>
                <a:t> is indicated by a bubbling or audible fizz</a:t>
              </a:r>
              <a:endParaRPr lang="en-ZA" sz="900">
                <a:solidFill>
                  <a:schemeClr val="dk1"/>
                </a:solidFill>
                <a:effectLst/>
                <a:latin typeface="+mn-lt"/>
                <a:ea typeface="+mn-ea"/>
                <a:cs typeface="+mn-cs"/>
              </a:endParaRPr>
            </a:p>
            <a:p>
              <a:pPr lvl="0"/>
              <a:r>
                <a:rPr lang="en-GB" sz="1100">
                  <a:solidFill>
                    <a:schemeClr val="dk1"/>
                  </a:solidFill>
                  <a:effectLst/>
                  <a:latin typeface="+mn-lt"/>
                  <a:ea typeface="+mn-ea"/>
                  <a:cs typeface="+mn-cs"/>
                </a:rPr>
                <a:t>The fizz or bubbling is rated as indicated in the table below</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Table 8‑1 Fizz ratings and associated acid quantities and concentrations to be used in the ANC determination</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900">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r>
                <a:rPr lang="en-GB" sz="1100" b="1">
                  <a:solidFill>
                    <a:schemeClr val="dk1"/>
                  </a:solidFill>
                  <a:effectLst/>
                  <a:latin typeface="+mn-lt"/>
                  <a:ea typeface="+mn-ea"/>
                  <a:cs typeface="+mn-cs"/>
                </a:rPr>
                <a:t>Sobek ANC Test</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Digestion</a:t>
              </a:r>
              <a:endParaRPr lang="en-ZA" sz="900">
                <a:solidFill>
                  <a:schemeClr val="dk1"/>
                </a:solidFill>
                <a:effectLst/>
                <a:latin typeface="+mn-lt"/>
                <a:ea typeface="+mn-ea"/>
                <a:cs typeface="+mn-cs"/>
              </a:endParaRPr>
            </a:p>
            <a:p>
              <a:pPr lvl="0"/>
              <a:r>
                <a:rPr lang="en-GB" sz="1100">
                  <a:solidFill>
                    <a:schemeClr val="dk1"/>
                  </a:solidFill>
                  <a:effectLst/>
                  <a:latin typeface="+mn-lt"/>
                  <a:ea typeface="+mn-ea"/>
                  <a:cs typeface="+mn-cs"/>
                </a:rPr>
                <a:t>Place approximately 2.00 g of dry pulverised sample into a 250 ml Erlenmeyer flask</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Carefully add HCl (appropriate volume and concentration) to each beaker. The volume and concentration of HCl is based on the fizz rating</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Add 20 ml of deionised water to flush the sample to the bottom</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Heat the combined solid samples and HCl solution at 90OC for 1-2 hours and then cool at room temperature for 1 hour</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Top up the solution to 125 ml with deionised water</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Measure the pH of the mixture. If the pH is in the range 0.8 – 1.5, then proceed with the titration.</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The reaction is complete when no gas evolution is visible and particles settle evenly over the bottom of the flask.</a:t>
              </a:r>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Table 8‑2 Guidelines for adjusting the pH within the target range prior to back titration (AMIRA, 2002)</a:t>
              </a:r>
              <a:endParaRPr lang="en-ZA" sz="900">
                <a:solidFill>
                  <a:schemeClr val="dk1"/>
                </a:solidFill>
                <a:effectLst/>
                <a:latin typeface="+mn-lt"/>
                <a:ea typeface="+mn-ea"/>
                <a:cs typeface="+mn-cs"/>
              </a:endParaRPr>
            </a:p>
            <a:p>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ZA" sz="900">
                <a:solidFill>
                  <a:schemeClr val="dk1"/>
                </a:solidFill>
                <a:effectLst/>
                <a:latin typeface="+mn-lt"/>
                <a:ea typeface="+mn-ea"/>
                <a:cs typeface="+mn-cs"/>
              </a:endParaRPr>
            </a:p>
            <a:p>
              <a:r>
                <a:rPr lang="en-GB" sz="1100" b="1">
                  <a:solidFill>
                    <a:schemeClr val="dk1"/>
                  </a:solidFill>
                  <a:effectLst/>
                  <a:latin typeface="+mn-lt"/>
                  <a:ea typeface="+mn-ea"/>
                  <a:cs typeface="+mn-cs"/>
                </a:rPr>
                <a:t>Incremental H</a:t>
              </a:r>
              <a:r>
                <a:rPr lang="en-GB" sz="1100" b="1" baseline="-25000">
                  <a:solidFill>
                    <a:schemeClr val="dk1"/>
                  </a:solidFill>
                  <a:effectLst/>
                  <a:latin typeface="+mn-lt"/>
                  <a:ea typeface="+mn-ea"/>
                  <a:cs typeface="+mn-cs"/>
                </a:rPr>
                <a:t>2</a:t>
              </a:r>
              <a:r>
                <a:rPr lang="en-GB" sz="1100" b="1">
                  <a:solidFill>
                    <a:schemeClr val="dk1"/>
                  </a:solidFill>
                  <a:effectLst/>
                  <a:latin typeface="+mn-lt"/>
                  <a:ea typeface="+mn-ea"/>
                  <a:cs typeface="+mn-cs"/>
                </a:rPr>
                <a:t>O</a:t>
              </a:r>
              <a:r>
                <a:rPr lang="en-GB" sz="1100" b="1" baseline="-25000">
                  <a:solidFill>
                    <a:schemeClr val="dk1"/>
                  </a:solidFill>
                  <a:effectLst/>
                  <a:latin typeface="+mn-lt"/>
                  <a:ea typeface="+mn-ea"/>
                  <a:cs typeface="+mn-cs"/>
                </a:rPr>
                <a:t>2</a:t>
              </a:r>
              <a:r>
                <a:rPr lang="en-GB" sz="1100" b="1">
                  <a:solidFill>
                    <a:schemeClr val="dk1"/>
                  </a:solidFill>
                  <a:effectLst/>
                  <a:latin typeface="+mn-lt"/>
                  <a:ea typeface="+mn-ea"/>
                  <a:cs typeface="+mn-cs"/>
                </a:rPr>
                <a:t> ANC test</a:t>
              </a:r>
              <a:endParaRPr lang="en-ZA" sz="900">
                <a:solidFill>
                  <a:schemeClr val="dk1"/>
                </a:solidFill>
                <a:effectLst/>
                <a:latin typeface="+mn-lt"/>
                <a:ea typeface="+mn-ea"/>
                <a:cs typeface="+mn-cs"/>
              </a:endParaRPr>
            </a:p>
            <a:p>
              <a:r>
                <a:rPr lang="en-GB" sz="1100" b="1" i="1">
                  <a:solidFill>
                    <a:schemeClr val="dk1"/>
                  </a:solidFill>
                  <a:effectLst/>
                  <a:latin typeface="+mn-lt"/>
                  <a:ea typeface="+mn-ea"/>
                  <a:cs typeface="+mn-cs"/>
                </a:rPr>
                <a:t>Procedure</a:t>
              </a:r>
              <a:endParaRPr lang="en-ZA" sz="900" b="1" i="1">
                <a:solidFill>
                  <a:schemeClr val="dk1"/>
                </a:solidFill>
                <a:effectLst/>
                <a:latin typeface="+mn-lt"/>
                <a:ea typeface="+mn-ea"/>
                <a:cs typeface="+mn-cs"/>
              </a:endParaRPr>
            </a:p>
            <a:p>
              <a:r>
                <a:rPr lang="en-GB" sz="1100">
                  <a:solidFill>
                    <a:schemeClr val="dk1"/>
                  </a:solidFill>
                  <a:effectLst/>
                  <a:latin typeface="+mn-lt"/>
                  <a:ea typeface="+mn-ea"/>
                  <a:cs typeface="+mn-cs"/>
                </a:rPr>
                <a:t>Digestion</a:t>
              </a:r>
              <a:endParaRPr lang="en-ZA" sz="900">
                <a:solidFill>
                  <a:schemeClr val="dk1"/>
                </a:solidFill>
                <a:effectLst/>
                <a:latin typeface="+mn-lt"/>
                <a:ea typeface="+mn-ea"/>
                <a:cs typeface="+mn-cs"/>
              </a:endParaRPr>
            </a:p>
            <a:p>
              <a:pPr lvl="0"/>
              <a:r>
                <a:rPr lang="en-GB" sz="1100">
                  <a:solidFill>
                    <a:schemeClr val="dk1"/>
                  </a:solidFill>
                  <a:effectLst/>
                  <a:latin typeface="+mn-lt"/>
                  <a:ea typeface="+mn-ea"/>
                  <a:cs typeface="+mn-cs"/>
                </a:rPr>
                <a:t>The sample is digested as per standard Sobek ANC test.</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Back Titration</a:t>
              </a:r>
              <a:endParaRPr lang="en-ZA" sz="900">
                <a:solidFill>
                  <a:schemeClr val="dk1"/>
                </a:solidFill>
                <a:effectLst/>
                <a:latin typeface="+mn-lt"/>
                <a:ea typeface="+mn-ea"/>
                <a:cs typeface="+mn-cs"/>
              </a:endParaRPr>
            </a:p>
            <a:p>
              <a:pPr lvl="0"/>
              <a:r>
                <a:rPr lang="en-GB" sz="1100">
                  <a:solidFill>
                    <a:schemeClr val="dk1"/>
                  </a:solidFill>
                  <a:effectLst/>
                  <a:latin typeface="+mn-lt"/>
                  <a:ea typeface="+mn-ea"/>
                  <a:cs typeface="+mn-cs"/>
                </a:rPr>
                <a:t>Filter ANC digest solution before back titration</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Back titrate the solution with NaOH (using burette) to pH 4.5</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Add 10 drops of 30 % H2O2, leave for 15 minutes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Check pH and back titrate with NaOH to pH 4.5.</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Repeat steps 3 and 4 until no significant pH change is observed after step 3.</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Back titrate with NaOH to pH 7.0</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Add 10 drops of 30 % H2O2, leave for 15 minutes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Check pH and back titrate with NaOH to pH 7.0</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Repeat steps 6 and8 until no significant pH change is observed after step 7 ( no pH change to decimal places in 15 minutes).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Leave the solution for 24 hours.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Check pH and adjust with further back titration to pH 7.0 if required</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Add 10 drops of 30 % H2O2, and leave for approximately 24 hours.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Repeat steps 10 to 12 over 72 hours.</a:t>
              </a:r>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The ANC is calculated per:</a:t>
              </a:r>
              <a:endParaRPr lang="en-ZA" sz="900">
                <a:solidFill>
                  <a:schemeClr val="dk1"/>
                </a:solidFill>
                <a:effectLst/>
                <a:latin typeface="+mn-lt"/>
                <a:ea typeface="+mn-ea"/>
                <a:cs typeface="+mn-cs"/>
              </a:endParaRPr>
            </a:p>
            <a:p>
              <a:pPr/>
              <a14:m>
                <m:oMathPara xmlns:m="http://schemas.openxmlformats.org/officeDocument/2006/math">
                  <m:oMathParaPr>
                    <m:jc m:val="centerGroup"/>
                  </m:oMathParaPr>
                  <m:oMath xmlns:m="http://schemas.openxmlformats.org/officeDocument/2006/math">
                    <m:r>
                      <a:rPr lang="en-GB" sz="1100" i="1">
                        <a:solidFill>
                          <a:schemeClr val="dk1"/>
                        </a:solidFill>
                        <a:effectLst/>
                        <a:latin typeface="Cambria Math" panose="02040503050406030204" pitchFamily="18" charset="0"/>
                        <a:ea typeface="+mn-ea"/>
                        <a:cs typeface="+mn-cs"/>
                      </a:rPr>
                      <m:t>𝐴𝑁𝐶</m:t>
                    </m:r>
                    <m:r>
                      <a:rPr lang="en-GB"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d>
                          <m:dPr>
                            <m:begChr m:val="["/>
                            <m:endChr m:val="]"/>
                            <m:ctrlPr>
                              <a:rPr lang="en-ZA" sz="1100" i="1">
                                <a:solidFill>
                                  <a:schemeClr val="dk1"/>
                                </a:solidFill>
                                <a:effectLst/>
                                <a:latin typeface="Cambria Math" panose="02040503050406030204" pitchFamily="18" charset="0"/>
                                <a:ea typeface="+mn-ea"/>
                                <a:cs typeface="+mn-cs"/>
                              </a:rPr>
                            </m:ctrlPr>
                          </m:dPr>
                          <m:e>
                            <m:sSub>
                              <m:sSubPr>
                                <m:ctrlPr>
                                  <a:rPr lang="en-ZA" sz="1100" i="1">
                                    <a:solidFill>
                                      <a:schemeClr val="dk1"/>
                                    </a:solidFill>
                                    <a:effectLst/>
                                    <a:latin typeface="Cambria Math" panose="02040503050406030204" pitchFamily="18" charset="0"/>
                                    <a:ea typeface="+mn-ea"/>
                                    <a:cs typeface="+mn-cs"/>
                                  </a:rPr>
                                </m:ctrlPr>
                              </m:sSubPr>
                              <m:e>
                                <m:r>
                                  <a:rPr lang="en-GB" sz="1100">
                                    <a:solidFill>
                                      <a:schemeClr val="dk1"/>
                                    </a:solidFill>
                                    <a:effectLst/>
                                    <a:latin typeface="Cambria Math" panose="02040503050406030204" pitchFamily="18" charset="0"/>
                                    <a:ea typeface="+mn-ea"/>
                                    <a:cs typeface="+mn-cs"/>
                                  </a:rPr>
                                  <m:t>(</m:t>
                                </m:r>
                                <m:r>
                                  <a:rPr lang="en-GB" sz="1100" i="1">
                                    <a:solidFill>
                                      <a:schemeClr val="dk1"/>
                                    </a:solidFill>
                                    <a:effectLst/>
                                    <a:latin typeface="Cambria Math" panose="02040503050406030204" pitchFamily="18" charset="0"/>
                                    <a:ea typeface="+mn-ea"/>
                                    <a:cs typeface="+mn-cs"/>
                                  </a:rPr>
                                  <m:t>𝑉𝑜𝑙𝑢𝑚𝑒</m:t>
                                </m:r>
                                <m:r>
                                  <a:rPr lang="en-GB" sz="1100">
                                    <a:solidFill>
                                      <a:schemeClr val="dk1"/>
                                    </a:solidFill>
                                    <a:effectLst/>
                                    <a:latin typeface="Cambria Math" panose="02040503050406030204" pitchFamily="18" charset="0"/>
                                    <a:ea typeface="+mn-ea"/>
                                    <a:cs typeface="+mn-cs"/>
                                  </a:rPr>
                                  <m:t> </m:t>
                                </m:r>
                              </m:e>
                              <m:sub>
                                <m:r>
                                  <a:rPr lang="en-GB" sz="1100" i="1">
                                    <a:solidFill>
                                      <a:schemeClr val="dk1"/>
                                    </a:solidFill>
                                    <a:effectLst/>
                                    <a:latin typeface="Cambria Math" panose="02040503050406030204" pitchFamily="18" charset="0"/>
                                    <a:ea typeface="+mn-ea"/>
                                    <a:cs typeface="+mn-cs"/>
                                  </a:rPr>
                                  <m:t>𝐻𝐶𝑙</m:t>
                                </m:r>
                              </m:sub>
                            </m:sSub>
                            <m:r>
                              <a:rPr lang="en-GB" sz="1100">
                                <a:solidFill>
                                  <a:schemeClr val="dk1"/>
                                </a:solidFill>
                                <a:effectLst/>
                                <a:latin typeface="Cambria Math" panose="02040503050406030204" pitchFamily="18" charset="0"/>
                                <a:ea typeface="+mn-ea"/>
                                <a:cs typeface="+mn-cs"/>
                              </a:rPr>
                              <m:t> </m:t>
                            </m:r>
                            <m:r>
                              <a:rPr lang="en-GB" sz="1100" i="1">
                                <a:solidFill>
                                  <a:schemeClr val="dk1"/>
                                </a:solidFill>
                                <a:effectLst/>
                                <a:latin typeface="Cambria Math" panose="02040503050406030204" pitchFamily="18" charset="0"/>
                                <a:ea typeface="+mn-ea"/>
                                <a:cs typeface="+mn-cs"/>
                              </a:rPr>
                              <m:t>−</m:t>
                            </m:r>
                            <m:r>
                              <a:rPr lang="en-GB" sz="1100">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GB" sz="1100" i="1">
                                    <a:solidFill>
                                      <a:schemeClr val="dk1"/>
                                    </a:solidFill>
                                    <a:effectLst/>
                                    <a:latin typeface="Cambria Math" panose="02040503050406030204" pitchFamily="18" charset="0"/>
                                    <a:ea typeface="+mn-ea"/>
                                    <a:cs typeface="+mn-cs"/>
                                  </a:rPr>
                                  <m:t>𝑉𝑜𝑙𝑢𝑚𝑒</m:t>
                                </m:r>
                              </m:e>
                              <m:sub>
                                <m:r>
                                  <a:rPr lang="en-GB" sz="1100" i="1">
                                    <a:solidFill>
                                      <a:schemeClr val="dk1"/>
                                    </a:solidFill>
                                    <a:effectLst/>
                                    <a:latin typeface="Cambria Math" panose="02040503050406030204" pitchFamily="18" charset="0"/>
                                    <a:ea typeface="+mn-ea"/>
                                    <a:cs typeface="+mn-cs"/>
                                  </a:rPr>
                                  <m:t>𝑁𝑎𝑂𝐻</m:t>
                                </m:r>
                              </m:sub>
                            </m:sSub>
                            <m:r>
                              <a:rPr lang="en-GB" sz="1100" i="1">
                                <a:solidFill>
                                  <a:schemeClr val="dk1"/>
                                </a:solidFill>
                                <a:effectLst/>
                                <a:latin typeface="Cambria Math" panose="02040503050406030204" pitchFamily="18" charset="0"/>
                                <a:ea typeface="+mn-ea"/>
                                <a:cs typeface="+mn-cs"/>
                              </a:rPr>
                              <m:t>∗</m:t>
                            </m:r>
                            <m:r>
                              <a:rPr lang="en-GB" sz="1100" i="1">
                                <a:solidFill>
                                  <a:schemeClr val="dk1"/>
                                </a:solidFill>
                                <a:effectLst/>
                                <a:latin typeface="Cambria Math" panose="02040503050406030204" pitchFamily="18" charset="0"/>
                                <a:ea typeface="+mn-ea"/>
                                <a:cs typeface="+mn-cs"/>
                              </a:rPr>
                              <m:t>𝐶</m:t>
                            </m:r>
                            <m:r>
                              <a:rPr lang="en-GB" sz="1100">
                                <a:solidFill>
                                  <a:schemeClr val="dk1"/>
                                </a:solidFill>
                                <a:effectLst/>
                                <a:latin typeface="Cambria Math" panose="02040503050406030204" pitchFamily="18" charset="0"/>
                                <a:ea typeface="+mn-ea"/>
                                <a:cs typeface="+mn-cs"/>
                              </a:rPr>
                              <m:t>))</m:t>
                            </m:r>
                            <m:r>
                              <a:rPr lang="en-GB" sz="1100" i="1">
                                <a:solidFill>
                                  <a:schemeClr val="dk1"/>
                                </a:solidFill>
                                <a:effectLst/>
                                <a:latin typeface="Cambria Math" panose="02040503050406030204" pitchFamily="18" charset="0"/>
                                <a:ea typeface="+mn-ea"/>
                                <a:cs typeface="+mn-cs"/>
                              </a:rPr>
                              <m:t>∗</m:t>
                            </m:r>
                            <m:sSub>
                              <m:sSubPr>
                                <m:ctrlPr>
                                  <a:rPr lang="en-ZA" sz="1100" i="1">
                                    <a:solidFill>
                                      <a:schemeClr val="dk1"/>
                                    </a:solidFill>
                                    <a:effectLst/>
                                    <a:latin typeface="Cambria Math" panose="02040503050406030204" pitchFamily="18" charset="0"/>
                                    <a:ea typeface="+mn-ea"/>
                                    <a:cs typeface="+mn-cs"/>
                                  </a:rPr>
                                </m:ctrlPr>
                              </m:sSubPr>
                              <m:e>
                                <m:r>
                                  <a:rPr lang="en-GB" sz="1100" i="1">
                                    <a:solidFill>
                                      <a:schemeClr val="dk1"/>
                                    </a:solidFill>
                                    <a:effectLst/>
                                    <a:latin typeface="Cambria Math" panose="02040503050406030204" pitchFamily="18" charset="0"/>
                                    <a:ea typeface="+mn-ea"/>
                                    <a:cs typeface="+mn-cs"/>
                                  </a:rPr>
                                  <m:t>𝑀</m:t>
                                </m:r>
                              </m:e>
                              <m:sub>
                                <m:r>
                                  <a:rPr lang="en-GB" sz="1100" i="1">
                                    <a:solidFill>
                                      <a:schemeClr val="dk1"/>
                                    </a:solidFill>
                                    <a:effectLst/>
                                    <a:latin typeface="Cambria Math" panose="02040503050406030204" pitchFamily="18" charset="0"/>
                                    <a:ea typeface="+mn-ea"/>
                                    <a:cs typeface="+mn-cs"/>
                                  </a:rPr>
                                  <m:t>𝑎𝑐𝑖𝑑</m:t>
                                </m:r>
                              </m:sub>
                            </m:sSub>
                          </m:e>
                        </m:d>
                        <m:r>
                          <a:rPr lang="en-GB" sz="1100" i="1">
                            <a:solidFill>
                              <a:schemeClr val="dk1"/>
                            </a:solidFill>
                            <a:effectLst/>
                            <a:latin typeface="Cambria Math" panose="02040503050406030204" pitchFamily="18" charset="0"/>
                            <a:ea typeface="+mn-ea"/>
                            <a:cs typeface="+mn-cs"/>
                          </a:rPr>
                          <m:t>∗</m:t>
                        </m:r>
                        <m:r>
                          <a:rPr lang="en-GB" sz="1100">
                            <a:solidFill>
                              <a:schemeClr val="dk1"/>
                            </a:solidFill>
                            <a:effectLst/>
                            <a:latin typeface="Cambria Math" panose="02040503050406030204" pitchFamily="18" charset="0"/>
                            <a:ea typeface="+mn-ea"/>
                            <a:cs typeface="+mn-cs"/>
                          </a:rPr>
                          <m:t>49</m:t>
                        </m:r>
                      </m:num>
                      <m:den>
                        <m:sSub>
                          <m:sSubPr>
                            <m:ctrlPr>
                              <a:rPr lang="en-ZA" sz="1100" i="1">
                                <a:solidFill>
                                  <a:schemeClr val="dk1"/>
                                </a:solidFill>
                                <a:effectLst/>
                                <a:latin typeface="Cambria Math" panose="02040503050406030204" pitchFamily="18" charset="0"/>
                                <a:ea typeface="+mn-ea"/>
                                <a:cs typeface="+mn-cs"/>
                              </a:rPr>
                            </m:ctrlPr>
                          </m:sSubPr>
                          <m:e>
                            <m:r>
                              <a:rPr lang="en-GB" sz="1100" i="1">
                                <a:solidFill>
                                  <a:schemeClr val="dk1"/>
                                </a:solidFill>
                                <a:effectLst/>
                                <a:latin typeface="Cambria Math" panose="02040503050406030204" pitchFamily="18" charset="0"/>
                                <a:ea typeface="+mn-ea"/>
                                <a:cs typeface="+mn-cs"/>
                              </a:rPr>
                              <m:t>𝑊</m:t>
                            </m:r>
                          </m:e>
                          <m:sub>
                            <m:r>
                              <a:rPr lang="en-GB" sz="1100" i="1">
                                <a:solidFill>
                                  <a:schemeClr val="dk1"/>
                                </a:solidFill>
                                <a:effectLst/>
                                <a:latin typeface="Cambria Math" panose="02040503050406030204" pitchFamily="18" charset="0"/>
                                <a:ea typeface="+mn-ea"/>
                                <a:cs typeface="+mn-cs"/>
                              </a:rPr>
                              <m:t>𝑠𝑎𝑚𝑝𝑙𝑒</m:t>
                            </m:r>
                          </m:sub>
                        </m:sSub>
                      </m:den>
                    </m:f>
                  </m:oMath>
                </m:oMathPara>
              </a14:m>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Where Macid is the molarity of the acid (M), W sample, the mass of the sample (g) and “C” taking into account the differing molarities of the NaOH and HCl solutions.</a:t>
              </a:r>
              <a:endParaRPr lang="en-ZA" sz="900">
                <a:solidFill>
                  <a:schemeClr val="dk1"/>
                </a:solidFill>
                <a:effectLst/>
                <a:latin typeface="+mn-lt"/>
                <a:ea typeface="+mn-ea"/>
                <a:cs typeface="+mn-cs"/>
              </a:endParaRPr>
            </a:p>
            <a:p>
              <a:pPr/>
              <a14:m>
                <m:oMathPara xmlns:m="http://schemas.openxmlformats.org/officeDocument/2006/math">
                  <m:oMathParaPr>
                    <m:jc m:val="centerGroup"/>
                  </m:oMathParaPr>
                  <m:oMath xmlns:m="http://schemas.openxmlformats.org/officeDocument/2006/math">
                    <m:r>
                      <a:rPr lang="en-GB" sz="1100" i="1">
                        <a:solidFill>
                          <a:schemeClr val="dk1"/>
                        </a:solidFill>
                        <a:effectLst/>
                        <a:latin typeface="Cambria Math" panose="02040503050406030204" pitchFamily="18" charset="0"/>
                        <a:ea typeface="+mn-ea"/>
                        <a:cs typeface="+mn-cs"/>
                      </a:rPr>
                      <m:t>𝐶</m:t>
                    </m:r>
                    <m:r>
                      <a:rPr lang="en-GB"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sSub>
                          <m:sSubPr>
                            <m:ctrlPr>
                              <a:rPr lang="en-ZA" sz="1100" i="1">
                                <a:solidFill>
                                  <a:schemeClr val="dk1"/>
                                </a:solidFill>
                                <a:effectLst/>
                                <a:latin typeface="Cambria Math" panose="02040503050406030204" pitchFamily="18" charset="0"/>
                                <a:ea typeface="+mn-ea"/>
                                <a:cs typeface="+mn-cs"/>
                              </a:rPr>
                            </m:ctrlPr>
                          </m:sSubPr>
                          <m:e>
                            <m:r>
                              <a:rPr lang="en-GB" sz="1100" i="1">
                                <a:solidFill>
                                  <a:schemeClr val="dk1"/>
                                </a:solidFill>
                                <a:effectLst/>
                                <a:latin typeface="Cambria Math" panose="02040503050406030204" pitchFamily="18" charset="0"/>
                                <a:ea typeface="+mn-ea"/>
                                <a:cs typeface="+mn-cs"/>
                              </a:rPr>
                              <m:t>𝑉𝑜𝑙𝑢𝑚𝑒</m:t>
                            </m:r>
                          </m:e>
                          <m:sub>
                            <m:r>
                              <a:rPr lang="en-GB" sz="1100" i="1">
                                <a:solidFill>
                                  <a:schemeClr val="dk1"/>
                                </a:solidFill>
                                <a:effectLst/>
                                <a:latin typeface="Cambria Math" panose="02040503050406030204" pitchFamily="18" charset="0"/>
                                <a:ea typeface="+mn-ea"/>
                                <a:cs typeface="+mn-cs"/>
                              </a:rPr>
                              <m:t>𝐻𝐶𝑙</m:t>
                            </m:r>
                            <m:r>
                              <a:rPr lang="en-GB" sz="1100">
                                <a:solidFill>
                                  <a:schemeClr val="dk1"/>
                                </a:solidFill>
                                <a:effectLst/>
                                <a:latin typeface="Cambria Math" panose="02040503050406030204" pitchFamily="18" charset="0"/>
                                <a:ea typeface="+mn-ea"/>
                                <a:cs typeface="+mn-cs"/>
                              </a:rPr>
                              <m:t> </m:t>
                            </m:r>
                            <m:r>
                              <a:rPr lang="en-GB" sz="1100" i="1">
                                <a:solidFill>
                                  <a:schemeClr val="dk1"/>
                                </a:solidFill>
                                <a:effectLst/>
                                <a:latin typeface="Cambria Math" panose="02040503050406030204" pitchFamily="18" charset="0"/>
                                <a:ea typeface="+mn-ea"/>
                                <a:cs typeface="+mn-cs"/>
                              </a:rPr>
                              <m:t>𝑖𝑛</m:t>
                            </m:r>
                            <m:r>
                              <a:rPr lang="en-GB" sz="1100">
                                <a:solidFill>
                                  <a:schemeClr val="dk1"/>
                                </a:solidFill>
                                <a:effectLst/>
                                <a:latin typeface="Cambria Math" panose="02040503050406030204" pitchFamily="18" charset="0"/>
                                <a:ea typeface="+mn-ea"/>
                                <a:cs typeface="+mn-cs"/>
                              </a:rPr>
                              <m:t> </m:t>
                            </m:r>
                            <m:r>
                              <a:rPr lang="en-GB" sz="1100" i="1">
                                <a:solidFill>
                                  <a:schemeClr val="dk1"/>
                                </a:solidFill>
                                <a:effectLst/>
                                <a:latin typeface="Cambria Math" panose="02040503050406030204" pitchFamily="18" charset="0"/>
                                <a:ea typeface="+mn-ea"/>
                                <a:cs typeface="+mn-cs"/>
                              </a:rPr>
                              <m:t>𝑏𝑙𝑎𝑛𝑘</m:t>
                            </m:r>
                          </m:sub>
                        </m:sSub>
                      </m:num>
                      <m:den>
                        <m:sSub>
                          <m:sSubPr>
                            <m:ctrlPr>
                              <a:rPr lang="en-ZA" sz="1100" i="1">
                                <a:solidFill>
                                  <a:schemeClr val="dk1"/>
                                </a:solidFill>
                                <a:effectLst/>
                                <a:latin typeface="Cambria Math" panose="02040503050406030204" pitchFamily="18" charset="0"/>
                                <a:ea typeface="+mn-ea"/>
                                <a:cs typeface="+mn-cs"/>
                              </a:rPr>
                            </m:ctrlPr>
                          </m:sSubPr>
                          <m:e>
                            <m:r>
                              <a:rPr lang="en-GB" sz="1100" i="1">
                                <a:solidFill>
                                  <a:schemeClr val="dk1"/>
                                </a:solidFill>
                                <a:effectLst/>
                                <a:latin typeface="Cambria Math" panose="02040503050406030204" pitchFamily="18" charset="0"/>
                                <a:ea typeface="+mn-ea"/>
                                <a:cs typeface="+mn-cs"/>
                              </a:rPr>
                              <m:t>𝑉𝑜𝑙𝑢𝑚𝑒</m:t>
                            </m:r>
                          </m:e>
                          <m:sub>
                            <m:r>
                              <a:rPr lang="en-GB" sz="1100" i="1">
                                <a:solidFill>
                                  <a:schemeClr val="dk1"/>
                                </a:solidFill>
                                <a:effectLst/>
                                <a:latin typeface="Cambria Math" panose="02040503050406030204" pitchFamily="18" charset="0"/>
                                <a:ea typeface="+mn-ea"/>
                                <a:cs typeface="+mn-cs"/>
                              </a:rPr>
                              <m:t>𝑁𝑎𝑂𝐻</m:t>
                            </m:r>
                            <m:r>
                              <a:rPr lang="en-GB" sz="1100">
                                <a:solidFill>
                                  <a:schemeClr val="dk1"/>
                                </a:solidFill>
                                <a:effectLst/>
                                <a:latin typeface="Cambria Math" panose="02040503050406030204" pitchFamily="18" charset="0"/>
                                <a:ea typeface="+mn-ea"/>
                                <a:cs typeface="+mn-cs"/>
                              </a:rPr>
                              <m:t> </m:t>
                            </m:r>
                            <m:r>
                              <a:rPr lang="en-GB" sz="1100" i="1">
                                <a:solidFill>
                                  <a:schemeClr val="dk1"/>
                                </a:solidFill>
                                <a:effectLst/>
                                <a:latin typeface="Cambria Math" panose="02040503050406030204" pitchFamily="18" charset="0"/>
                                <a:ea typeface="+mn-ea"/>
                                <a:cs typeface="+mn-cs"/>
                              </a:rPr>
                              <m:t>𝑡𝑖𝑡𝑟𝑎𝑡𝑒𝑑</m:t>
                            </m:r>
                            <m:r>
                              <a:rPr lang="en-GB" sz="1100">
                                <a:solidFill>
                                  <a:schemeClr val="dk1"/>
                                </a:solidFill>
                                <a:effectLst/>
                                <a:latin typeface="Cambria Math" panose="02040503050406030204" pitchFamily="18" charset="0"/>
                                <a:ea typeface="+mn-ea"/>
                                <a:cs typeface="+mn-cs"/>
                              </a:rPr>
                              <m:t> </m:t>
                            </m:r>
                            <m:r>
                              <a:rPr lang="en-GB" sz="1100" i="1">
                                <a:solidFill>
                                  <a:schemeClr val="dk1"/>
                                </a:solidFill>
                                <a:effectLst/>
                                <a:latin typeface="Cambria Math" panose="02040503050406030204" pitchFamily="18" charset="0"/>
                                <a:ea typeface="+mn-ea"/>
                                <a:cs typeface="+mn-cs"/>
                              </a:rPr>
                              <m:t>𝑖𝑛</m:t>
                            </m:r>
                            <m:r>
                              <a:rPr lang="en-GB" sz="1100">
                                <a:solidFill>
                                  <a:schemeClr val="dk1"/>
                                </a:solidFill>
                                <a:effectLst/>
                                <a:latin typeface="Cambria Math" panose="02040503050406030204" pitchFamily="18" charset="0"/>
                                <a:ea typeface="+mn-ea"/>
                                <a:cs typeface="+mn-cs"/>
                              </a:rPr>
                              <m:t> </m:t>
                            </m:r>
                            <m:r>
                              <a:rPr lang="en-GB" sz="1100" i="1">
                                <a:solidFill>
                                  <a:schemeClr val="dk1"/>
                                </a:solidFill>
                                <a:effectLst/>
                                <a:latin typeface="Cambria Math" panose="02040503050406030204" pitchFamily="18" charset="0"/>
                                <a:ea typeface="+mn-ea"/>
                                <a:cs typeface="+mn-cs"/>
                              </a:rPr>
                              <m:t>𝑏𝑙𝑎𝑛𝑘</m:t>
                            </m:r>
                          </m:sub>
                        </m:sSub>
                      </m:den>
                    </m:f>
                  </m:oMath>
                </m:oMathPara>
              </a14:m>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A conversion factor of 49 results in the ANC units of kg H2SO4/ton.</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900">
                <a:solidFill>
                  <a:schemeClr val="dk1"/>
                </a:solidFill>
                <a:effectLst/>
                <a:latin typeface="+mn-lt"/>
                <a:ea typeface="+mn-ea"/>
                <a:cs typeface="+mn-cs"/>
              </a:endParaRPr>
            </a:p>
            <a:p>
              <a:r>
                <a:rPr lang="en-GB" sz="1100" b="1">
                  <a:solidFill>
                    <a:schemeClr val="dk1"/>
                  </a:solidFill>
                  <a:effectLst/>
                  <a:latin typeface="+mn-lt"/>
                  <a:ea typeface="+mn-ea"/>
                  <a:cs typeface="+mn-cs"/>
                </a:rPr>
                <a:t>Net Acid Generation (NAG) Test Procedures</a:t>
              </a:r>
              <a:endParaRPr lang="en-ZA" sz="900">
                <a:solidFill>
                  <a:schemeClr val="dk1"/>
                </a:solidFill>
                <a:effectLst/>
                <a:latin typeface="+mn-lt"/>
                <a:ea typeface="+mn-ea"/>
                <a:cs typeface="+mn-cs"/>
              </a:endParaRPr>
            </a:p>
            <a:p>
              <a:r>
                <a:rPr lang="en-GB" sz="1100" b="1" i="1">
                  <a:solidFill>
                    <a:schemeClr val="dk1"/>
                  </a:solidFill>
                  <a:effectLst/>
                  <a:latin typeface="+mn-lt"/>
                  <a:ea typeface="+mn-ea"/>
                  <a:cs typeface="+mn-cs"/>
                </a:rPr>
                <a:t>Single addition NAG test procedure</a:t>
              </a:r>
              <a:endParaRPr lang="en-ZA" sz="900" i="1">
                <a:solidFill>
                  <a:schemeClr val="dk1"/>
                </a:solidFill>
                <a:effectLst/>
                <a:latin typeface="+mn-lt"/>
                <a:ea typeface="+mn-ea"/>
                <a:cs typeface="+mn-cs"/>
              </a:endParaRPr>
            </a:p>
            <a:p>
              <a:r>
                <a:rPr lang="en-GB" sz="1100">
                  <a:solidFill>
                    <a:schemeClr val="dk1"/>
                  </a:solidFill>
                  <a:effectLst/>
                  <a:latin typeface="+mn-lt"/>
                  <a:ea typeface="+mn-ea"/>
                  <a:cs typeface="+mn-cs"/>
                </a:rPr>
                <a:t>The material is reacted with H2O2 to rapidly oxidise sulphide minerals. The pH of the solution is measured after the reaction of the material with peroxide is complete.</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900">
                <a:solidFill>
                  <a:schemeClr val="dk1"/>
                </a:solidFill>
                <a:effectLst/>
                <a:latin typeface="+mn-lt"/>
                <a:ea typeface="+mn-ea"/>
                <a:cs typeface="+mn-cs"/>
              </a:endParaRPr>
            </a:p>
            <a:p>
              <a:r>
                <a:rPr lang="en-GB" sz="1100" b="1" i="1">
                  <a:solidFill>
                    <a:schemeClr val="dk1"/>
                  </a:solidFill>
                  <a:effectLst/>
                  <a:latin typeface="+mn-lt"/>
                  <a:ea typeface="+mn-ea"/>
                  <a:cs typeface="+mn-cs"/>
                </a:rPr>
                <a:t>Reagents</a:t>
              </a:r>
              <a:endParaRPr lang="en-ZA" sz="900" b="1" i="1">
                <a:solidFill>
                  <a:schemeClr val="dk1"/>
                </a:solidFill>
                <a:effectLst/>
                <a:latin typeface="+mn-lt"/>
                <a:ea typeface="+mn-ea"/>
                <a:cs typeface="+mn-cs"/>
              </a:endParaRPr>
            </a:p>
            <a:p>
              <a:pPr lvl="0"/>
              <a:r>
                <a:rPr lang="en-GB" sz="1100">
                  <a:solidFill>
                    <a:schemeClr val="dk1"/>
                  </a:solidFill>
                  <a:effectLst/>
                  <a:latin typeface="+mn-lt"/>
                  <a:ea typeface="+mn-ea"/>
                  <a:cs typeface="+mn-cs"/>
                </a:rPr>
                <a:t>Standardized 0.5M NaOH solution: dissolve 20 g of NaOH pellets to 1 litre with deionised water then standardize with certified grade 0.1 M HCl solution</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Standardized 0.1 M NaOH solution: dilute 0.5 M NaOH 1: 4 with deionized water and standardize with certified grade 0.1 M HCl solution</a:t>
              </a:r>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30 % H2O2 solution</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NB H2O2 solution should be at room temperature and of pH 4.5 – 6.0.   If pH &lt; 4.5 add dilute NaOH solution made up by adding 1 g NaOH to 100 ml deionized H2O, until pH &gt; 4.5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15 % H2O2 solution</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Dilute 30 %  H2O2 1:1 with deionised water </a:t>
              </a:r>
              <a:endParaRPr lang="en-ZA" sz="900">
                <a:solidFill>
                  <a:schemeClr val="dk1"/>
                </a:solidFill>
                <a:effectLst/>
                <a:latin typeface="+mn-lt"/>
                <a:ea typeface="+mn-ea"/>
                <a:cs typeface="+mn-cs"/>
              </a:endParaRPr>
            </a:p>
            <a:p>
              <a:r>
                <a:rPr lang="en-GB" sz="1100" b="1" i="1">
                  <a:solidFill>
                    <a:schemeClr val="dk1"/>
                  </a:solidFill>
                  <a:effectLst/>
                  <a:latin typeface="+mn-lt"/>
                  <a:ea typeface="+mn-ea"/>
                  <a:cs typeface="+mn-cs"/>
                </a:rPr>
                <a:t>Procedure</a:t>
              </a:r>
              <a:endParaRPr lang="en-ZA" sz="900" b="1" i="1">
                <a:solidFill>
                  <a:schemeClr val="dk1"/>
                </a:solidFill>
                <a:effectLst/>
                <a:latin typeface="+mn-lt"/>
                <a:ea typeface="+mn-ea"/>
                <a:cs typeface="+mn-cs"/>
              </a:endParaRPr>
            </a:p>
            <a:p>
              <a:pPr lvl="0"/>
              <a:r>
                <a:rPr lang="en-GB" sz="1100">
                  <a:solidFill>
                    <a:schemeClr val="dk1"/>
                  </a:solidFill>
                  <a:effectLst/>
                  <a:latin typeface="+mn-lt"/>
                  <a:ea typeface="+mn-ea"/>
                  <a:cs typeface="+mn-cs"/>
                </a:rPr>
                <a:t>Weigh approximately 2.5 g of pulverised sample into a 500 ml conical beaker.</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Carefully add 250 ml of 15 % H2O2 to the conical flask. Weigh the flask and its contents and record the mass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Cover with a watch glass and place mixture inside a fume hood for 24 hours. The NAG reaction can be vigorous and NAG solutions can “boil-over” if the reaction is too rapid.</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Measure the pre-boil NAGpH</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After the reaction, place the beakers on a hot plate and gently heat until effervescence stops or for a minimum of 2 hours. The sample must not boil dry. Deionised water is added, as required, to maintain the volume approximately constant.</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Cool the sample to room temperature</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Rinse down solid that has adhered to sides of flask into the solution using deionised water to give a final volume of 250 ml.</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Record the final pH of the solution (After-boil NAGpH)</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Filter the NAG solution and retain both solids and filtrate for further analysis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Titrate solution to pH 4.5 and 7.0, while stirring, with the appropriate NaOH concentration based on NAGpH as follows: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When NAGpH is &gt; 2 titrate with 0.10M NaOH</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When NAGpH is ≤ 2 titrate with 0.50M NaOH</a:t>
              </a:r>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The volume of NaOH used during titration is recorded and then used in calculating NAG.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Calculation</a:t>
              </a:r>
              <a:endParaRPr lang="en-ZA" sz="900">
                <a:solidFill>
                  <a:schemeClr val="dk1"/>
                </a:solidFill>
                <a:effectLst/>
                <a:latin typeface="+mn-lt"/>
                <a:ea typeface="+mn-ea"/>
                <a:cs typeface="+mn-cs"/>
              </a:endParaRPr>
            </a:p>
            <a:p>
              <a:pPr/>
              <a14:m>
                <m:oMathPara xmlns:m="http://schemas.openxmlformats.org/officeDocument/2006/math">
                  <m:oMathParaPr>
                    <m:jc m:val="centerGroup"/>
                  </m:oMathParaPr>
                  <m:oMath xmlns:m="http://schemas.openxmlformats.org/officeDocument/2006/math">
                    <m:r>
                      <a:rPr lang="en-GB" sz="1100" b="1" i="1">
                        <a:solidFill>
                          <a:schemeClr val="dk1"/>
                        </a:solidFill>
                        <a:effectLst/>
                        <a:latin typeface="Cambria Math" panose="02040503050406030204" pitchFamily="18" charset="0"/>
                        <a:ea typeface="+mn-ea"/>
                        <a:cs typeface="+mn-cs"/>
                      </a:rPr>
                      <m:t>𝑵</m:t>
                    </m:r>
                    <m:r>
                      <a:rPr lang="en-GB" sz="1100" i="1">
                        <a:solidFill>
                          <a:schemeClr val="dk1"/>
                        </a:solidFill>
                        <a:effectLst/>
                        <a:latin typeface="Cambria Math" panose="02040503050406030204" pitchFamily="18" charset="0"/>
                        <a:ea typeface="+mn-ea"/>
                        <a:cs typeface="+mn-cs"/>
                      </a:rPr>
                      <m:t>𝐴𝐺</m:t>
                    </m:r>
                    <m:r>
                      <a:rPr lang="en-GB" sz="1100">
                        <a:solidFill>
                          <a:schemeClr val="dk1"/>
                        </a:solidFill>
                        <a:effectLst/>
                        <a:latin typeface="Cambria Math" panose="02040503050406030204" pitchFamily="18" charset="0"/>
                        <a:ea typeface="+mn-ea"/>
                        <a:cs typeface="+mn-cs"/>
                      </a:rPr>
                      <m:t>=</m:t>
                    </m:r>
                    <m:f>
                      <m:fPr>
                        <m:ctrlPr>
                          <a:rPr lang="en-ZA" sz="1100" i="1">
                            <a:solidFill>
                              <a:schemeClr val="dk1"/>
                            </a:solidFill>
                            <a:effectLst/>
                            <a:latin typeface="Cambria Math" panose="02040503050406030204" pitchFamily="18" charset="0"/>
                            <a:ea typeface="+mn-ea"/>
                            <a:cs typeface="+mn-cs"/>
                          </a:rPr>
                        </m:ctrlPr>
                      </m:fPr>
                      <m:num>
                        <m:r>
                          <a:rPr lang="en-GB" sz="1100">
                            <a:solidFill>
                              <a:schemeClr val="dk1"/>
                            </a:solidFill>
                            <a:effectLst/>
                            <a:latin typeface="Cambria Math" panose="02040503050406030204" pitchFamily="18" charset="0"/>
                            <a:ea typeface="+mn-ea"/>
                            <a:cs typeface="+mn-cs"/>
                          </a:rPr>
                          <m:t>49 ×</m:t>
                        </m:r>
                        <m:r>
                          <a:rPr lang="en-GB" sz="1100" i="1">
                            <a:solidFill>
                              <a:schemeClr val="dk1"/>
                            </a:solidFill>
                            <a:effectLst/>
                            <a:latin typeface="Cambria Math" panose="02040503050406030204" pitchFamily="18" charset="0"/>
                            <a:ea typeface="+mn-ea"/>
                            <a:cs typeface="+mn-cs"/>
                          </a:rPr>
                          <m:t>𝑉</m:t>
                        </m:r>
                        <m:r>
                          <a:rPr lang="en-GB" sz="1100">
                            <a:solidFill>
                              <a:schemeClr val="dk1"/>
                            </a:solidFill>
                            <a:effectLst/>
                            <a:latin typeface="Cambria Math" panose="02040503050406030204" pitchFamily="18" charset="0"/>
                            <a:ea typeface="+mn-ea"/>
                            <a:cs typeface="+mn-cs"/>
                          </a:rPr>
                          <m:t>×</m:t>
                        </m:r>
                        <m:r>
                          <a:rPr lang="en-GB" sz="1100" i="1">
                            <a:solidFill>
                              <a:schemeClr val="dk1"/>
                            </a:solidFill>
                            <a:effectLst/>
                            <a:latin typeface="Cambria Math" panose="02040503050406030204" pitchFamily="18" charset="0"/>
                            <a:ea typeface="+mn-ea"/>
                            <a:cs typeface="+mn-cs"/>
                          </a:rPr>
                          <m:t>𝑀</m:t>
                        </m:r>
                      </m:num>
                      <m:den>
                        <m:r>
                          <a:rPr lang="en-GB" sz="1100" i="1">
                            <a:solidFill>
                              <a:schemeClr val="dk1"/>
                            </a:solidFill>
                            <a:effectLst/>
                            <a:latin typeface="Cambria Math" panose="02040503050406030204" pitchFamily="18" charset="0"/>
                            <a:ea typeface="+mn-ea"/>
                            <a:cs typeface="+mn-cs"/>
                          </a:rPr>
                          <m:t>𝑊</m:t>
                        </m:r>
                      </m:den>
                    </m:f>
                  </m:oMath>
                </m:oMathPara>
              </a14:m>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Where:</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V is the total of NaOH used (ml),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M is the molarity of the NaOH solution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W is the mass (g) of ore sample used in each reaction step.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The inclusion of constant, 49 in the equation allows for units of NAG of Kg H2SO4/ton ore.</a:t>
              </a:r>
            </a:p>
            <a:p>
              <a:endParaRPr lang="en-GB" sz="1100">
                <a:solidFill>
                  <a:schemeClr val="dk1"/>
                </a:solidFill>
                <a:effectLst/>
                <a:latin typeface="+mn-lt"/>
                <a:ea typeface="+mn-ea"/>
                <a:cs typeface="+mn-cs"/>
              </a:endParaRPr>
            </a:p>
            <a:p>
              <a:endParaRPr lang="en-ZA" sz="900">
                <a:solidFill>
                  <a:schemeClr val="dk1"/>
                </a:solidFill>
                <a:effectLst/>
                <a:latin typeface="+mn-lt"/>
                <a:ea typeface="+mn-ea"/>
                <a:cs typeface="+mn-cs"/>
              </a:endParaRPr>
            </a:p>
            <a:p>
              <a:r>
                <a:rPr lang="en-GB" sz="1100" b="1">
                  <a:solidFill>
                    <a:schemeClr val="dk1"/>
                  </a:solidFill>
                  <a:effectLst/>
                  <a:latin typeface="+mn-lt"/>
                  <a:ea typeface="+mn-ea"/>
                  <a:cs typeface="+mn-cs"/>
                </a:rPr>
                <a:t>Extended boil NAG (ACARP Project C15034)</a:t>
              </a:r>
              <a:endParaRPr lang="en-ZA" sz="900">
                <a:solidFill>
                  <a:schemeClr val="dk1"/>
                </a:solidFill>
                <a:effectLst/>
                <a:latin typeface="+mn-lt"/>
                <a:ea typeface="+mn-ea"/>
                <a:cs typeface="+mn-cs"/>
              </a:endParaRPr>
            </a:p>
            <a:p>
              <a:pPr lvl="0"/>
              <a:r>
                <a:rPr lang="en-GB" sz="1100">
                  <a:solidFill>
                    <a:schemeClr val="dk1"/>
                  </a:solidFill>
                  <a:effectLst/>
                  <a:latin typeface="+mn-lt"/>
                  <a:ea typeface="+mn-ea"/>
                  <a:cs typeface="+mn-cs"/>
                </a:rPr>
                <a:t>Do a standard NAG test ( steps 1 to 9 of the single addition NAG)</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If the NAGpH is ≤ 4.5 split the filtrate into:</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Sample A 100 ml – for extended boil</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Sample B 100 ml- for solution assay</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Sample C 50 ml – stored as reserve in case of follow up requirement</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Carry out extended boiling step on sample A (vigorous boiling of the solution on a hot plate for 3-4 hours)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Cool the sample and measure pH</a:t>
              </a:r>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If Ext Boil NAGpH &lt; 4.5 the sample is likely to be PAF </a:t>
              </a:r>
              <a:endParaRPr lang="en-ZA" sz="1050">
                <a:solidFill>
                  <a:schemeClr val="dk1"/>
                </a:solidFill>
                <a:effectLst/>
                <a:latin typeface="+mn-lt"/>
                <a:ea typeface="+mn-ea"/>
                <a:cs typeface="+mn-cs"/>
              </a:endParaRPr>
            </a:p>
            <a:p>
              <a:endParaRPr lang="en-ZA" sz="1100"/>
            </a:p>
          </xdr:txBody>
        </xdr:sp>
      </mc:Choice>
      <mc:Fallback xmlns="">
        <xdr:sp macro="" textlink="">
          <xdr:nvSpPr>
            <xdr:cNvPr id="2" name="TextBox 1">
              <a:extLst>
                <a:ext uri="{FF2B5EF4-FFF2-40B4-BE49-F238E27FC236}">
                  <a16:creationId xmlns:a16="http://schemas.microsoft.com/office/drawing/2014/main" id="{67B2B797-DFB5-4D06-B339-96721453FF53}"/>
                </a:ext>
              </a:extLst>
            </xdr:cNvPr>
            <xdr:cNvSpPr txBox="1"/>
          </xdr:nvSpPr>
          <xdr:spPr>
            <a:xfrm>
              <a:off x="9525" y="219072"/>
              <a:ext cx="11753850" cy="274510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t>Sulphur analysis</a:t>
              </a:r>
            </a:p>
            <a:p>
              <a:endParaRPr lang="en-ZA" sz="1100" b="1"/>
            </a:p>
            <a:p>
              <a:pPr algn="l"/>
              <a:r>
                <a:rPr lang="en-ZA" sz="1100"/>
                <a:t>The total sulphur content of the FCW and the milled CWR samples was quantified using the LECO S632 sulphur analyser at the Analytical Laboratory in the Department of Chemical Engineering at the University of Cape Town. To determine the sulphur content, thermal decomposition combustion infrared spectrophotometry was used.</a:t>
              </a:r>
            </a:p>
            <a:p>
              <a:pPr algn="l"/>
              <a:endParaRPr lang="en-ZA" sz="1100"/>
            </a:p>
            <a:p>
              <a:pPr algn="l"/>
              <a:endParaRPr lang="en-ZA" sz="1100"/>
            </a:p>
            <a:p>
              <a:pPr marL="0" marR="0" lvl="0" indent="0" defTabSz="914400" eaLnBrk="1" fontAlgn="auto" latinLnBrk="0" hangingPunct="1">
                <a:lnSpc>
                  <a:spcPct val="100000"/>
                </a:lnSpc>
                <a:spcBef>
                  <a:spcPts val="0"/>
                </a:spcBef>
                <a:spcAft>
                  <a:spcPts val="0"/>
                </a:spcAft>
                <a:buClrTx/>
                <a:buSzTx/>
                <a:buFontTx/>
                <a:buNone/>
                <a:tabLst/>
                <a:defRPr/>
              </a:pPr>
              <a:r>
                <a:rPr lang="en-ZA" sz="1100">
                  <a:solidFill>
                    <a:schemeClr val="dk1"/>
                  </a:solidFill>
                  <a:effectLst/>
                  <a:latin typeface="+mn-lt"/>
                  <a:ea typeface="+mn-ea"/>
                  <a:cs typeface="+mn-cs"/>
                </a:rPr>
                <a:t> </a:t>
              </a:r>
              <a:r>
                <a:rPr lang="en-ZA" sz="1100" b="1">
                  <a:solidFill>
                    <a:schemeClr val="dk1"/>
                  </a:solidFill>
                  <a:effectLst/>
                  <a:latin typeface="+mn-lt"/>
                  <a:ea typeface="+mn-ea"/>
                  <a:cs typeface="+mn-cs"/>
                </a:rPr>
                <a:t>Acid-base accounting tests</a:t>
              </a:r>
              <a:endParaRPr lang="en-ZA">
                <a:effectLst/>
              </a:endParaRPr>
            </a:p>
            <a:p>
              <a:endParaRPr lang="en-ZA" sz="1100">
                <a:solidFill>
                  <a:schemeClr val="dk1"/>
                </a:solidFill>
                <a:effectLst/>
                <a:latin typeface="+mn-lt"/>
                <a:ea typeface="+mn-ea"/>
                <a:cs typeface="+mn-cs"/>
              </a:endParaRPr>
            </a:p>
            <a:p>
              <a:r>
                <a:rPr lang="en-GB" sz="1100" b="1">
                  <a:solidFill>
                    <a:schemeClr val="dk1"/>
                  </a:solidFill>
                  <a:effectLst/>
                  <a:latin typeface="+mn-lt"/>
                  <a:ea typeface="+mn-ea"/>
                  <a:cs typeface="+mn-cs"/>
                </a:rPr>
                <a:t>Equipment </a:t>
              </a:r>
              <a:endParaRPr lang="en-ZA" sz="900" b="1">
                <a:solidFill>
                  <a:schemeClr val="dk1"/>
                </a:solidFill>
                <a:effectLst/>
                <a:latin typeface="+mn-lt"/>
                <a:ea typeface="+mn-ea"/>
                <a:cs typeface="+mn-cs"/>
              </a:endParaRPr>
            </a:p>
            <a:p>
              <a:pPr lvl="0"/>
              <a:r>
                <a:rPr lang="en-GB" sz="1100">
                  <a:solidFill>
                    <a:schemeClr val="dk1"/>
                  </a:solidFill>
                  <a:effectLst/>
                  <a:latin typeface="+mn-lt"/>
                  <a:ea typeface="+mn-ea"/>
                  <a:cs typeface="+mn-cs"/>
                </a:rPr>
                <a:t>Erlenmeyer 250 mL flasks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1 L bottles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Hot plate / steam bath</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pH meter</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Balance </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Reagents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Deionised water</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Certified grade 0.1 M HCl solution</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Certified grade 0.1 M NaOH solution</a:t>
              </a:r>
              <a:endParaRPr lang="en-ZA" sz="1050">
                <a:solidFill>
                  <a:schemeClr val="dk1"/>
                </a:solidFill>
                <a:effectLst/>
                <a:latin typeface="+mn-lt"/>
                <a:ea typeface="+mn-ea"/>
                <a:cs typeface="+mn-cs"/>
              </a:endParaRPr>
            </a:p>
            <a:p>
              <a:r>
                <a:rPr lang="en-GB" sz="1100" b="1">
                  <a:solidFill>
                    <a:schemeClr val="dk1"/>
                  </a:solidFill>
                  <a:effectLst/>
                  <a:latin typeface="+mn-lt"/>
                  <a:ea typeface="+mn-ea"/>
                  <a:cs typeface="+mn-cs"/>
                </a:rPr>
                <a:t> </a:t>
              </a:r>
              <a:endParaRPr lang="en-ZA" sz="900">
                <a:solidFill>
                  <a:schemeClr val="dk1"/>
                </a:solidFill>
                <a:effectLst/>
                <a:latin typeface="+mn-lt"/>
                <a:ea typeface="+mn-ea"/>
                <a:cs typeface="+mn-cs"/>
              </a:endParaRPr>
            </a:p>
            <a:p>
              <a:r>
                <a:rPr lang="en-GB" sz="1100" b="1">
                  <a:solidFill>
                    <a:schemeClr val="dk1"/>
                  </a:solidFill>
                  <a:effectLst/>
                  <a:latin typeface="+mn-lt"/>
                  <a:ea typeface="+mn-ea"/>
                  <a:cs typeface="+mn-cs"/>
                </a:rPr>
                <a:t>Preparation of solutions</a:t>
              </a:r>
              <a:endParaRPr lang="en-ZA" sz="900">
                <a:solidFill>
                  <a:schemeClr val="dk1"/>
                </a:solidFill>
                <a:effectLst/>
                <a:latin typeface="+mn-lt"/>
                <a:ea typeface="+mn-ea"/>
                <a:cs typeface="+mn-cs"/>
              </a:endParaRPr>
            </a:p>
            <a:p>
              <a:pPr lvl="0"/>
              <a:r>
                <a:rPr lang="en-GB" sz="1100">
                  <a:solidFill>
                    <a:schemeClr val="dk1"/>
                  </a:solidFill>
                  <a:effectLst/>
                  <a:latin typeface="+mn-lt"/>
                  <a:ea typeface="+mn-ea"/>
                  <a:cs typeface="+mn-cs"/>
                </a:rPr>
                <a:t>Standardized 0.5M NaOH solution: dissolve 20 g of NaOH pellets to 1 litre with deionised water then standardize with certified grade 0.1 M HCl solution</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Standardized 0.1 M NaOH solution: dilute 0.5 M NaOH 1: 4 with deionized water and standardize with certified grade 0.1 M HCl solution</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Standardized 0.5 M HCl solution: add approximately 42 mL concentrated HCl (36% m/m) to 958 mL deionized water (depending on HCl concentration) then standardize with certified grade 0.1 M NaOH solution</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Standardized 0.1 M HCl solution: dilute 0.5M HCl 1:4 with deionised water then standardize with certified grade 0.1 M NaOH solution</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25 % HCl solution: dilute concentrated acid 1:3 with deionised water</a:t>
              </a:r>
              <a:endParaRPr lang="en-ZA" sz="1050">
                <a:solidFill>
                  <a:schemeClr val="dk1"/>
                </a:solidFill>
                <a:effectLst/>
                <a:latin typeface="+mn-lt"/>
                <a:ea typeface="+mn-ea"/>
                <a:cs typeface="+mn-cs"/>
              </a:endParaRPr>
            </a:p>
            <a:p>
              <a:r>
                <a:rPr lang="en-GB" sz="1100" b="1">
                  <a:solidFill>
                    <a:schemeClr val="dk1"/>
                  </a:solidFill>
                  <a:effectLst/>
                  <a:latin typeface="+mn-lt"/>
                  <a:ea typeface="+mn-ea"/>
                  <a:cs typeface="+mn-cs"/>
                </a:rPr>
                <a:t>Standardising NaOH solutions</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NaOH solution is standardised by placing 50 ml of certified 0.1 N HCl in a beaker and titrating with the prepared 0.1 N NaOH until a pH of 7.00 is obtained. Calculate the Normality of the NaOH using the equation:</a:t>
              </a:r>
              <a:endParaRPr lang="en-ZA" sz="900">
                <a:solidFill>
                  <a:schemeClr val="dk1"/>
                </a:solidFill>
                <a:effectLst/>
                <a:latin typeface="+mn-lt"/>
                <a:ea typeface="+mn-ea"/>
                <a:cs typeface="+mn-cs"/>
              </a:endParaRPr>
            </a:p>
            <a:p>
              <a:r>
                <a:rPr lang="en-GB" sz="1100" i="0">
                  <a:solidFill>
                    <a:schemeClr val="dk1"/>
                  </a:solidFill>
                  <a:effectLst/>
                  <a:latin typeface="+mn-lt"/>
                  <a:ea typeface="+mn-ea"/>
                  <a:cs typeface="+mn-cs"/>
                </a:rPr>
                <a:t>𝑁</a:t>
              </a:r>
              <a:r>
                <a:rPr lang="en-ZA" sz="1100" i="0">
                  <a:solidFill>
                    <a:schemeClr val="dk1"/>
                  </a:solidFill>
                  <a:effectLst/>
                  <a:latin typeface="+mn-lt"/>
                  <a:ea typeface="+mn-ea"/>
                  <a:cs typeface="+mn-cs"/>
                </a:rPr>
                <a:t>_</a:t>
              </a:r>
              <a:r>
                <a:rPr lang="en-GB" sz="1100" i="0">
                  <a:solidFill>
                    <a:schemeClr val="dk1"/>
                  </a:solidFill>
                  <a:effectLst/>
                  <a:latin typeface="+mn-lt"/>
                  <a:ea typeface="+mn-ea"/>
                  <a:cs typeface="+mn-cs"/>
                </a:rPr>
                <a:t>2=</a:t>
              </a:r>
              <a:r>
                <a:rPr lang="en-ZA" sz="1100" i="0">
                  <a:solidFill>
                    <a:schemeClr val="dk1"/>
                  </a:solidFill>
                  <a:effectLst/>
                  <a:latin typeface="+mn-lt"/>
                  <a:ea typeface="+mn-ea"/>
                  <a:cs typeface="+mn-cs"/>
                </a:rPr>
                <a:t>(</a:t>
              </a:r>
              <a:r>
                <a:rPr lang="en-GB" sz="1100" i="0">
                  <a:solidFill>
                    <a:schemeClr val="dk1"/>
                  </a:solidFill>
                  <a:effectLst/>
                  <a:latin typeface="+mn-lt"/>
                  <a:ea typeface="+mn-ea"/>
                  <a:cs typeface="+mn-cs"/>
                </a:rPr>
                <a:t>𝑁</a:t>
              </a:r>
              <a:r>
                <a:rPr lang="en-ZA" sz="1100" i="0">
                  <a:solidFill>
                    <a:schemeClr val="dk1"/>
                  </a:solidFill>
                  <a:effectLst/>
                  <a:latin typeface="+mn-lt"/>
                  <a:ea typeface="+mn-ea"/>
                  <a:cs typeface="+mn-cs"/>
                </a:rPr>
                <a:t>_</a:t>
              </a:r>
              <a:r>
                <a:rPr lang="en-GB" sz="1100" i="0">
                  <a:solidFill>
                    <a:schemeClr val="dk1"/>
                  </a:solidFill>
                  <a:effectLst/>
                  <a:latin typeface="+mn-lt"/>
                  <a:ea typeface="+mn-ea"/>
                  <a:cs typeface="+mn-cs"/>
                </a:rPr>
                <a:t>1  𝑉</a:t>
              </a:r>
              <a:r>
                <a:rPr lang="en-ZA" sz="1100" i="0">
                  <a:solidFill>
                    <a:schemeClr val="dk1"/>
                  </a:solidFill>
                  <a:effectLst/>
                  <a:latin typeface="+mn-lt"/>
                  <a:ea typeface="+mn-ea"/>
                  <a:cs typeface="+mn-cs"/>
                </a:rPr>
                <a:t>_</a:t>
              </a:r>
              <a:r>
                <a:rPr lang="en-GB" sz="1100" i="0">
                  <a:solidFill>
                    <a:schemeClr val="dk1"/>
                  </a:solidFill>
                  <a:effectLst/>
                  <a:latin typeface="+mn-lt"/>
                  <a:ea typeface="+mn-ea"/>
                  <a:cs typeface="+mn-cs"/>
                </a:rPr>
                <a:t>1</a:t>
              </a:r>
              <a:r>
                <a:rPr lang="en-ZA" sz="1100" i="0">
                  <a:solidFill>
                    <a:schemeClr val="dk1"/>
                  </a:solidFill>
                  <a:effectLst/>
                  <a:latin typeface="+mn-lt"/>
                  <a:ea typeface="+mn-ea"/>
                  <a:cs typeface="+mn-cs"/>
                </a:rPr>
                <a:t>)/〖</a:t>
              </a:r>
              <a:r>
                <a:rPr lang="en-GB" sz="1100" i="0">
                  <a:solidFill>
                    <a:schemeClr val="dk1"/>
                  </a:solidFill>
                  <a:effectLst/>
                  <a:latin typeface="+mn-lt"/>
                  <a:ea typeface="+mn-ea"/>
                  <a:cs typeface="+mn-cs"/>
                </a:rPr>
                <a:t>𝑉 </a:t>
              </a:r>
              <a:r>
                <a:rPr lang="en-ZA" sz="1100" i="0">
                  <a:solidFill>
                    <a:schemeClr val="dk1"/>
                  </a:solidFill>
                  <a:effectLst/>
                  <a:latin typeface="+mn-lt"/>
                  <a:ea typeface="+mn-ea"/>
                  <a:cs typeface="+mn-cs"/>
                </a:rPr>
                <a:t>〗_</a:t>
              </a:r>
              <a:r>
                <a:rPr lang="en-GB" sz="1100" i="0">
                  <a:solidFill>
                    <a:schemeClr val="dk1"/>
                  </a:solidFill>
                  <a:effectLst/>
                  <a:latin typeface="+mn-lt"/>
                  <a:ea typeface="+mn-ea"/>
                  <a:cs typeface="+mn-cs"/>
                </a:rPr>
                <a:t>2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Where:</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V1 = Volume of HCl used.</a:t>
              </a:r>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N1 = Normality of HCl used.</a:t>
              </a:r>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V2 = Volume of NaOH used.</a:t>
              </a:r>
              <a:endParaRPr lang="en-ZA" sz="1050">
                <a:solidFill>
                  <a:schemeClr val="dk1"/>
                </a:solidFill>
                <a:effectLst/>
                <a:latin typeface="+mn-lt"/>
                <a:ea typeface="+mn-ea"/>
                <a:cs typeface="+mn-cs"/>
              </a:endParaRPr>
            </a:p>
            <a:p>
              <a:r>
                <a:rPr lang="en-ZA" sz="1100">
                  <a:solidFill>
                    <a:schemeClr val="dk1"/>
                  </a:solidFill>
                  <a:effectLst/>
                  <a:latin typeface="+mn-lt"/>
                  <a:ea typeface="+mn-ea"/>
                  <a:cs typeface="+mn-cs"/>
                </a:rPr>
                <a:t>N2 = Calculated Normality of NaOH</a:t>
              </a:r>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900">
                <a:solidFill>
                  <a:schemeClr val="dk1"/>
                </a:solidFill>
                <a:effectLst/>
                <a:latin typeface="+mn-lt"/>
                <a:ea typeface="+mn-ea"/>
                <a:cs typeface="+mn-cs"/>
              </a:endParaRPr>
            </a:p>
            <a:p>
              <a:r>
                <a:rPr lang="en-GB" sz="1100" b="1">
                  <a:solidFill>
                    <a:schemeClr val="dk1"/>
                  </a:solidFill>
                  <a:effectLst/>
                  <a:latin typeface="+mn-lt"/>
                  <a:ea typeface="+mn-ea"/>
                  <a:cs typeface="+mn-cs"/>
                </a:rPr>
                <a:t>Standardising HCl solutions</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Standardize HCl solution by placing 20 ml of the known Normality NaOH prepared in a beaker and titrating with prepared HCl until a pH of 7.00 is obtained. Calculate the Normality of the HCl using the following equation:</a:t>
              </a:r>
              <a:endParaRPr lang="en-ZA" sz="900">
                <a:solidFill>
                  <a:schemeClr val="dk1"/>
                </a:solidFill>
                <a:effectLst/>
                <a:latin typeface="+mn-lt"/>
                <a:ea typeface="+mn-ea"/>
                <a:cs typeface="+mn-cs"/>
              </a:endParaRPr>
            </a:p>
            <a:p>
              <a:r>
                <a:rPr lang="en-GB" sz="1100" i="0">
                  <a:solidFill>
                    <a:schemeClr val="dk1"/>
                  </a:solidFill>
                  <a:effectLst/>
                  <a:latin typeface="+mn-lt"/>
                  <a:ea typeface="+mn-ea"/>
                  <a:cs typeface="+mn-cs"/>
                </a:rPr>
                <a:t>N</a:t>
              </a:r>
              <a:r>
                <a:rPr lang="en-ZA" sz="1100" i="0">
                  <a:solidFill>
                    <a:schemeClr val="dk1"/>
                  </a:solidFill>
                  <a:effectLst/>
                  <a:latin typeface="+mn-lt"/>
                  <a:ea typeface="+mn-ea"/>
                  <a:cs typeface="+mn-cs"/>
                </a:rPr>
                <a:t>_</a:t>
              </a:r>
              <a:r>
                <a:rPr lang="en-GB" sz="1100" i="0">
                  <a:solidFill>
                    <a:schemeClr val="dk1"/>
                  </a:solidFill>
                  <a:effectLst/>
                  <a:latin typeface="+mn-lt"/>
                  <a:ea typeface="+mn-ea"/>
                  <a:cs typeface="+mn-cs"/>
                </a:rPr>
                <a:t>1=</a:t>
              </a:r>
              <a:r>
                <a:rPr lang="en-ZA" sz="1100" i="0">
                  <a:solidFill>
                    <a:schemeClr val="dk1"/>
                  </a:solidFill>
                  <a:effectLst/>
                  <a:latin typeface="+mn-lt"/>
                  <a:ea typeface="+mn-ea"/>
                  <a:cs typeface="+mn-cs"/>
                </a:rPr>
                <a:t>(</a:t>
              </a:r>
              <a:r>
                <a:rPr lang="en-GB" sz="1100" i="0">
                  <a:solidFill>
                    <a:schemeClr val="dk1"/>
                  </a:solidFill>
                  <a:effectLst/>
                  <a:latin typeface="+mn-lt"/>
                  <a:ea typeface="+mn-ea"/>
                  <a:cs typeface="+mn-cs"/>
                </a:rPr>
                <a:t>N</a:t>
              </a:r>
              <a:r>
                <a:rPr lang="en-ZA" sz="1100" i="0">
                  <a:solidFill>
                    <a:schemeClr val="dk1"/>
                  </a:solidFill>
                  <a:effectLst/>
                  <a:latin typeface="+mn-lt"/>
                  <a:ea typeface="+mn-ea"/>
                  <a:cs typeface="+mn-cs"/>
                </a:rPr>
                <a:t>_</a:t>
              </a:r>
              <a:r>
                <a:rPr lang="en-GB" sz="1100" i="0">
                  <a:solidFill>
                    <a:schemeClr val="dk1"/>
                  </a:solidFill>
                  <a:effectLst/>
                  <a:latin typeface="+mn-lt"/>
                  <a:ea typeface="+mn-ea"/>
                  <a:cs typeface="+mn-cs"/>
                </a:rPr>
                <a:t>2  V</a:t>
              </a:r>
              <a:r>
                <a:rPr lang="en-ZA" sz="1100" i="0">
                  <a:solidFill>
                    <a:schemeClr val="dk1"/>
                  </a:solidFill>
                  <a:effectLst/>
                  <a:latin typeface="+mn-lt"/>
                  <a:ea typeface="+mn-ea"/>
                  <a:cs typeface="+mn-cs"/>
                </a:rPr>
                <a:t>_</a:t>
              </a:r>
              <a:r>
                <a:rPr lang="en-GB" sz="1100" i="0">
                  <a:solidFill>
                    <a:schemeClr val="dk1"/>
                  </a:solidFill>
                  <a:effectLst/>
                  <a:latin typeface="+mn-lt"/>
                  <a:ea typeface="+mn-ea"/>
                  <a:cs typeface="+mn-cs"/>
                </a:rPr>
                <a:t>2</a:t>
              </a:r>
              <a:r>
                <a:rPr lang="en-ZA" sz="1100" i="0">
                  <a:solidFill>
                    <a:schemeClr val="dk1"/>
                  </a:solidFill>
                  <a:effectLst/>
                  <a:latin typeface="+mn-lt"/>
                  <a:ea typeface="+mn-ea"/>
                  <a:cs typeface="+mn-cs"/>
                </a:rPr>
                <a:t>)/〖</a:t>
              </a:r>
              <a:r>
                <a:rPr lang="en-GB" sz="1100" i="0">
                  <a:solidFill>
                    <a:schemeClr val="dk1"/>
                  </a:solidFill>
                  <a:effectLst/>
                  <a:latin typeface="+mn-lt"/>
                  <a:ea typeface="+mn-ea"/>
                  <a:cs typeface="+mn-cs"/>
                </a:rPr>
                <a:t>V </a:t>
              </a:r>
              <a:r>
                <a:rPr lang="en-ZA" sz="1100" i="0">
                  <a:solidFill>
                    <a:schemeClr val="dk1"/>
                  </a:solidFill>
                  <a:effectLst/>
                  <a:latin typeface="+mn-lt"/>
                  <a:ea typeface="+mn-ea"/>
                  <a:cs typeface="+mn-cs"/>
                </a:rPr>
                <a:t>〗_</a:t>
              </a:r>
              <a:r>
                <a:rPr lang="en-GB" sz="1100" i="0">
                  <a:solidFill>
                    <a:schemeClr val="dk1"/>
                  </a:solidFill>
                  <a:effectLst/>
                  <a:latin typeface="+mn-lt"/>
                  <a:ea typeface="+mn-ea"/>
                  <a:cs typeface="+mn-cs"/>
                </a:rPr>
                <a:t>1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Where:</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V2 = Volume of NaOH used.</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N2 = Normality of NaOH used.</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V1 = Volume of HCl used.</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N1 = Calculated Normality of HCl.</a:t>
              </a:r>
              <a:endParaRPr lang="en-ZA" sz="900">
                <a:solidFill>
                  <a:schemeClr val="dk1"/>
                </a:solidFill>
                <a:effectLst/>
                <a:latin typeface="+mn-lt"/>
                <a:ea typeface="+mn-ea"/>
                <a:cs typeface="+mn-cs"/>
              </a:endParaRPr>
            </a:p>
            <a:p>
              <a:r>
                <a:rPr lang="en-GB" sz="1100" b="1">
                  <a:solidFill>
                    <a:schemeClr val="dk1"/>
                  </a:solidFill>
                  <a:effectLst/>
                  <a:latin typeface="+mn-lt"/>
                  <a:ea typeface="+mn-ea"/>
                  <a:cs typeface="+mn-cs"/>
                </a:rPr>
                <a:t> </a:t>
              </a:r>
              <a:endParaRPr lang="en-ZA" sz="900">
                <a:solidFill>
                  <a:schemeClr val="dk1"/>
                </a:solidFill>
                <a:effectLst/>
                <a:latin typeface="+mn-lt"/>
                <a:ea typeface="+mn-ea"/>
                <a:cs typeface="+mn-cs"/>
              </a:endParaRPr>
            </a:p>
            <a:p>
              <a:r>
                <a:rPr lang="en-GB" sz="1100" b="1">
                  <a:solidFill>
                    <a:schemeClr val="dk1"/>
                  </a:solidFill>
                  <a:effectLst/>
                  <a:latin typeface="+mn-lt"/>
                  <a:ea typeface="+mn-ea"/>
                  <a:cs typeface="+mn-cs"/>
                </a:rPr>
                <a:t>Fizz rating </a:t>
              </a:r>
              <a:endParaRPr lang="en-ZA" sz="900">
                <a:solidFill>
                  <a:schemeClr val="dk1"/>
                </a:solidFill>
                <a:effectLst/>
                <a:latin typeface="+mn-lt"/>
                <a:ea typeface="+mn-ea"/>
                <a:cs typeface="+mn-cs"/>
              </a:endParaRPr>
            </a:p>
            <a:p>
              <a:r>
                <a:rPr lang="en-GB" sz="1100" b="1" i="1">
                  <a:solidFill>
                    <a:schemeClr val="dk1"/>
                  </a:solidFill>
                  <a:effectLst/>
                  <a:latin typeface="+mn-lt"/>
                  <a:ea typeface="+mn-ea"/>
                  <a:cs typeface="+mn-cs"/>
                </a:rPr>
                <a:t>Procedure</a:t>
              </a:r>
              <a:endParaRPr lang="en-ZA" sz="900" b="1" i="1">
                <a:solidFill>
                  <a:schemeClr val="dk1"/>
                </a:solidFill>
                <a:effectLst/>
                <a:latin typeface="+mn-lt"/>
                <a:ea typeface="+mn-ea"/>
                <a:cs typeface="+mn-cs"/>
              </a:endParaRPr>
            </a:p>
            <a:p>
              <a:pPr lvl="0"/>
              <a:r>
                <a:rPr lang="en-GB" sz="1100">
                  <a:solidFill>
                    <a:schemeClr val="dk1"/>
                  </a:solidFill>
                  <a:effectLst/>
                  <a:latin typeface="+mn-lt"/>
                  <a:ea typeface="+mn-ea"/>
                  <a:cs typeface="+mn-cs"/>
                </a:rPr>
                <a:t>Place approximately 0.5 g of sample on a watch glass or piece of aluminium foil</a:t>
              </a:r>
              <a:endParaRPr lang="en-ZA" sz="900">
                <a:solidFill>
                  <a:schemeClr val="dk1"/>
                </a:solidFill>
                <a:effectLst/>
                <a:latin typeface="+mn-lt"/>
                <a:ea typeface="+mn-ea"/>
                <a:cs typeface="+mn-cs"/>
              </a:endParaRPr>
            </a:p>
            <a:p>
              <a:pPr lvl="0"/>
              <a:r>
                <a:rPr lang="en-GB" sz="1100">
                  <a:solidFill>
                    <a:schemeClr val="dk1"/>
                  </a:solidFill>
                  <a:effectLst/>
                  <a:latin typeface="+mn-lt"/>
                  <a:ea typeface="+mn-ea"/>
                  <a:cs typeface="+mn-cs"/>
                </a:rPr>
                <a:t>One or two drops of 25% HCl added to the sample</a:t>
              </a:r>
              <a:endParaRPr lang="en-ZA" sz="900">
                <a:solidFill>
                  <a:schemeClr val="dk1"/>
                </a:solidFill>
                <a:effectLst/>
                <a:latin typeface="+mn-lt"/>
                <a:ea typeface="+mn-ea"/>
                <a:cs typeface="+mn-cs"/>
              </a:endParaRPr>
            </a:p>
            <a:p>
              <a:pPr lvl="0"/>
              <a:r>
                <a:rPr lang="en-GB" sz="1100">
                  <a:solidFill>
                    <a:schemeClr val="dk1"/>
                  </a:solidFill>
                  <a:effectLst/>
                  <a:latin typeface="+mn-lt"/>
                  <a:ea typeface="+mn-ea"/>
                  <a:cs typeface="+mn-cs"/>
                </a:rPr>
                <a:t>The presence of CaCO</a:t>
              </a:r>
              <a:r>
                <a:rPr lang="en-GB" sz="1100" baseline="-25000">
                  <a:solidFill>
                    <a:schemeClr val="dk1"/>
                  </a:solidFill>
                  <a:effectLst/>
                  <a:latin typeface="+mn-lt"/>
                  <a:ea typeface="+mn-ea"/>
                  <a:cs typeface="+mn-cs"/>
                </a:rPr>
                <a:t>3</a:t>
              </a:r>
              <a:r>
                <a:rPr lang="en-GB" sz="1100">
                  <a:solidFill>
                    <a:schemeClr val="dk1"/>
                  </a:solidFill>
                  <a:effectLst/>
                  <a:latin typeface="+mn-lt"/>
                  <a:ea typeface="+mn-ea"/>
                  <a:cs typeface="+mn-cs"/>
                </a:rPr>
                <a:t> is indicated by a bubbling or audible fizz</a:t>
              </a:r>
              <a:endParaRPr lang="en-ZA" sz="900">
                <a:solidFill>
                  <a:schemeClr val="dk1"/>
                </a:solidFill>
                <a:effectLst/>
                <a:latin typeface="+mn-lt"/>
                <a:ea typeface="+mn-ea"/>
                <a:cs typeface="+mn-cs"/>
              </a:endParaRPr>
            </a:p>
            <a:p>
              <a:pPr lvl="0"/>
              <a:r>
                <a:rPr lang="en-GB" sz="1100">
                  <a:solidFill>
                    <a:schemeClr val="dk1"/>
                  </a:solidFill>
                  <a:effectLst/>
                  <a:latin typeface="+mn-lt"/>
                  <a:ea typeface="+mn-ea"/>
                  <a:cs typeface="+mn-cs"/>
                </a:rPr>
                <a:t>The fizz or bubbling is rated as indicated in the table below</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Table 8‑1 Fizz ratings and associated acid quantities and concentrations to be used in the ANC determination</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900">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endParaRPr lang="en-GB" sz="1100" b="1">
                <a:solidFill>
                  <a:schemeClr val="dk1"/>
                </a:solidFill>
                <a:effectLst/>
                <a:latin typeface="+mn-lt"/>
                <a:ea typeface="+mn-ea"/>
                <a:cs typeface="+mn-cs"/>
              </a:endParaRPr>
            </a:p>
            <a:p>
              <a:r>
                <a:rPr lang="en-GB" sz="1100" b="1">
                  <a:solidFill>
                    <a:schemeClr val="dk1"/>
                  </a:solidFill>
                  <a:effectLst/>
                  <a:latin typeface="+mn-lt"/>
                  <a:ea typeface="+mn-ea"/>
                  <a:cs typeface="+mn-cs"/>
                </a:rPr>
                <a:t>Sobek ANC Test</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Digestion</a:t>
              </a:r>
              <a:endParaRPr lang="en-ZA" sz="900">
                <a:solidFill>
                  <a:schemeClr val="dk1"/>
                </a:solidFill>
                <a:effectLst/>
                <a:latin typeface="+mn-lt"/>
                <a:ea typeface="+mn-ea"/>
                <a:cs typeface="+mn-cs"/>
              </a:endParaRPr>
            </a:p>
            <a:p>
              <a:pPr lvl="0"/>
              <a:r>
                <a:rPr lang="en-GB" sz="1100">
                  <a:solidFill>
                    <a:schemeClr val="dk1"/>
                  </a:solidFill>
                  <a:effectLst/>
                  <a:latin typeface="+mn-lt"/>
                  <a:ea typeface="+mn-ea"/>
                  <a:cs typeface="+mn-cs"/>
                </a:rPr>
                <a:t>Place approximately 2.00 g of dry pulverised sample into a 250 ml Erlenmeyer flask</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Carefully add HCl (appropriate volume and concentration) to each beaker. The volume and concentration of HCl is based on the fizz rating</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Add 20 ml of deionised water to flush the sample to the bottom</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Heat the combined solid samples and HCl solution at 90OC for 1-2 hours and then cool at room temperature for 1 hour</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Top up the solution to 125 ml with deionised water</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Measure the pH of the mixture. If the pH is in the range 0.8 – 1.5, then proceed with the titration.</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The reaction is complete when no gas evolution is visible and particles settle evenly over the bottom of the flask.</a:t>
              </a:r>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Table 8‑2 Guidelines for adjusting the pH within the target range prior to back titration (AMIRA, 2002)</a:t>
              </a:r>
              <a:endParaRPr lang="en-ZA" sz="900">
                <a:solidFill>
                  <a:schemeClr val="dk1"/>
                </a:solidFill>
                <a:effectLst/>
                <a:latin typeface="+mn-lt"/>
                <a:ea typeface="+mn-ea"/>
                <a:cs typeface="+mn-cs"/>
              </a:endParaRPr>
            </a:p>
            <a:p>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ZA" sz="900">
                <a:solidFill>
                  <a:schemeClr val="dk1"/>
                </a:solidFill>
                <a:effectLst/>
                <a:latin typeface="+mn-lt"/>
                <a:ea typeface="+mn-ea"/>
                <a:cs typeface="+mn-cs"/>
              </a:endParaRPr>
            </a:p>
            <a:p>
              <a:r>
                <a:rPr lang="en-GB" sz="1100" b="1">
                  <a:solidFill>
                    <a:schemeClr val="dk1"/>
                  </a:solidFill>
                  <a:effectLst/>
                  <a:latin typeface="+mn-lt"/>
                  <a:ea typeface="+mn-ea"/>
                  <a:cs typeface="+mn-cs"/>
                </a:rPr>
                <a:t>Incremental H</a:t>
              </a:r>
              <a:r>
                <a:rPr lang="en-GB" sz="1100" b="1" baseline="-25000">
                  <a:solidFill>
                    <a:schemeClr val="dk1"/>
                  </a:solidFill>
                  <a:effectLst/>
                  <a:latin typeface="+mn-lt"/>
                  <a:ea typeface="+mn-ea"/>
                  <a:cs typeface="+mn-cs"/>
                </a:rPr>
                <a:t>2</a:t>
              </a:r>
              <a:r>
                <a:rPr lang="en-GB" sz="1100" b="1">
                  <a:solidFill>
                    <a:schemeClr val="dk1"/>
                  </a:solidFill>
                  <a:effectLst/>
                  <a:latin typeface="+mn-lt"/>
                  <a:ea typeface="+mn-ea"/>
                  <a:cs typeface="+mn-cs"/>
                </a:rPr>
                <a:t>O</a:t>
              </a:r>
              <a:r>
                <a:rPr lang="en-GB" sz="1100" b="1" baseline="-25000">
                  <a:solidFill>
                    <a:schemeClr val="dk1"/>
                  </a:solidFill>
                  <a:effectLst/>
                  <a:latin typeface="+mn-lt"/>
                  <a:ea typeface="+mn-ea"/>
                  <a:cs typeface="+mn-cs"/>
                </a:rPr>
                <a:t>2</a:t>
              </a:r>
              <a:r>
                <a:rPr lang="en-GB" sz="1100" b="1">
                  <a:solidFill>
                    <a:schemeClr val="dk1"/>
                  </a:solidFill>
                  <a:effectLst/>
                  <a:latin typeface="+mn-lt"/>
                  <a:ea typeface="+mn-ea"/>
                  <a:cs typeface="+mn-cs"/>
                </a:rPr>
                <a:t> ANC test</a:t>
              </a:r>
              <a:endParaRPr lang="en-ZA" sz="900">
                <a:solidFill>
                  <a:schemeClr val="dk1"/>
                </a:solidFill>
                <a:effectLst/>
                <a:latin typeface="+mn-lt"/>
                <a:ea typeface="+mn-ea"/>
                <a:cs typeface="+mn-cs"/>
              </a:endParaRPr>
            </a:p>
            <a:p>
              <a:r>
                <a:rPr lang="en-GB" sz="1100" b="1" i="1">
                  <a:solidFill>
                    <a:schemeClr val="dk1"/>
                  </a:solidFill>
                  <a:effectLst/>
                  <a:latin typeface="+mn-lt"/>
                  <a:ea typeface="+mn-ea"/>
                  <a:cs typeface="+mn-cs"/>
                </a:rPr>
                <a:t>Procedure</a:t>
              </a:r>
              <a:endParaRPr lang="en-ZA" sz="900" b="1" i="1">
                <a:solidFill>
                  <a:schemeClr val="dk1"/>
                </a:solidFill>
                <a:effectLst/>
                <a:latin typeface="+mn-lt"/>
                <a:ea typeface="+mn-ea"/>
                <a:cs typeface="+mn-cs"/>
              </a:endParaRPr>
            </a:p>
            <a:p>
              <a:r>
                <a:rPr lang="en-GB" sz="1100">
                  <a:solidFill>
                    <a:schemeClr val="dk1"/>
                  </a:solidFill>
                  <a:effectLst/>
                  <a:latin typeface="+mn-lt"/>
                  <a:ea typeface="+mn-ea"/>
                  <a:cs typeface="+mn-cs"/>
                </a:rPr>
                <a:t>Digestion</a:t>
              </a:r>
              <a:endParaRPr lang="en-ZA" sz="900">
                <a:solidFill>
                  <a:schemeClr val="dk1"/>
                </a:solidFill>
                <a:effectLst/>
                <a:latin typeface="+mn-lt"/>
                <a:ea typeface="+mn-ea"/>
                <a:cs typeface="+mn-cs"/>
              </a:endParaRPr>
            </a:p>
            <a:p>
              <a:pPr lvl="0"/>
              <a:r>
                <a:rPr lang="en-GB" sz="1100">
                  <a:solidFill>
                    <a:schemeClr val="dk1"/>
                  </a:solidFill>
                  <a:effectLst/>
                  <a:latin typeface="+mn-lt"/>
                  <a:ea typeface="+mn-ea"/>
                  <a:cs typeface="+mn-cs"/>
                </a:rPr>
                <a:t>The sample is digested as per standard Sobek ANC test.</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Back Titration</a:t>
              </a:r>
              <a:endParaRPr lang="en-ZA" sz="900">
                <a:solidFill>
                  <a:schemeClr val="dk1"/>
                </a:solidFill>
                <a:effectLst/>
                <a:latin typeface="+mn-lt"/>
                <a:ea typeface="+mn-ea"/>
                <a:cs typeface="+mn-cs"/>
              </a:endParaRPr>
            </a:p>
            <a:p>
              <a:pPr lvl="0"/>
              <a:r>
                <a:rPr lang="en-GB" sz="1100">
                  <a:solidFill>
                    <a:schemeClr val="dk1"/>
                  </a:solidFill>
                  <a:effectLst/>
                  <a:latin typeface="+mn-lt"/>
                  <a:ea typeface="+mn-ea"/>
                  <a:cs typeface="+mn-cs"/>
                </a:rPr>
                <a:t>Filter ANC digest solution before back titration</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Back titrate the solution with NaOH (using burette) to pH 4.5</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Add 10 drops of 30 % H2O2, leave for 15 minutes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Check pH and back titrate with NaOH to pH 4.5.</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Repeat steps 3 and 4 until no significant pH change is observed after step 3.</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Back titrate with NaOH to pH 7.0</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Add 10 drops of 30 % H2O2, leave for 15 minutes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Check pH and back titrate with NaOH to pH 7.0</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Repeat steps 6 and8 until no significant pH change is observed after step 7 ( no pH change to decimal places in 15 minutes).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Leave the solution for 24 hours.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Check pH and adjust with further back titration to pH 7.0 if required</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Add 10 drops of 30 % H2O2, and leave for approximately 24 hours.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Repeat steps 10 to 12 over 72 hours.</a:t>
              </a:r>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The ANC is calculated per:</a:t>
              </a:r>
              <a:endParaRPr lang="en-ZA" sz="900">
                <a:solidFill>
                  <a:schemeClr val="dk1"/>
                </a:solidFill>
                <a:effectLst/>
                <a:latin typeface="+mn-lt"/>
                <a:ea typeface="+mn-ea"/>
                <a:cs typeface="+mn-cs"/>
              </a:endParaRPr>
            </a:p>
            <a:p>
              <a:r>
                <a:rPr lang="en-GB" sz="1100" i="0">
                  <a:solidFill>
                    <a:schemeClr val="dk1"/>
                  </a:solidFill>
                  <a:effectLst/>
                  <a:latin typeface="+mn-lt"/>
                  <a:ea typeface="+mn-ea"/>
                  <a:cs typeface="+mn-cs"/>
                </a:rPr>
                <a:t>𝐴𝑁𝐶=</a:t>
              </a:r>
              <a:r>
                <a:rPr lang="en-ZA" sz="1100" i="0">
                  <a:solidFill>
                    <a:schemeClr val="dk1"/>
                  </a:solidFill>
                  <a:effectLst/>
                  <a:latin typeface="+mn-lt"/>
                  <a:ea typeface="+mn-ea"/>
                  <a:cs typeface="+mn-cs"/>
                </a:rPr>
                <a:t>([〖</a:t>
              </a:r>
              <a:r>
                <a:rPr lang="en-GB" sz="1100" i="0">
                  <a:solidFill>
                    <a:schemeClr val="dk1"/>
                  </a:solidFill>
                  <a:effectLst/>
                  <a:latin typeface="+mn-lt"/>
                  <a:ea typeface="+mn-ea"/>
                  <a:cs typeface="+mn-cs"/>
                </a:rPr>
                <a:t>(𝑉𝑜𝑙𝑢𝑚𝑒 </a:t>
              </a:r>
              <a:r>
                <a:rPr lang="en-ZA" sz="1100" i="0">
                  <a:solidFill>
                    <a:schemeClr val="dk1"/>
                  </a:solidFill>
                  <a:effectLst/>
                  <a:latin typeface="+mn-lt"/>
                  <a:ea typeface="+mn-ea"/>
                  <a:cs typeface="+mn-cs"/>
                </a:rPr>
                <a:t>〗_</a:t>
              </a:r>
              <a:r>
                <a:rPr lang="en-GB" sz="1100" i="0">
                  <a:solidFill>
                    <a:schemeClr val="dk1"/>
                  </a:solidFill>
                  <a:effectLst/>
                  <a:latin typeface="+mn-lt"/>
                  <a:ea typeface="+mn-ea"/>
                  <a:cs typeface="+mn-cs"/>
                </a:rPr>
                <a:t>𝐻𝐶𝑙  −(</a:t>
              </a:r>
              <a:r>
                <a:rPr lang="en-ZA" sz="1100" i="0">
                  <a:solidFill>
                    <a:schemeClr val="dk1"/>
                  </a:solidFill>
                  <a:effectLst/>
                  <a:latin typeface="+mn-lt"/>
                  <a:ea typeface="+mn-ea"/>
                  <a:cs typeface="+mn-cs"/>
                </a:rPr>
                <a:t>〖</a:t>
              </a:r>
              <a:r>
                <a:rPr lang="en-GB" sz="1100" i="0">
                  <a:solidFill>
                    <a:schemeClr val="dk1"/>
                  </a:solidFill>
                  <a:effectLst/>
                  <a:latin typeface="+mn-lt"/>
                  <a:ea typeface="+mn-ea"/>
                  <a:cs typeface="+mn-cs"/>
                </a:rPr>
                <a:t>𝑉𝑜𝑙𝑢𝑚𝑒</a:t>
              </a:r>
              <a:r>
                <a:rPr lang="en-ZA" sz="1100" i="0">
                  <a:solidFill>
                    <a:schemeClr val="dk1"/>
                  </a:solidFill>
                  <a:effectLst/>
                  <a:latin typeface="+mn-lt"/>
                  <a:ea typeface="+mn-ea"/>
                  <a:cs typeface="+mn-cs"/>
                </a:rPr>
                <a:t>〗_</a:t>
              </a:r>
              <a:r>
                <a:rPr lang="en-GB" sz="1100" i="0">
                  <a:solidFill>
                    <a:schemeClr val="dk1"/>
                  </a:solidFill>
                  <a:effectLst/>
                  <a:latin typeface="+mn-lt"/>
                  <a:ea typeface="+mn-ea"/>
                  <a:cs typeface="+mn-cs"/>
                </a:rPr>
                <a:t>𝑁𝑎𝑂𝐻∗𝐶))∗𝑀</a:t>
              </a:r>
              <a:r>
                <a:rPr lang="en-ZA" sz="1100" i="0">
                  <a:solidFill>
                    <a:schemeClr val="dk1"/>
                  </a:solidFill>
                  <a:effectLst/>
                  <a:latin typeface="+mn-lt"/>
                  <a:ea typeface="+mn-ea"/>
                  <a:cs typeface="+mn-cs"/>
                </a:rPr>
                <a:t>_</a:t>
              </a:r>
              <a:r>
                <a:rPr lang="en-GB" sz="1100" i="0">
                  <a:solidFill>
                    <a:schemeClr val="dk1"/>
                  </a:solidFill>
                  <a:effectLst/>
                  <a:latin typeface="+mn-lt"/>
                  <a:ea typeface="+mn-ea"/>
                  <a:cs typeface="+mn-cs"/>
                </a:rPr>
                <a:t>𝑎𝑐𝑖𝑑 ]∗49</a:t>
              </a:r>
              <a:r>
                <a:rPr lang="en-ZA" sz="1100" i="0">
                  <a:solidFill>
                    <a:schemeClr val="dk1"/>
                  </a:solidFill>
                  <a:effectLst/>
                  <a:latin typeface="+mn-lt"/>
                  <a:ea typeface="+mn-ea"/>
                  <a:cs typeface="+mn-cs"/>
                </a:rPr>
                <a:t>)/</a:t>
              </a:r>
              <a:r>
                <a:rPr lang="en-GB" sz="1100" i="0">
                  <a:solidFill>
                    <a:schemeClr val="dk1"/>
                  </a:solidFill>
                  <a:effectLst/>
                  <a:latin typeface="+mn-lt"/>
                  <a:ea typeface="+mn-ea"/>
                  <a:cs typeface="+mn-cs"/>
                </a:rPr>
                <a:t>𝑊</a:t>
              </a:r>
              <a:r>
                <a:rPr lang="en-ZA" sz="1100" i="0">
                  <a:solidFill>
                    <a:schemeClr val="dk1"/>
                  </a:solidFill>
                  <a:effectLst/>
                  <a:latin typeface="+mn-lt"/>
                  <a:ea typeface="+mn-ea"/>
                  <a:cs typeface="+mn-cs"/>
                </a:rPr>
                <a:t>_</a:t>
              </a:r>
              <a:r>
                <a:rPr lang="en-GB" sz="1100" i="0">
                  <a:solidFill>
                    <a:schemeClr val="dk1"/>
                  </a:solidFill>
                  <a:effectLst/>
                  <a:latin typeface="+mn-lt"/>
                  <a:ea typeface="+mn-ea"/>
                  <a:cs typeface="+mn-cs"/>
                </a:rPr>
                <a:t>𝑠𝑎𝑚𝑝𝑙𝑒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Where Macid is the molarity of the acid (M), W sample, the mass of the sample (g) and “C” taking into account the differing molarities of the NaOH and HCl solutions.</a:t>
              </a:r>
              <a:endParaRPr lang="en-ZA" sz="900">
                <a:solidFill>
                  <a:schemeClr val="dk1"/>
                </a:solidFill>
                <a:effectLst/>
                <a:latin typeface="+mn-lt"/>
                <a:ea typeface="+mn-ea"/>
                <a:cs typeface="+mn-cs"/>
              </a:endParaRPr>
            </a:p>
            <a:p>
              <a:r>
                <a:rPr lang="en-GB" sz="1100" i="0">
                  <a:solidFill>
                    <a:schemeClr val="dk1"/>
                  </a:solidFill>
                  <a:effectLst/>
                  <a:latin typeface="+mn-lt"/>
                  <a:ea typeface="+mn-ea"/>
                  <a:cs typeface="+mn-cs"/>
                </a:rPr>
                <a:t>𝐶=</a:t>
              </a:r>
              <a:r>
                <a:rPr lang="en-ZA" sz="1100" i="0">
                  <a:solidFill>
                    <a:schemeClr val="dk1"/>
                  </a:solidFill>
                  <a:effectLst/>
                  <a:latin typeface="+mn-lt"/>
                  <a:ea typeface="+mn-ea"/>
                  <a:cs typeface="+mn-cs"/>
                </a:rPr>
                <a:t>〖</a:t>
              </a:r>
              <a:r>
                <a:rPr lang="en-GB" sz="1100" i="0">
                  <a:solidFill>
                    <a:schemeClr val="dk1"/>
                  </a:solidFill>
                  <a:effectLst/>
                  <a:latin typeface="+mn-lt"/>
                  <a:ea typeface="+mn-ea"/>
                  <a:cs typeface="+mn-cs"/>
                </a:rPr>
                <a:t>𝑉𝑜𝑙𝑢𝑚𝑒</a:t>
              </a:r>
              <a:r>
                <a:rPr lang="en-ZA" sz="1100" i="0">
                  <a:solidFill>
                    <a:schemeClr val="dk1"/>
                  </a:solidFill>
                  <a:effectLst/>
                  <a:latin typeface="+mn-lt"/>
                  <a:ea typeface="+mn-ea"/>
                  <a:cs typeface="+mn-cs"/>
                </a:rPr>
                <a:t>〗_(</a:t>
              </a:r>
              <a:r>
                <a:rPr lang="en-GB" sz="1100" i="0">
                  <a:solidFill>
                    <a:schemeClr val="dk1"/>
                  </a:solidFill>
                  <a:effectLst/>
                  <a:latin typeface="+mn-lt"/>
                  <a:ea typeface="+mn-ea"/>
                  <a:cs typeface="+mn-cs"/>
                </a:rPr>
                <a:t>𝐻𝐶𝑙 𝑖𝑛 𝑏𝑙𝑎𝑛𝑘</a:t>
              </a:r>
              <a:r>
                <a:rPr lang="en-ZA" sz="1100" i="0">
                  <a:solidFill>
                    <a:schemeClr val="dk1"/>
                  </a:solidFill>
                  <a:effectLst/>
                  <a:latin typeface="+mn-lt"/>
                  <a:ea typeface="+mn-ea"/>
                  <a:cs typeface="+mn-cs"/>
                </a:rPr>
                <a:t>)/〖</a:t>
              </a:r>
              <a:r>
                <a:rPr lang="en-GB" sz="1100" i="0">
                  <a:solidFill>
                    <a:schemeClr val="dk1"/>
                  </a:solidFill>
                  <a:effectLst/>
                  <a:latin typeface="+mn-lt"/>
                  <a:ea typeface="+mn-ea"/>
                  <a:cs typeface="+mn-cs"/>
                </a:rPr>
                <a:t>𝑉𝑜𝑙𝑢𝑚𝑒</a:t>
              </a:r>
              <a:r>
                <a:rPr lang="en-ZA" sz="1100" i="0">
                  <a:solidFill>
                    <a:schemeClr val="dk1"/>
                  </a:solidFill>
                  <a:effectLst/>
                  <a:latin typeface="+mn-lt"/>
                  <a:ea typeface="+mn-ea"/>
                  <a:cs typeface="+mn-cs"/>
                </a:rPr>
                <a:t>〗_(</a:t>
              </a:r>
              <a:r>
                <a:rPr lang="en-GB" sz="1100" i="0">
                  <a:solidFill>
                    <a:schemeClr val="dk1"/>
                  </a:solidFill>
                  <a:effectLst/>
                  <a:latin typeface="+mn-lt"/>
                  <a:ea typeface="+mn-ea"/>
                  <a:cs typeface="+mn-cs"/>
                </a:rPr>
                <a:t>𝑁𝑎𝑂𝐻 𝑡𝑖𝑡𝑟𝑎𝑡𝑒𝑑 𝑖𝑛 𝑏𝑙𝑎𝑛𝑘</a:t>
              </a:r>
              <a:r>
                <a:rPr lang="en-ZA" sz="1100" i="0">
                  <a:solidFill>
                    <a:schemeClr val="dk1"/>
                  </a:solidFill>
                  <a:effectLst/>
                  <a:latin typeface="+mn-lt"/>
                  <a:ea typeface="+mn-ea"/>
                  <a:cs typeface="+mn-cs"/>
                </a:rPr>
                <a:t>)</a:t>
              </a:r>
              <a:r>
                <a:rPr lang="en-GB" sz="1100" i="0">
                  <a:solidFill>
                    <a:schemeClr val="dk1"/>
                  </a:solidFill>
                  <a:effectLst/>
                  <a:latin typeface="+mn-lt"/>
                  <a:ea typeface="+mn-ea"/>
                  <a:cs typeface="+mn-cs"/>
                </a:rPr>
                <a:t>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A conversion factor of 49 results in the ANC units of kg H2SO4/ton.</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900">
                <a:solidFill>
                  <a:schemeClr val="dk1"/>
                </a:solidFill>
                <a:effectLst/>
                <a:latin typeface="+mn-lt"/>
                <a:ea typeface="+mn-ea"/>
                <a:cs typeface="+mn-cs"/>
              </a:endParaRPr>
            </a:p>
            <a:p>
              <a:r>
                <a:rPr lang="en-GB" sz="1100" b="1">
                  <a:solidFill>
                    <a:schemeClr val="dk1"/>
                  </a:solidFill>
                  <a:effectLst/>
                  <a:latin typeface="+mn-lt"/>
                  <a:ea typeface="+mn-ea"/>
                  <a:cs typeface="+mn-cs"/>
                </a:rPr>
                <a:t>Net Acid Generation (NAG) Test Procedures</a:t>
              </a:r>
              <a:endParaRPr lang="en-ZA" sz="900">
                <a:solidFill>
                  <a:schemeClr val="dk1"/>
                </a:solidFill>
                <a:effectLst/>
                <a:latin typeface="+mn-lt"/>
                <a:ea typeface="+mn-ea"/>
                <a:cs typeface="+mn-cs"/>
              </a:endParaRPr>
            </a:p>
            <a:p>
              <a:r>
                <a:rPr lang="en-GB" sz="1100" b="1" i="1">
                  <a:solidFill>
                    <a:schemeClr val="dk1"/>
                  </a:solidFill>
                  <a:effectLst/>
                  <a:latin typeface="+mn-lt"/>
                  <a:ea typeface="+mn-ea"/>
                  <a:cs typeface="+mn-cs"/>
                </a:rPr>
                <a:t>Single addition NAG test procedure</a:t>
              </a:r>
              <a:endParaRPr lang="en-ZA" sz="900" i="1">
                <a:solidFill>
                  <a:schemeClr val="dk1"/>
                </a:solidFill>
                <a:effectLst/>
                <a:latin typeface="+mn-lt"/>
                <a:ea typeface="+mn-ea"/>
                <a:cs typeface="+mn-cs"/>
              </a:endParaRPr>
            </a:p>
            <a:p>
              <a:r>
                <a:rPr lang="en-GB" sz="1100">
                  <a:solidFill>
                    <a:schemeClr val="dk1"/>
                  </a:solidFill>
                  <a:effectLst/>
                  <a:latin typeface="+mn-lt"/>
                  <a:ea typeface="+mn-ea"/>
                  <a:cs typeface="+mn-cs"/>
                </a:rPr>
                <a:t>The material is reacted with H2O2 to rapidly oxidise sulphide minerals. The pH of the solution is measured after the reaction of the material with peroxide is complete.</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 </a:t>
              </a:r>
              <a:endParaRPr lang="en-ZA" sz="900">
                <a:solidFill>
                  <a:schemeClr val="dk1"/>
                </a:solidFill>
                <a:effectLst/>
                <a:latin typeface="+mn-lt"/>
                <a:ea typeface="+mn-ea"/>
                <a:cs typeface="+mn-cs"/>
              </a:endParaRPr>
            </a:p>
            <a:p>
              <a:r>
                <a:rPr lang="en-GB" sz="1100" b="1" i="1">
                  <a:solidFill>
                    <a:schemeClr val="dk1"/>
                  </a:solidFill>
                  <a:effectLst/>
                  <a:latin typeface="+mn-lt"/>
                  <a:ea typeface="+mn-ea"/>
                  <a:cs typeface="+mn-cs"/>
                </a:rPr>
                <a:t>Reagents</a:t>
              </a:r>
              <a:endParaRPr lang="en-ZA" sz="900" b="1" i="1">
                <a:solidFill>
                  <a:schemeClr val="dk1"/>
                </a:solidFill>
                <a:effectLst/>
                <a:latin typeface="+mn-lt"/>
                <a:ea typeface="+mn-ea"/>
                <a:cs typeface="+mn-cs"/>
              </a:endParaRPr>
            </a:p>
            <a:p>
              <a:pPr lvl="0"/>
              <a:r>
                <a:rPr lang="en-GB" sz="1100">
                  <a:solidFill>
                    <a:schemeClr val="dk1"/>
                  </a:solidFill>
                  <a:effectLst/>
                  <a:latin typeface="+mn-lt"/>
                  <a:ea typeface="+mn-ea"/>
                  <a:cs typeface="+mn-cs"/>
                </a:rPr>
                <a:t>Standardized 0.5M NaOH solution: dissolve 20 g of NaOH pellets to 1 litre with deionised water then standardize with certified grade 0.1 M HCl solution</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Standardized 0.1 M NaOH solution: dilute 0.5 M NaOH 1: 4 with deionized water and standardize with certified grade 0.1 M HCl solution</a:t>
              </a:r>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30 % H2O2 solution</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NB H2O2 solution should be at room temperature and of pH 4.5 – 6.0.   If pH &lt; 4.5 add dilute NaOH solution made up by adding 1 g NaOH to 100 ml deionized H2O, until pH &gt; 4.5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15 % H2O2 solution</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Dilute 30 %  H2O2 1:1 with deionised water </a:t>
              </a:r>
              <a:endParaRPr lang="en-ZA" sz="900">
                <a:solidFill>
                  <a:schemeClr val="dk1"/>
                </a:solidFill>
                <a:effectLst/>
                <a:latin typeface="+mn-lt"/>
                <a:ea typeface="+mn-ea"/>
                <a:cs typeface="+mn-cs"/>
              </a:endParaRPr>
            </a:p>
            <a:p>
              <a:r>
                <a:rPr lang="en-GB" sz="1100" b="1" i="1">
                  <a:solidFill>
                    <a:schemeClr val="dk1"/>
                  </a:solidFill>
                  <a:effectLst/>
                  <a:latin typeface="+mn-lt"/>
                  <a:ea typeface="+mn-ea"/>
                  <a:cs typeface="+mn-cs"/>
                </a:rPr>
                <a:t>Procedure</a:t>
              </a:r>
              <a:endParaRPr lang="en-ZA" sz="900" b="1" i="1">
                <a:solidFill>
                  <a:schemeClr val="dk1"/>
                </a:solidFill>
                <a:effectLst/>
                <a:latin typeface="+mn-lt"/>
                <a:ea typeface="+mn-ea"/>
                <a:cs typeface="+mn-cs"/>
              </a:endParaRPr>
            </a:p>
            <a:p>
              <a:pPr lvl="0"/>
              <a:r>
                <a:rPr lang="en-GB" sz="1100">
                  <a:solidFill>
                    <a:schemeClr val="dk1"/>
                  </a:solidFill>
                  <a:effectLst/>
                  <a:latin typeface="+mn-lt"/>
                  <a:ea typeface="+mn-ea"/>
                  <a:cs typeface="+mn-cs"/>
                </a:rPr>
                <a:t>Weigh approximately 2.5 g of pulverised sample into a 500 ml conical beaker.</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Carefully add 250 ml of 15 % H2O2 to the conical flask. Weigh the flask and its contents and record the mass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Cover with a watch glass and place mixture inside a fume hood for 24 hours. The NAG reaction can be vigorous and NAG solutions can “boil-over” if the reaction is too rapid.</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Measure the pre-boil NAGpH</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After the reaction, place the beakers on a hot plate and gently heat until effervescence stops or for a minimum of 2 hours. The sample must not boil dry. Deionised water is added, as required, to maintain the volume approximately constant.</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Cool the sample to room temperature</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Rinse down solid that has adhered to sides of flask into the solution using deionised water to give a final volume of 250 ml.</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Record the final pH of the solution (After-boil NAGpH)</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Filter the NAG solution and retain both solids and filtrate for further analysis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Titrate solution to pH 4.5 and 7.0, while stirring, with the appropriate NaOH concentration based on NAGpH as follows: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When NAGpH is &gt; 2 titrate with 0.10M NaOH</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When NAGpH is ≤ 2 titrate with 0.50M NaOH</a:t>
              </a:r>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The volume of NaOH used during titration is recorded and then used in calculating NAG.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Calculation</a:t>
              </a:r>
              <a:endParaRPr lang="en-ZA" sz="900">
                <a:solidFill>
                  <a:schemeClr val="dk1"/>
                </a:solidFill>
                <a:effectLst/>
                <a:latin typeface="+mn-lt"/>
                <a:ea typeface="+mn-ea"/>
                <a:cs typeface="+mn-cs"/>
              </a:endParaRPr>
            </a:p>
            <a:p>
              <a:r>
                <a:rPr lang="en-GB" sz="1100" b="1" i="0">
                  <a:solidFill>
                    <a:schemeClr val="dk1"/>
                  </a:solidFill>
                  <a:effectLst/>
                  <a:latin typeface="+mn-lt"/>
                  <a:ea typeface="+mn-ea"/>
                  <a:cs typeface="+mn-cs"/>
                </a:rPr>
                <a:t>𝑵</a:t>
              </a:r>
              <a:r>
                <a:rPr lang="en-GB" sz="1100" i="0">
                  <a:solidFill>
                    <a:schemeClr val="dk1"/>
                  </a:solidFill>
                  <a:effectLst/>
                  <a:latin typeface="+mn-lt"/>
                  <a:ea typeface="+mn-ea"/>
                  <a:cs typeface="+mn-cs"/>
                </a:rPr>
                <a:t>𝐴𝐺=</a:t>
              </a:r>
              <a:r>
                <a:rPr lang="en-ZA" sz="1100" i="0">
                  <a:solidFill>
                    <a:schemeClr val="dk1"/>
                  </a:solidFill>
                  <a:effectLst/>
                  <a:latin typeface="+mn-lt"/>
                  <a:ea typeface="+mn-ea"/>
                  <a:cs typeface="+mn-cs"/>
                </a:rPr>
                <a:t>(</a:t>
              </a:r>
              <a:r>
                <a:rPr lang="en-GB" sz="1100" i="0">
                  <a:solidFill>
                    <a:schemeClr val="dk1"/>
                  </a:solidFill>
                  <a:effectLst/>
                  <a:latin typeface="+mn-lt"/>
                  <a:ea typeface="+mn-ea"/>
                  <a:cs typeface="+mn-cs"/>
                </a:rPr>
                <a:t>49 ×𝑉×𝑀</a:t>
              </a:r>
              <a:r>
                <a:rPr lang="en-ZA" sz="1100" i="0">
                  <a:solidFill>
                    <a:schemeClr val="dk1"/>
                  </a:solidFill>
                  <a:effectLst/>
                  <a:latin typeface="+mn-lt"/>
                  <a:ea typeface="+mn-ea"/>
                  <a:cs typeface="+mn-cs"/>
                </a:rPr>
                <a:t>)/</a:t>
              </a:r>
              <a:r>
                <a:rPr lang="en-GB" sz="1100" i="0">
                  <a:solidFill>
                    <a:schemeClr val="dk1"/>
                  </a:solidFill>
                  <a:effectLst/>
                  <a:latin typeface="+mn-lt"/>
                  <a:ea typeface="+mn-ea"/>
                  <a:cs typeface="+mn-cs"/>
                </a:rPr>
                <a:t>𝑊</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Where:</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V is the total of NaOH used (ml),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M is the molarity of the NaOH solution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W is the mass (g) of ore sample used in each reaction step. </a:t>
              </a:r>
              <a:endParaRPr lang="en-ZA" sz="900">
                <a:solidFill>
                  <a:schemeClr val="dk1"/>
                </a:solidFill>
                <a:effectLst/>
                <a:latin typeface="+mn-lt"/>
                <a:ea typeface="+mn-ea"/>
                <a:cs typeface="+mn-cs"/>
              </a:endParaRPr>
            </a:p>
            <a:p>
              <a:r>
                <a:rPr lang="en-GB" sz="1100">
                  <a:solidFill>
                    <a:schemeClr val="dk1"/>
                  </a:solidFill>
                  <a:effectLst/>
                  <a:latin typeface="+mn-lt"/>
                  <a:ea typeface="+mn-ea"/>
                  <a:cs typeface="+mn-cs"/>
                </a:rPr>
                <a:t>The inclusion of constant, 49 in the equation allows for units of NAG of Kg H2SO4/ton ore.</a:t>
              </a:r>
            </a:p>
            <a:p>
              <a:endParaRPr lang="en-GB" sz="1100">
                <a:solidFill>
                  <a:schemeClr val="dk1"/>
                </a:solidFill>
                <a:effectLst/>
                <a:latin typeface="+mn-lt"/>
                <a:ea typeface="+mn-ea"/>
                <a:cs typeface="+mn-cs"/>
              </a:endParaRPr>
            </a:p>
            <a:p>
              <a:endParaRPr lang="en-ZA" sz="900">
                <a:solidFill>
                  <a:schemeClr val="dk1"/>
                </a:solidFill>
                <a:effectLst/>
                <a:latin typeface="+mn-lt"/>
                <a:ea typeface="+mn-ea"/>
                <a:cs typeface="+mn-cs"/>
              </a:endParaRPr>
            </a:p>
            <a:p>
              <a:r>
                <a:rPr lang="en-GB" sz="1100" b="1">
                  <a:solidFill>
                    <a:schemeClr val="dk1"/>
                  </a:solidFill>
                  <a:effectLst/>
                  <a:latin typeface="+mn-lt"/>
                  <a:ea typeface="+mn-ea"/>
                  <a:cs typeface="+mn-cs"/>
                </a:rPr>
                <a:t>Extended boil NAG (ACARP Project C15034)</a:t>
              </a:r>
              <a:endParaRPr lang="en-ZA" sz="900">
                <a:solidFill>
                  <a:schemeClr val="dk1"/>
                </a:solidFill>
                <a:effectLst/>
                <a:latin typeface="+mn-lt"/>
                <a:ea typeface="+mn-ea"/>
                <a:cs typeface="+mn-cs"/>
              </a:endParaRPr>
            </a:p>
            <a:p>
              <a:pPr lvl="0"/>
              <a:r>
                <a:rPr lang="en-GB" sz="1100">
                  <a:solidFill>
                    <a:schemeClr val="dk1"/>
                  </a:solidFill>
                  <a:effectLst/>
                  <a:latin typeface="+mn-lt"/>
                  <a:ea typeface="+mn-ea"/>
                  <a:cs typeface="+mn-cs"/>
                </a:rPr>
                <a:t>Do a standard NAG test ( steps 1 to 9 of the single addition NAG)</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If the NAGpH is ≤ 4.5 split the filtrate into:</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Sample A 100 ml – for extended boil</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Sample B 100 ml- for solution assay</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Sample C 50 ml – stored as reserve in case of follow up requirement</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Carry out extended boiling step on sample A (vigorous boiling of the solution on a hot plate for 3-4 hours)</a:t>
              </a:r>
              <a:endParaRPr lang="en-ZA" sz="1050">
                <a:solidFill>
                  <a:schemeClr val="dk1"/>
                </a:solidFill>
                <a:effectLst/>
                <a:latin typeface="+mn-lt"/>
                <a:ea typeface="+mn-ea"/>
                <a:cs typeface="+mn-cs"/>
              </a:endParaRPr>
            </a:p>
            <a:p>
              <a:pPr lvl="0"/>
              <a:r>
                <a:rPr lang="en-GB" sz="1100">
                  <a:solidFill>
                    <a:schemeClr val="dk1"/>
                  </a:solidFill>
                  <a:effectLst/>
                  <a:latin typeface="+mn-lt"/>
                  <a:ea typeface="+mn-ea"/>
                  <a:cs typeface="+mn-cs"/>
                </a:rPr>
                <a:t>Cool the sample and measure pH</a:t>
              </a:r>
              <a:endParaRPr lang="en-ZA" sz="1050">
                <a:solidFill>
                  <a:schemeClr val="dk1"/>
                </a:solidFill>
                <a:effectLst/>
                <a:latin typeface="+mn-lt"/>
                <a:ea typeface="+mn-ea"/>
                <a:cs typeface="+mn-cs"/>
              </a:endParaRPr>
            </a:p>
            <a:p>
              <a:r>
                <a:rPr lang="en-GB" sz="1100">
                  <a:solidFill>
                    <a:schemeClr val="dk1"/>
                  </a:solidFill>
                  <a:effectLst/>
                  <a:latin typeface="+mn-lt"/>
                  <a:ea typeface="+mn-ea"/>
                  <a:cs typeface="+mn-cs"/>
                </a:rPr>
                <a:t>If Ext Boil NAGpH &lt; 4.5 the sample is likely to be PAF </a:t>
              </a:r>
              <a:endParaRPr lang="en-ZA" sz="1050">
                <a:solidFill>
                  <a:schemeClr val="dk1"/>
                </a:solidFill>
                <a:effectLst/>
                <a:latin typeface="+mn-lt"/>
                <a:ea typeface="+mn-ea"/>
                <a:cs typeface="+mn-cs"/>
              </a:endParaRPr>
            </a:p>
            <a:p>
              <a:endParaRPr lang="en-ZA" sz="1100"/>
            </a:p>
          </xdr:txBody>
        </xdr:sp>
      </mc:Fallback>
    </mc:AlternateContent>
    <xdr:clientData/>
  </xdr:twoCellAnchor>
  <xdr:twoCellAnchor editAs="oneCell">
    <xdr:from>
      <xdr:col>1</xdr:col>
      <xdr:colOff>228600</xdr:colOff>
      <xdr:row>52</xdr:row>
      <xdr:rowOff>57146</xdr:rowOff>
    </xdr:from>
    <xdr:to>
      <xdr:col>9</xdr:col>
      <xdr:colOff>170848</xdr:colOff>
      <xdr:row>59</xdr:row>
      <xdr:rowOff>9360</xdr:rowOff>
    </xdr:to>
    <xdr:pic>
      <xdr:nvPicPr>
        <xdr:cNvPr id="4" name="Picture 3">
          <a:extLst>
            <a:ext uri="{FF2B5EF4-FFF2-40B4-BE49-F238E27FC236}">
              <a16:creationId xmlns:a16="http://schemas.microsoft.com/office/drawing/2014/main" id="{E4AD2BD2-B351-499B-BC18-4DDA4A190A9D}"/>
            </a:ext>
          </a:extLst>
        </xdr:cNvPr>
        <xdr:cNvPicPr>
          <a:picLocks noChangeAspect="1"/>
        </xdr:cNvPicPr>
      </xdr:nvPicPr>
      <xdr:blipFill>
        <a:blip xmlns:r="http://schemas.openxmlformats.org/officeDocument/2006/relationships" r:embed="rId1"/>
        <a:stretch>
          <a:fillRect/>
        </a:stretch>
      </xdr:blipFill>
      <xdr:spPr>
        <a:xfrm>
          <a:off x="838200" y="9963146"/>
          <a:ext cx="4819048" cy="1285714"/>
        </a:xfrm>
        <a:prstGeom prst="rect">
          <a:avLst/>
        </a:prstGeom>
      </xdr:spPr>
    </xdr:pic>
    <xdr:clientData/>
  </xdr:twoCellAnchor>
  <xdr:twoCellAnchor editAs="oneCell">
    <xdr:from>
      <xdr:col>1</xdr:col>
      <xdr:colOff>190500</xdr:colOff>
      <xdr:row>71</xdr:row>
      <xdr:rowOff>133346</xdr:rowOff>
    </xdr:from>
    <xdr:to>
      <xdr:col>10</xdr:col>
      <xdr:colOff>46957</xdr:colOff>
      <xdr:row>79</xdr:row>
      <xdr:rowOff>9346</xdr:rowOff>
    </xdr:to>
    <xdr:pic>
      <xdr:nvPicPr>
        <xdr:cNvPr id="5" name="Picture 4">
          <a:extLst>
            <a:ext uri="{FF2B5EF4-FFF2-40B4-BE49-F238E27FC236}">
              <a16:creationId xmlns:a16="http://schemas.microsoft.com/office/drawing/2014/main" id="{FAB51E93-0710-433C-96EA-35ABD2D7D0B3}"/>
            </a:ext>
          </a:extLst>
        </xdr:cNvPr>
        <xdr:cNvPicPr>
          <a:picLocks noChangeAspect="1"/>
        </xdr:cNvPicPr>
      </xdr:nvPicPr>
      <xdr:blipFill>
        <a:blip xmlns:r="http://schemas.openxmlformats.org/officeDocument/2006/relationships" r:embed="rId2"/>
        <a:stretch>
          <a:fillRect/>
        </a:stretch>
      </xdr:blipFill>
      <xdr:spPr>
        <a:xfrm>
          <a:off x="800100" y="13658846"/>
          <a:ext cx="5342857" cy="1400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7</xdr:col>
      <xdr:colOff>107155</xdr:colOff>
      <xdr:row>7</xdr:row>
      <xdr:rowOff>188119</xdr:rowOff>
    </xdr:from>
    <xdr:to>
      <xdr:col>9</xdr:col>
      <xdr:colOff>1760230</xdr:colOff>
      <xdr:row>11</xdr:row>
      <xdr:rowOff>47625</xdr:rowOff>
    </xdr:to>
    <xdr:pic>
      <xdr:nvPicPr>
        <xdr:cNvPr id="4" name="Picture 3">
          <a:extLst>
            <a:ext uri="{FF2B5EF4-FFF2-40B4-BE49-F238E27FC236}">
              <a16:creationId xmlns:a16="http://schemas.microsoft.com/office/drawing/2014/main" id="{8074D23D-F322-4FA0-B62B-941586DF38A9}"/>
            </a:ext>
          </a:extLst>
        </xdr:cNvPr>
        <xdr:cNvPicPr>
          <a:picLocks noChangeAspect="1"/>
        </xdr:cNvPicPr>
      </xdr:nvPicPr>
      <xdr:blipFill>
        <a:blip xmlns:r="http://schemas.openxmlformats.org/officeDocument/2006/relationships" r:embed="rId1"/>
        <a:stretch>
          <a:fillRect/>
        </a:stretch>
      </xdr:blipFill>
      <xdr:spPr>
        <a:xfrm>
          <a:off x="7650955" y="1435894"/>
          <a:ext cx="4396275" cy="621506"/>
        </a:xfrm>
        <a:prstGeom prst="rect">
          <a:avLst/>
        </a:prstGeom>
      </xdr:spPr>
    </xdr:pic>
    <xdr:clientData/>
  </xdr:twoCellAnchor>
  <xdr:twoCellAnchor editAs="oneCell">
    <xdr:from>
      <xdr:col>7</xdr:col>
      <xdr:colOff>892969</xdr:colOff>
      <xdr:row>12</xdr:row>
      <xdr:rowOff>7504</xdr:rowOff>
    </xdr:from>
    <xdr:to>
      <xdr:col>9</xdr:col>
      <xdr:colOff>576263</xdr:colOff>
      <xdr:row>14</xdr:row>
      <xdr:rowOff>139604</xdr:rowOff>
    </xdr:to>
    <xdr:pic>
      <xdr:nvPicPr>
        <xdr:cNvPr id="5" name="Picture 4">
          <a:extLst>
            <a:ext uri="{FF2B5EF4-FFF2-40B4-BE49-F238E27FC236}">
              <a16:creationId xmlns:a16="http://schemas.microsoft.com/office/drawing/2014/main" id="{14A2BC49-7B58-45D7-9B93-56EBC61EF2C0}"/>
            </a:ext>
          </a:extLst>
        </xdr:cNvPr>
        <xdr:cNvPicPr>
          <a:picLocks noChangeAspect="1"/>
        </xdr:cNvPicPr>
      </xdr:nvPicPr>
      <xdr:blipFill>
        <a:blip xmlns:r="http://schemas.openxmlformats.org/officeDocument/2006/relationships" r:embed="rId2"/>
        <a:stretch>
          <a:fillRect/>
        </a:stretch>
      </xdr:blipFill>
      <xdr:spPr>
        <a:xfrm>
          <a:off x="8436769" y="2207779"/>
          <a:ext cx="2419350" cy="513100"/>
        </a:xfrm>
        <a:prstGeom prst="rect">
          <a:avLst/>
        </a:prstGeom>
      </xdr:spPr>
    </xdr:pic>
    <xdr:clientData/>
  </xdr:twoCellAnchor>
  <xdr:twoCellAnchor editAs="oneCell">
    <xdr:from>
      <xdr:col>7</xdr:col>
      <xdr:colOff>107155</xdr:colOff>
      <xdr:row>7</xdr:row>
      <xdr:rowOff>188119</xdr:rowOff>
    </xdr:from>
    <xdr:to>
      <xdr:col>9</xdr:col>
      <xdr:colOff>1776899</xdr:colOff>
      <xdr:row>11</xdr:row>
      <xdr:rowOff>47625</xdr:rowOff>
    </xdr:to>
    <xdr:pic>
      <xdr:nvPicPr>
        <xdr:cNvPr id="8" name="Picture 7">
          <a:extLst>
            <a:ext uri="{FF2B5EF4-FFF2-40B4-BE49-F238E27FC236}">
              <a16:creationId xmlns:a16="http://schemas.microsoft.com/office/drawing/2014/main" id="{40AE0AD6-3AFA-4290-9F46-596D7EF57824}"/>
            </a:ext>
          </a:extLst>
        </xdr:cNvPr>
        <xdr:cNvPicPr>
          <a:picLocks noChangeAspect="1"/>
        </xdr:cNvPicPr>
      </xdr:nvPicPr>
      <xdr:blipFill>
        <a:blip xmlns:r="http://schemas.openxmlformats.org/officeDocument/2006/relationships" r:embed="rId1"/>
        <a:stretch>
          <a:fillRect/>
        </a:stretch>
      </xdr:blipFill>
      <xdr:spPr>
        <a:xfrm>
          <a:off x="7650955" y="1435894"/>
          <a:ext cx="4396275" cy="621506"/>
        </a:xfrm>
        <a:prstGeom prst="rect">
          <a:avLst/>
        </a:prstGeom>
      </xdr:spPr>
    </xdr:pic>
    <xdr:clientData/>
  </xdr:twoCellAnchor>
  <xdr:twoCellAnchor editAs="oneCell">
    <xdr:from>
      <xdr:col>7</xdr:col>
      <xdr:colOff>892969</xdr:colOff>
      <xdr:row>12</xdr:row>
      <xdr:rowOff>7504</xdr:rowOff>
    </xdr:from>
    <xdr:to>
      <xdr:col>9</xdr:col>
      <xdr:colOff>588169</xdr:colOff>
      <xdr:row>14</xdr:row>
      <xdr:rowOff>139604</xdr:rowOff>
    </xdr:to>
    <xdr:pic>
      <xdr:nvPicPr>
        <xdr:cNvPr id="9" name="Picture 8">
          <a:extLst>
            <a:ext uri="{FF2B5EF4-FFF2-40B4-BE49-F238E27FC236}">
              <a16:creationId xmlns:a16="http://schemas.microsoft.com/office/drawing/2014/main" id="{77407200-0F66-48B6-BD26-5FD1891A63A7}"/>
            </a:ext>
          </a:extLst>
        </xdr:cNvPr>
        <xdr:cNvPicPr>
          <a:picLocks noChangeAspect="1"/>
        </xdr:cNvPicPr>
      </xdr:nvPicPr>
      <xdr:blipFill>
        <a:blip xmlns:r="http://schemas.openxmlformats.org/officeDocument/2006/relationships" r:embed="rId2"/>
        <a:stretch>
          <a:fillRect/>
        </a:stretch>
      </xdr:blipFill>
      <xdr:spPr>
        <a:xfrm>
          <a:off x="8436769" y="2207779"/>
          <a:ext cx="2419350" cy="5131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7</xdr:col>
      <xdr:colOff>107155</xdr:colOff>
      <xdr:row>7</xdr:row>
      <xdr:rowOff>188119</xdr:rowOff>
    </xdr:from>
    <xdr:to>
      <xdr:col>9</xdr:col>
      <xdr:colOff>1724512</xdr:colOff>
      <xdr:row>11</xdr:row>
      <xdr:rowOff>47625</xdr:rowOff>
    </xdr:to>
    <xdr:pic>
      <xdr:nvPicPr>
        <xdr:cNvPr id="2" name="Picture 1">
          <a:extLst>
            <a:ext uri="{FF2B5EF4-FFF2-40B4-BE49-F238E27FC236}">
              <a16:creationId xmlns:a16="http://schemas.microsoft.com/office/drawing/2014/main" id="{CC3AC919-D447-438C-B3A0-DFB193E773C5}"/>
            </a:ext>
          </a:extLst>
        </xdr:cNvPr>
        <xdr:cNvPicPr>
          <a:picLocks noChangeAspect="1"/>
        </xdr:cNvPicPr>
      </xdr:nvPicPr>
      <xdr:blipFill>
        <a:blip xmlns:r="http://schemas.openxmlformats.org/officeDocument/2006/relationships" r:embed="rId1"/>
        <a:stretch>
          <a:fillRect/>
        </a:stretch>
      </xdr:blipFill>
      <xdr:spPr>
        <a:xfrm>
          <a:off x="7650955" y="1435894"/>
          <a:ext cx="4396275" cy="621506"/>
        </a:xfrm>
        <a:prstGeom prst="rect">
          <a:avLst/>
        </a:prstGeom>
      </xdr:spPr>
    </xdr:pic>
    <xdr:clientData/>
  </xdr:twoCellAnchor>
  <xdr:twoCellAnchor editAs="oneCell">
    <xdr:from>
      <xdr:col>7</xdr:col>
      <xdr:colOff>892969</xdr:colOff>
      <xdr:row>12</xdr:row>
      <xdr:rowOff>7504</xdr:rowOff>
    </xdr:from>
    <xdr:to>
      <xdr:col>9</xdr:col>
      <xdr:colOff>540544</xdr:colOff>
      <xdr:row>14</xdr:row>
      <xdr:rowOff>139604</xdr:rowOff>
    </xdr:to>
    <xdr:pic>
      <xdr:nvPicPr>
        <xdr:cNvPr id="3" name="Picture 2">
          <a:extLst>
            <a:ext uri="{FF2B5EF4-FFF2-40B4-BE49-F238E27FC236}">
              <a16:creationId xmlns:a16="http://schemas.microsoft.com/office/drawing/2014/main" id="{07E015CA-EBAD-4021-80FA-F34FC6ADA319}"/>
            </a:ext>
          </a:extLst>
        </xdr:cNvPr>
        <xdr:cNvPicPr>
          <a:picLocks noChangeAspect="1"/>
        </xdr:cNvPicPr>
      </xdr:nvPicPr>
      <xdr:blipFill>
        <a:blip xmlns:r="http://schemas.openxmlformats.org/officeDocument/2006/relationships" r:embed="rId2"/>
        <a:stretch>
          <a:fillRect/>
        </a:stretch>
      </xdr:blipFill>
      <xdr:spPr>
        <a:xfrm>
          <a:off x="8436769" y="2207779"/>
          <a:ext cx="2419350" cy="513100"/>
        </a:xfrm>
        <a:prstGeom prst="rect">
          <a:avLst/>
        </a:prstGeom>
      </xdr:spPr>
    </xdr:pic>
    <xdr:clientData/>
  </xdr:twoCellAnchor>
  <xdr:twoCellAnchor editAs="oneCell">
    <xdr:from>
      <xdr:col>7</xdr:col>
      <xdr:colOff>107155</xdr:colOff>
      <xdr:row>7</xdr:row>
      <xdr:rowOff>188119</xdr:rowOff>
    </xdr:from>
    <xdr:to>
      <xdr:col>9</xdr:col>
      <xdr:colOff>1741180</xdr:colOff>
      <xdr:row>11</xdr:row>
      <xdr:rowOff>47625</xdr:rowOff>
    </xdr:to>
    <xdr:pic>
      <xdr:nvPicPr>
        <xdr:cNvPr id="8" name="Picture 7">
          <a:extLst>
            <a:ext uri="{FF2B5EF4-FFF2-40B4-BE49-F238E27FC236}">
              <a16:creationId xmlns:a16="http://schemas.microsoft.com/office/drawing/2014/main" id="{A3F175EA-700B-4161-B5BF-3621C293B34C}"/>
            </a:ext>
          </a:extLst>
        </xdr:cNvPr>
        <xdr:cNvPicPr>
          <a:picLocks noChangeAspect="1"/>
        </xdr:cNvPicPr>
      </xdr:nvPicPr>
      <xdr:blipFill>
        <a:blip xmlns:r="http://schemas.openxmlformats.org/officeDocument/2006/relationships" r:embed="rId1"/>
        <a:stretch>
          <a:fillRect/>
        </a:stretch>
      </xdr:blipFill>
      <xdr:spPr>
        <a:xfrm>
          <a:off x="7650955" y="1435894"/>
          <a:ext cx="4396275" cy="621506"/>
        </a:xfrm>
        <a:prstGeom prst="rect">
          <a:avLst/>
        </a:prstGeom>
      </xdr:spPr>
    </xdr:pic>
    <xdr:clientData/>
  </xdr:twoCellAnchor>
  <xdr:twoCellAnchor editAs="oneCell">
    <xdr:from>
      <xdr:col>7</xdr:col>
      <xdr:colOff>892969</xdr:colOff>
      <xdr:row>12</xdr:row>
      <xdr:rowOff>7504</xdr:rowOff>
    </xdr:from>
    <xdr:to>
      <xdr:col>9</xdr:col>
      <xdr:colOff>550069</xdr:colOff>
      <xdr:row>14</xdr:row>
      <xdr:rowOff>139604</xdr:rowOff>
    </xdr:to>
    <xdr:pic>
      <xdr:nvPicPr>
        <xdr:cNvPr id="9" name="Picture 8">
          <a:extLst>
            <a:ext uri="{FF2B5EF4-FFF2-40B4-BE49-F238E27FC236}">
              <a16:creationId xmlns:a16="http://schemas.microsoft.com/office/drawing/2014/main" id="{362FD125-2688-4565-BEB3-7928805C7980}"/>
            </a:ext>
          </a:extLst>
        </xdr:cNvPr>
        <xdr:cNvPicPr>
          <a:picLocks noChangeAspect="1"/>
        </xdr:cNvPicPr>
      </xdr:nvPicPr>
      <xdr:blipFill>
        <a:blip xmlns:r="http://schemas.openxmlformats.org/officeDocument/2006/relationships" r:embed="rId2"/>
        <a:stretch>
          <a:fillRect/>
        </a:stretch>
      </xdr:blipFill>
      <xdr:spPr>
        <a:xfrm>
          <a:off x="8436769" y="2207779"/>
          <a:ext cx="2419350" cy="5131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9</xdr:col>
      <xdr:colOff>95250</xdr:colOff>
      <xdr:row>1</xdr:row>
      <xdr:rowOff>85724</xdr:rowOff>
    </xdr:from>
    <xdr:to>
      <xdr:col>10</xdr:col>
      <xdr:colOff>571500</xdr:colOff>
      <xdr:row>3</xdr:row>
      <xdr:rowOff>155573</xdr:rowOff>
    </xdr:to>
    <xdr:pic>
      <xdr:nvPicPr>
        <xdr:cNvPr id="2" name="Picture 1">
          <a:extLst>
            <a:ext uri="{FF2B5EF4-FFF2-40B4-BE49-F238E27FC236}">
              <a16:creationId xmlns:a16="http://schemas.microsoft.com/office/drawing/2014/main" id="{F96E9D6A-51DA-4D01-B107-47A6317C63B9}"/>
            </a:ext>
          </a:extLst>
        </xdr:cNvPr>
        <xdr:cNvPicPr>
          <a:picLocks noChangeAspect="1"/>
        </xdr:cNvPicPr>
      </xdr:nvPicPr>
      <xdr:blipFill>
        <a:blip xmlns:r="http://schemas.openxmlformats.org/officeDocument/2006/relationships" r:embed="rId1"/>
        <a:stretch>
          <a:fillRect/>
        </a:stretch>
      </xdr:blipFill>
      <xdr:spPr>
        <a:xfrm>
          <a:off x="9058275" y="380999"/>
          <a:ext cx="1428750" cy="4508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38100</xdr:rowOff>
    </xdr:from>
    <xdr:to>
      <xdr:col>10</xdr:col>
      <xdr:colOff>514350</xdr:colOff>
      <xdr:row>19</xdr:row>
      <xdr:rowOff>66675</xdr:rowOff>
    </xdr:to>
    <xdr:sp macro="" textlink="">
      <xdr:nvSpPr>
        <xdr:cNvPr id="2" name="TextBox 1">
          <a:extLst>
            <a:ext uri="{FF2B5EF4-FFF2-40B4-BE49-F238E27FC236}">
              <a16:creationId xmlns:a16="http://schemas.microsoft.com/office/drawing/2014/main" id="{A27C78FE-9F30-4E03-AEDB-AE34108A4447}"/>
            </a:ext>
          </a:extLst>
        </xdr:cNvPr>
        <xdr:cNvSpPr txBox="1"/>
      </xdr:nvSpPr>
      <xdr:spPr>
        <a:xfrm>
          <a:off x="0" y="228600"/>
          <a:ext cx="6610350" cy="3457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ZA" sz="1100" i="1">
              <a:solidFill>
                <a:schemeClr val="dk1"/>
              </a:solidFill>
              <a:effectLst/>
              <a:latin typeface="+mn-lt"/>
              <a:ea typeface="+mn-ea"/>
              <a:cs typeface="+mn-cs"/>
            </a:rPr>
            <a:t>Classification for results of static tests (Stewart et. al., 2006; Hesketh et. al.,2010a)</a:t>
          </a:r>
        </a:p>
        <a:p>
          <a:endParaRPr lang="en-ZA" sz="1100"/>
        </a:p>
      </xdr:txBody>
    </xdr:sp>
    <xdr:clientData/>
  </xdr:twoCellAnchor>
  <xdr:twoCellAnchor editAs="oneCell">
    <xdr:from>
      <xdr:col>0</xdr:col>
      <xdr:colOff>47625</xdr:colOff>
      <xdr:row>3</xdr:row>
      <xdr:rowOff>47625</xdr:rowOff>
    </xdr:from>
    <xdr:to>
      <xdr:col>8</xdr:col>
      <xdr:colOff>437492</xdr:colOff>
      <xdr:row>16</xdr:row>
      <xdr:rowOff>56839</xdr:rowOff>
    </xdr:to>
    <xdr:pic>
      <xdr:nvPicPr>
        <xdr:cNvPr id="3" name="Picture 2">
          <a:extLst>
            <a:ext uri="{FF2B5EF4-FFF2-40B4-BE49-F238E27FC236}">
              <a16:creationId xmlns:a16="http://schemas.microsoft.com/office/drawing/2014/main" id="{0F9ED099-E46B-4156-987A-ACFA29699BBE}"/>
            </a:ext>
          </a:extLst>
        </xdr:cNvPr>
        <xdr:cNvPicPr>
          <a:picLocks noChangeAspect="1"/>
        </xdr:cNvPicPr>
      </xdr:nvPicPr>
      <xdr:blipFill>
        <a:blip xmlns:r="http://schemas.openxmlformats.org/officeDocument/2006/relationships" r:embed="rId1"/>
        <a:stretch>
          <a:fillRect/>
        </a:stretch>
      </xdr:blipFill>
      <xdr:spPr>
        <a:xfrm>
          <a:off x="47625" y="619125"/>
          <a:ext cx="5266667" cy="248571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103910</xdr:colOff>
      <xdr:row>2</xdr:row>
      <xdr:rowOff>6277</xdr:rowOff>
    </xdr:from>
    <xdr:to>
      <xdr:col>6</xdr:col>
      <xdr:colOff>813955</xdr:colOff>
      <xdr:row>17</xdr:row>
      <xdr:rowOff>164522</xdr:rowOff>
    </xdr:to>
    <xdr:graphicFrame macro="">
      <xdr:nvGraphicFramePr>
        <xdr:cNvPr id="2" name="Chart 1">
          <a:extLst>
            <a:ext uri="{FF2B5EF4-FFF2-40B4-BE49-F238E27FC236}">
              <a16:creationId xmlns:a16="http://schemas.microsoft.com/office/drawing/2014/main" id="{DC0EDA9C-9E3B-4E86-B2EC-DD04EBDA2C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1129316</xdr:colOff>
      <xdr:row>15</xdr:row>
      <xdr:rowOff>121709</xdr:rowOff>
    </xdr:from>
    <xdr:to>
      <xdr:col>14</xdr:col>
      <xdr:colOff>302758</xdr:colOff>
      <xdr:row>31</xdr:row>
      <xdr:rowOff>182183</xdr:rowOff>
    </xdr:to>
    <xdr:grpSp>
      <xdr:nvGrpSpPr>
        <xdr:cNvPr id="6" name="Group 5">
          <a:extLst>
            <a:ext uri="{FF2B5EF4-FFF2-40B4-BE49-F238E27FC236}">
              <a16:creationId xmlns:a16="http://schemas.microsoft.com/office/drawing/2014/main" id="{689BBB41-83A1-4D73-8723-CEBCF668520F}"/>
            </a:ext>
          </a:extLst>
        </xdr:cNvPr>
        <xdr:cNvGrpSpPr/>
      </xdr:nvGrpSpPr>
      <xdr:grpSpPr>
        <a:xfrm>
          <a:off x="6354459" y="3115280"/>
          <a:ext cx="5850013" cy="3253617"/>
          <a:chOff x="5803310" y="2013379"/>
          <a:chExt cx="5184776" cy="3132665"/>
        </a:xfrm>
      </xdr:grpSpPr>
      <xdr:sp macro="" textlink="">
        <xdr:nvSpPr>
          <xdr:cNvPr id="5" name="TextBox 4">
            <a:extLst>
              <a:ext uri="{FF2B5EF4-FFF2-40B4-BE49-F238E27FC236}">
                <a16:creationId xmlns:a16="http://schemas.microsoft.com/office/drawing/2014/main" id="{BA5710A3-CD36-4682-B412-D50F87CEE8DA}"/>
              </a:ext>
            </a:extLst>
          </xdr:cNvPr>
          <xdr:cNvSpPr txBox="1"/>
        </xdr:nvSpPr>
        <xdr:spPr>
          <a:xfrm>
            <a:off x="5803310" y="2013379"/>
            <a:ext cx="5184776" cy="31326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ZA" sz="1100" b="0" i="0" u="none" strike="noStrike">
                <a:solidFill>
                  <a:schemeClr val="dk1"/>
                </a:solidFill>
                <a:effectLst/>
                <a:latin typeface="+mn-lt"/>
                <a:ea typeface="+mn-ea"/>
                <a:cs typeface="+mn-cs"/>
              </a:rPr>
              <a:t>Smart, R., Skinner, B., Levay, G., Gerson, A., Thomas, J., Sobobieraj, H., Schumann, R., Weisener, C., et al. 2002. ARD test handbook: Project P387A prediction and kinetic control of acid mine drainage. Project P387A, Prediction and kinetic control of acid mine drainage. (May):42. Available: http://www.amira.com.au/documents/downloads/P387AProtocolBooklet.pdf [2017, March 29].</a:t>
            </a:r>
            <a:r>
              <a:rPr lang="en-ZA"/>
              <a:t> </a:t>
            </a:r>
            <a:endParaRPr lang="en-ZA" sz="1100"/>
          </a:p>
        </xdr:txBody>
      </xdr:sp>
      <xdr:pic>
        <xdr:nvPicPr>
          <xdr:cNvPr id="3" name="Picture 2">
            <a:extLst>
              <a:ext uri="{FF2B5EF4-FFF2-40B4-BE49-F238E27FC236}">
                <a16:creationId xmlns:a16="http://schemas.microsoft.com/office/drawing/2014/main" id="{63B307BB-E33E-4BBA-9D42-2D1BFDAE3C3E}"/>
              </a:ext>
            </a:extLst>
          </xdr:cNvPr>
          <xdr:cNvPicPr>
            <a:picLocks noChangeAspect="1"/>
          </xdr:cNvPicPr>
        </xdr:nvPicPr>
        <xdr:blipFill>
          <a:blip xmlns:r="http://schemas.openxmlformats.org/officeDocument/2006/relationships" r:embed="rId2"/>
          <a:stretch>
            <a:fillRect/>
          </a:stretch>
        </xdr:blipFill>
        <xdr:spPr>
          <a:xfrm>
            <a:off x="6012656" y="2108200"/>
            <a:ext cx="4938628" cy="1935258"/>
          </a:xfrm>
          <a:prstGeom prst="rect">
            <a:avLst/>
          </a:prstGeom>
        </xdr:spPr>
      </xdr:pic>
    </xdr:grpSp>
    <xdr:clientData/>
  </xdr:twoCellAnchor>
  <xdr:twoCellAnchor>
    <xdr:from>
      <xdr:col>10</xdr:col>
      <xdr:colOff>171450</xdr:colOff>
      <xdr:row>1</xdr:row>
      <xdr:rowOff>11905</xdr:rowOff>
    </xdr:from>
    <xdr:to>
      <xdr:col>22</xdr:col>
      <xdr:colOff>258536</xdr:colOff>
      <xdr:row>13</xdr:row>
      <xdr:rowOff>54429</xdr:rowOff>
    </xdr:to>
    <xdr:sp macro="" textlink="">
      <xdr:nvSpPr>
        <xdr:cNvPr id="7" name="TextBox 6">
          <a:extLst>
            <a:ext uri="{FF2B5EF4-FFF2-40B4-BE49-F238E27FC236}">
              <a16:creationId xmlns:a16="http://schemas.microsoft.com/office/drawing/2014/main" id="{3134C07A-541F-4763-A2E8-D6407A533029}"/>
            </a:ext>
          </a:extLst>
        </xdr:cNvPr>
        <xdr:cNvSpPr txBox="1"/>
      </xdr:nvSpPr>
      <xdr:spPr>
        <a:xfrm>
          <a:off x="9261021" y="216012"/>
          <a:ext cx="7108372" cy="234213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ZA" sz="1100"/>
        </a:p>
        <a:p>
          <a:endParaRPr lang="en-ZA" sz="1100"/>
        </a:p>
        <a:p>
          <a:endParaRPr lang="en-ZA" sz="1100"/>
        </a:p>
        <a:p>
          <a:endParaRPr lang="en-ZA" sz="1100"/>
        </a:p>
        <a:p>
          <a:endParaRPr lang="en-ZA" sz="1100"/>
        </a:p>
        <a:p>
          <a:endParaRPr lang="en-ZA" sz="1100"/>
        </a:p>
        <a:p>
          <a:endParaRPr lang="en-ZA" sz="1100"/>
        </a:p>
        <a:p>
          <a:endParaRPr lang="en-ZA" sz="1100"/>
        </a:p>
        <a:p>
          <a:endParaRPr lang="en-ZA" sz="1100"/>
        </a:p>
        <a:p>
          <a:endParaRPr lang="en-ZA" sz="1100"/>
        </a:p>
        <a:p>
          <a:endParaRPr lang="en-ZA" sz="1100"/>
        </a:p>
        <a:p>
          <a:endParaRPr lang="en-ZA" sz="1100"/>
        </a:p>
        <a:p>
          <a:r>
            <a:rPr lang="en-ZA" sz="1100"/>
            <a:t>https://en.wikipedia.org/wiki/Propaghttps://en.wikipedia.org/wiki/Propagation_of_uncertaintyation_of_uncertainty </a:t>
          </a:r>
        </a:p>
      </xdr:txBody>
    </xdr:sp>
    <xdr:clientData/>
  </xdr:twoCellAnchor>
  <xdr:twoCellAnchor editAs="oneCell">
    <xdr:from>
      <xdr:col>10</xdr:col>
      <xdr:colOff>266700</xdr:colOff>
      <xdr:row>1</xdr:row>
      <xdr:rowOff>100351</xdr:rowOff>
    </xdr:from>
    <xdr:to>
      <xdr:col>22</xdr:col>
      <xdr:colOff>145667</xdr:colOff>
      <xdr:row>11</xdr:row>
      <xdr:rowOff>149679</xdr:rowOff>
    </xdr:to>
    <xdr:pic>
      <xdr:nvPicPr>
        <xdr:cNvPr id="12" name="Picture 11">
          <a:extLst>
            <a:ext uri="{FF2B5EF4-FFF2-40B4-BE49-F238E27FC236}">
              <a16:creationId xmlns:a16="http://schemas.microsoft.com/office/drawing/2014/main" id="{741FD1AD-7F96-4290-BA2C-4D149CCE1BFF}"/>
            </a:ext>
          </a:extLst>
        </xdr:cNvPr>
        <xdr:cNvPicPr>
          <a:picLocks noChangeAspect="1"/>
        </xdr:cNvPicPr>
      </xdr:nvPicPr>
      <xdr:blipFill>
        <a:blip xmlns:r="http://schemas.openxmlformats.org/officeDocument/2006/relationships" r:embed="rId3"/>
        <a:stretch>
          <a:fillRect/>
        </a:stretch>
      </xdr:blipFill>
      <xdr:spPr>
        <a:xfrm>
          <a:off x="9356271" y="304458"/>
          <a:ext cx="6900252" cy="1954328"/>
        </a:xfrm>
        <a:prstGeom prst="rect">
          <a:avLst/>
        </a:prstGeom>
      </xdr:spPr>
    </xdr:pic>
    <xdr:clientData/>
  </xdr:twoCellAnchor>
  <xdr:twoCellAnchor>
    <xdr:from>
      <xdr:col>6</xdr:col>
      <xdr:colOff>1143000</xdr:colOff>
      <xdr:row>9</xdr:row>
      <xdr:rowOff>81644</xdr:rowOff>
    </xdr:from>
    <xdr:to>
      <xdr:col>10</xdr:col>
      <xdr:colOff>163285</xdr:colOff>
      <xdr:row>15</xdr:row>
      <xdr:rowOff>68036</xdr:rowOff>
    </xdr:to>
    <xdr:sp macro="" textlink="">
      <xdr:nvSpPr>
        <xdr:cNvPr id="13" name="TextBox 12">
          <a:extLst>
            <a:ext uri="{FF2B5EF4-FFF2-40B4-BE49-F238E27FC236}">
              <a16:creationId xmlns:a16="http://schemas.microsoft.com/office/drawing/2014/main" id="{CD6109B4-CA2A-4F9C-87AC-E83AFF6D9407}"/>
            </a:ext>
          </a:extLst>
        </xdr:cNvPr>
        <xdr:cNvSpPr txBox="1"/>
      </xdr:nvSpPr>
      <xdr:spPr>
        <a:xfrm>
          <a:off x="5715000" y="1823358"/>
          <a:ext cx="2517321" cy="11293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a:t>se </a:t>
          </a:r>
          <a:r>
            <a:rPr lang="en-ZA" sz="1100" baseline="0"/>
            <a:t> is defined as the standard error of the mean. It is the standard deviation of the sampling distribution of the mean.</a:t>
          </a:r>
        </a:p>
        <a:p>
          <a:endParaRPr lang="en-ZA" sz="1100" baseline="0"/>
        </a:p>
        <a:p>
          <a:r>
            <a:rPr lang="en-ZA" sz="1100"/>
            <a:t>http://davidmlane.com/hyperstat/A103735.html</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0.62772</cdr:x>
      <cdr:y>0.51639</cdr:y>
    </cdr:from>
    <cdr:to>
      <cdr:x>0.71966</cdr:x>
      <cdr:y>0.62172</cdr:y>
    </cdr:to>
    <cdr:sp macro="" textlink="">
      <cdr:nvSpPr>
        <cdr:cNvPr id="2" name="TextBox 1">
          <a:extLst xmlns:a="http://schemas.openxmlformats.org/drawingml/2006/main">
            <a:ext uri="{FF2B5EF4-FFF2-40B4-BE49-F238E27FC236}">
              <a16:creationId xmlns:a16="http://schemas.microsoft.com/office/drawing/2014/main" id="{667B6B4B-A9D0-4F66-B98E-4DADD8231DEF}"/>
            </a:ext>
          </a:extLst>
        </cdr:cNvPr>
        <cdr:cNvSpPr txBox="1"/>
      </cdr:nvSpPr>
      <cdr:spPr>
        <a:xfrm xmlns:a="http://schemas.openxmlformats.org/drawingml/2006/main">
          <a:off x="3382072" y="1562770"/>
          <a:ext cx="495361" cy="3187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PAF</a:t>
          </a:r>
        </a:p>
      </cdr:txBody>
    </cdr:sp>
  </cdr:relSizeAnchor>
  <cdr:relSizeAnchor xmlns:cdr="http://schemas.openxmlformats.org/drawingml/2006/chartDrawing">
    <cdr:from>
      <cdr:x>0.24779</cdr:x>
      <cdr:y>0.15513</cdr:y>
    </cdr:from>
    <cdr:to>
      <cdr:x>0.33973</cdr:x>
      <cdr:y>0.26046</cdr:y>
    </cdr:to>
    <cdr:sp macro="" textlink="">
      <cdr:nvSpPr>
        <cdr:cNvPr id="3" name="TextBox 1">
          <a:extLst xmlns:a="http://schemas.openxmlformats.org/drawingml/2006/main">
            <a:ext uri="{FF2B5EF4-FFF2-40B4-BE49-F238E27FC236}">
              <a16:creationId xmlns:a16="http://schemas.microsoft.com/office/drawing/2014/main" id="{AB5C7D51-7573-42A3-BFFE-F5690CAA8634}"/>
            </a:ext>
          </a:extLst>
        </cdr:cNvPr>
        <cdr:cNvSpPr txBox="1"/>
      </cdr:nvSpPr>
      <cdr:spPr>
        <a:xfrm xmlns:a="http://schemas.openxmlformats.org/drawingml/2006/main">
          <a:off x="1335070" y="469461"/>
          <a:ext cx="495362" cy="3187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NAF</a:t>
          </a:r>
        </a:p>
      </cdr:txBody>
    </cdr:sp>
  </cdr:relSizeAnchor>
  <cdr:relSizeAnchor xmlns:cdr="http://schemas.openxmlformats.org/drawingml/2006/chartDrawing">
    <cdr:from>
      <cdr:x>0.23067</cdr:x>
      <cdr:y>0.54411</cdr:y>
    </cdr:from>
    <cdr:to>
      <cdr:x>0.37927</cdr:x>
      <cdr:y>0.64944</cdr:y>
    </cdr:to>
    <cdr:sp macro="" textlink="">
      <cdr:nvSpPr>
        <cdr:cNvPr id="4" name="TextBox 1">
          <a:extLst xmlns:a="http://schemas.openxmlformats.org/drawingml/2006/main">
            <a:ext uri="{FF2B5EF4-FFF2-40B4-BE49-F238E27FC236}">
              <a16:creationId xmlns:a16="http://schemas.microsoft.com/office/drawing/2014/main" id="{AB5C7D51-7573-42A3-BFFE-F5690CAA8634}"/>
            </a:ext>
          </a:extLst>
        </cdr:cNvPr>
        <cdr:cNvSpPr txBox="1"/>
      </cdr:nvSpPr>
      <cdr:spPr>
        <a:xfrm xmlns:a="http://schemas.openxmlformats.org/drawingml/2006/main">
          <a:off x="1242822" y="1646646"/>
          <a:ext cx="800639" cy="3187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Uncertain</a:t>
          </a:r>
        </a:p>
      </cdr:txBody>
    </cdr:sp>
  </cdr:relSizeAnchor>
  <cdr:relSizeAnchor xmlns:cdr="http://schemas.openxmlformats.org/drawingml/2006/chartDrawing">
    <cdr:from>
      <cdr:x>0.57932</cdr:x>
      <cdr:y>0.16626</cdr:y>
    </cdr:from>
    <cdr:to>
      <cdr:x>0.72792</cdr:x>
      <cdr:y>0.27159</cdr:y>
    </cdr:to>
    <cdr:sp macro="" textlink="">
      <cdr:nvSpPr>
        <cdr:cNvPr id="5" name="TextBox 1">
          <a:extLst xmlns:a="http://schemas.openxmlformats.org/drawingml/2006/main">
            <a:ext uri="{FF2B5EF4-FFF2-40B4-BE49-F238E27FC236}">
              <a16:creationId xmlns:a16="http://schemas.microsoft.com/office/drawing/2014/main" id="{974EFCD4-1C08-4D5A-9DA0-8DCD533CF6DE}"/>
            </a:ext>
          </a:extLst>
        </cdr:cNvPr>
        <cdr:cNvSpPr txBox="1"/>
      </cdr:nvSpPr>
      <cdr:spPr>
        <a:xfrm xmlns:a="http://schemas.openxmlformats.org/drawingml/2006/main">
          <a:off x="3121313" y="503169"/>
          <a:ext cx="800639" cy="31876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Uncertain</a:t>
          </a:r>
        </a:p>
      </cdr:txBody>
    </cdr:sp>
  </cdr:relSizeAnchor>
</c:userShapes>
</file>

<file path=xl/drawings/drawing5.xml><?xml version="1.0" encoding="utf-8"?>
<xdr:wsDr xmlns:xdr="http://schemas.openxmlformats.org/drawingml/2006/spreadsheetDrawing" xmlns:a="http://schemas.openxmlformats.org/drawingml/2006/main">
  <xdr:twoCellAnchor>
    <xdr:from>
      <xdr:col>204</xdr:col>
      <xdr:colOff>95250</xdr:colOff>
      <xdr:row>2</xdr:row>
      <xdr:rowOff>133350</xdr:rowOff>
    </xdr:from>
    <xdr:to>
      <xdr:col>213</xdr:col>
      <xdr:colOff>0</xdr:colOff>
      <xdr:row>20</xdr:row>
      <xdr:rowOff>95250</xdr:rowOff>
    </xdr:to>
    <xdr:graphicFrame macro="">
      <xdr:nvGraphicFramePr>
        <xdr:cNvPr id="3" name="Chart 2">
          <a:extLst>
            <a:ext uri="{FF2B5EF4-FFF2-40B4-BE49-F238E27FC236}">
              <a16:creationId xmlns:a16="http://schemas.microsoft.com/office/drawing/2014/main" id="{377D6A6B-6BBE-4631-93D2-210CFAB90A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16405</xdr:colOff>
      <xdr:row>1</xdr:row>
      <xdr:rowOff>41805</xdr:rowOff>
    </xdr:from>
    <xdr:to>
      <xdr:col>18</xdr:col>
      <xdr:colOff>419269</xdr:colOff>
      <xdr:row>18</xdr:row>
      <xdr:rowOff>85750</xdr:rowOff>
    </xdr:to>
    <xdr:graphicFrame macro="">
      <xdr:nvGraphicFramePr>
        <xdr:cNvPr id="4" name="Chart 3">
          <a:extLst>
            <a:ext uri="{FF2B5EF4-FFF2-40B4-BE49-F238E27FC236}">
              <a16:creationId xmlns:a16="http://schemas.microsoft.com/office/drawing/2014/main" id="{C565D94C-6A1D-41C4-9A31-4B58030CFB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601263</xdr:colOff>
      <xdr:row>19</xdr:row>
      <xdr:rowOff>154781</xdr:rowOff>
    </xdr:from>
    <xdr:to>
      <xdr:col>18</xdr:col>
      <xdr:colOff>381000</xdr:colOff>
      <xdr:row>34</xdr:row>
      <xdr:rowOff>145133</xdr:rowOff>
    </xdr:to>
    <xdr:graphicFrame macro="">
      <xdr:nvGraphicFramePr>
        <xdr:cNvPr id="2" name="Chart 1">
          <a:extLst>
            <a:ext uri="{FF2B5EF4-FFF2-40B4-BE49-F238E27FC236}">
              <a16:creationId xmlns:a16="http://schemas.microsoft.com/office/drawing/2014/main" id="{59F87A24-BD07-4284-B746-623B60B7382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0.76129</cdr:x>
      <cdr:y>0.69824</cdr:y>
    </cdr:from>
    <cdr:to>
      <cdr:x>0.85323</cdr:x>
      <cdr:y>0.80357</cdr:y>
    </cdr:to>
    <cdr:sp macro="" textlink="">
      <cdr:nvSpPr>
        <cdr:cNvPr id="2" name="TextBox 1">
          <a:extLst xmlns:a="http://schemas.openxmlformats.org/drawingml/2006/main">
            <a:ext uri="{FF2B5EF4-FFF2-40B4-BE49-F238E27FC236}">
              <a16:creationId xmlns:a16="http://schemas.microsoft.com/office/drawing/2014/main" id="{667B6B4B-A9D0-4F66-B98E-4DADD8231DEF}"/>
            </a:ext>
          </a:extLst>
        </cdr:cNvPr>
        <cdr:cNvSpPr txBox="1"/>
      </cdr:nvSpPr>
      <cdr:spPr>
        <a:xfrm xmlns:a="http://schemas.openxmlformats.org/drawingml/2006/main">
          <a:off x="4087091" y="2123860"/>
          <a:ext cx="493568" cy="3203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PAF</a:t>
          </a:r>
        </a:p>
      </cdr:txBody>
    </cdr:sp>
  </cdr:relSizeAnchor>
  <cdr:relSizeAnchor xmlns:cdr="http://schemas.openxmlformats.org/drawingml/2006/chartDrawing">
    <cdr:from>
      <cdr:x>0.14172</cdr:x>
      <cdr:y>0.05371</cdr:y>
    </cdr:from>
    <cdr:to>
      <cdr:x>0.23366</cdr:x>
      <cdr:y>0.15904</cdr:y>
    </cdr:to>
    <cdr:sp macro="" textlink="">
      <cdr:nvSpPr>
        <cdr:cNvPr id="3" name="TextBox 1">
          <a:extLst xmlns:a="http://schemas.openxmlformats.org/drawingml/2006/main">
            <a:ext uri="{FF2B5EF4-FFF2-40B4-BE49-F238E27FC236}">
              <a16:creationId xmlns:a16="http://schemas.microsoft.com/office/drawing/2014/main" id="{AB5C7D51-7573-42A3-BFFE-F5690CAA8634}"/>
            </a:ext>
          </a:extLst>
        </cdr:cNvPr>
        <cdr:cNvSpPr txBox="1"/>
      </cdr:nvSpPr>
      <cdr:spPr>
        <a:xfrm xmlns:a="http://schemas.openxmlformats.org/drawingml/2006/main">
          <a:off x="760845" y="163368"/>
          <a:ext cx="493568" cy="3203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NAF</a:t>
          </a:r>
        </a:p>
      </cdr:txBody>
    </cdr:sp>
  </cdr:relSizeAnchor>
  <cdr:relSizeAnchor xmlns:cdr="http://schemas.openxmlformats.org/drawingml/2006/chartDrawing">
    <cdr:from>
      <cdr:x>0.14817</cdr:x>
      <cdr:y>0.70847</cdr:y>
    </cdr:from>
    <cdr:to>
      <cdr:x>0.29677</cdr:x>
      <cdr:y>0.8138</cdr:y>
    </cdr:to>
    <cdr:sp macro="" textlink="">
      <cdr:nvSpPr>
        <cdr:cNvPr id="4" name="TextBox 1">
          <a:extLst xmlns:a="http://schemas.openxmlformats.org/drawingml/2006/main">
            <a:ext uri="{FF2B5EF4-FFF2-40B4-BE49-F238E27FC236}">
              <a16:creationId xmlns:a16="http://schemas.microsoft.com/office/drawing/2014/main" id="{AB5C7D51-7573-42A3-BFFE-F5690CAA8634}"/>
            </a:ext>
          </a:extLst>
        </cdr:cNvPr>
        <cdr:cNvSpPr txBox="1"/>
      </cdr:nvSpPr>
      <cdr:spPr>
        <a:xfrm xmlns:a="http://schemas.openxmlformats.org/drawingml/2006/main">
          <a:off x="795482" y="2154959"/>
          <a:ext cx="797790" cy="3203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Uncertain</a:t>
          </a:r>
        </a:p>
      </cdr:txBody>
    </cdr:sp>
  </cdr:relSizeAnchor>
  <cdr:relSizeAnchor xmlns:cdr="http://schemas.openxmlformats.org/drawingml/2006/chartDrawing">
    <cdr:from>
      <cdr:x>0.72075</cdr:x>
      <cdr:y>0.05086</cdr:y>
    </cdr:from>
    <cdr:to>
      <cdr:x>0.86935</cdr:x>
      <cdr:y>0.15619</cdr:y>
    </cdr:to>
    <cdr:sp macro="" textlink="">
      <cdr:nvSpPr>
        <cdr:cNvPr id="5" name="TextBox 1">
          <a:extLst xmlns:a="http://schemas.openxmlformats.org/drawingml/2006/main">
            <a:ext uri="{FF2B5EF4-FFF2-40B4-BE49-F238E27FC236}">
              <a16:creationId xmlns:a16="http://schemas.microsoft.com/office/drawing/2014/main" id="{974EFCD4-1C08-4D5A-9DA0-8DCD533CF6DE}"/>
            </a:ext>
          </a:extLst>
        </cdr:cNvPr>
        <cdr:cNvSpPr txBox="1"/>
      </cdr:nvSpPr>
      <cdr:spPr>
        <a:xfrm xmlns:a="http://schemas.openxmlformats.org/drawingml/2006/main">
          <a:off x="3869459" y="154709"/>
          <a:ext cx="797790" cy="3203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Uncertain</a:t>
          </a:r>
        </a:p>
      </cdr:txBody>
    </cdr:sp>
  </cdr:relSizeAnchor>
</c:userShapes>
</file>

<file path=xl/drawings/drawing7.xml><?xml version="1.0" encoding="utf-8"?>
<c:userShapes xmlns:c="http://schemas.openxmlformats.org/drawingml/2006/chart">
  <cdr:relSizeAnchor xmlns:cdr="http://schemas.openxmlformats.org/drawingml/2006/chartDrawing">
    <cdr:from>
      <cdr:x>0.76129</cdr:x>
      <cdr:y>0.69824</cdr:y>
    </cdr:from>
    <cdr:to>
      <cdr:x>0.85323</cdr:x>
      <cdr:y>0.80357</cdr:y>
    </cdr:to>
    <cdr:sp macro="" textlink="">
      <cdr:nvSpPr>
        <cdr:cNvPr id="2" name="TextBox 1">
          <a:extLst xmlns:a="http://schemas.openxmlformats.org/drawingml/2006/main">
            <a:ext uri="{FF2B5EF4-FFF2-40B4-BE49-F238E27FC236}">
              <a16:creationId xmlns:a16="http://schemas.microsoft.com/office/drawing/2014/main" id="{667B6B4B-A9D0-4F66-B98E-4DADD8231DEF}"/>
            </a:ext>
          </a:extLst>
        </cdr:cNvPr>
        <cdr:cNvSpPr txBox="1"/>
      </cdr:nvSpPr>
      <cdr:spPr>
        <a:xfrm xmlns:a="http://schemas.openxmlformats.org/drawingml/2006/main">
          <a:off x="4087091" y="2123860"/>
          <a:ext cx="493568" cy="3203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a:latin typeface="Arial" panose="020B0604020202020204" pitchFamily="34" charset="0"/>
              <a:cs typeface="Arial" panose="020B0604020202020204" pitchFamily="34" charset="0"/>
            </a:rPr>
            <a:t>PAF</a:t>
          </a:r>
        </a:p>
      </cdr:txBody>
    </cdr:sp>
  </cdr:relSizeAnchor>
  <cdr:relSizeAnchor xmlns:cdr="http://schemas.openxmlformats.org/drawingml/2006/chartDrawing">
    <cdr:from>
      <cdr:x>0.14172</cdr:x>
      <cdr:y>0.05371</cdr:y>
    </cdr:from>
    <cdr:to>
      <cdr:x>0.26217</cdr:x>
      <cdr:y>0.15904</cdr:y>
    </cdr:to>
    <cdr:sp macro="" textlink="">
      <cdr:nvSpPr>
        <cdr:cNvPr id="3" name="TextBox 1">
          <a:extLst xmlns:a="http://schemas.openxmlformats.org/drawingml/2006/main">
            <a:ext uri="{FF2B5EF4-FFF2-40B4-BE49-F238E27FC236}">
              <a16:creationId xmlns:a16="http://schemas.microsoft.com/office/drawing/2014/main" id="{AB5C7D51-7573-42A3-BFFE-F5690CAA8634}"/>
            </a:ext>
          </a:extLst>
        </cdr:cNvPr>
        <cdr:cNvSpPr txBox="1"/>
      </cdr:nvSpPr>
      <cdr:spPr>
        <a:xfrm xmlns:a="http://schemas.openxmlformats.org/drawingml/2006/main">
          <a:off x="750596" y="175661"/>
          <a:ext cx="637936" cy="3444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a:latin typeface="Arial" panose="020B0604020202020204" pitchFamily="34" charset="0"/>
              <a:cs typeface="Arial" panose="020B0604020202020204" pitchFamily="34" charset="0"/>
            </a:rPr>
            <a:t>NAF</a:t>
          </a:r>
        </a:p>
      </cdr:txBody>
    </cdr:sp>
  </cdr:relSizeAnchor>
  <cdr:relSizeAnchor xmlns:cdr="http://schemas.openxmlformats.org/drawingml/2006/chartDrawing">
    <cdr:from>
      <cdr:x>0.14817</cdr:x>
      <cdr:y>0.70847</cdr:y>
    </cdr:from>
    <cdr:to>
      <cdr:x>0.31008</cdr:x>
      <cdr:y>0.8138</cdr:y>
    </cdr:to>
    <cdr:sp macro="" textlink="">
      <cdr:nvSpPr>
        <cdr:cNvPr id="4" name="TextBox 1">
          <a:extLst xmlns:a="http://schemas.openxmlformats.org/drawingml/2006/main">
            <a:ext uri="{FF2B5EF4-FFF2-40B4-BE49-F238E27FC236}">
              <a16:creationId xmlns:a16="http://schemas.microsoft.com/office/drawing/2014/main" id="{AB5C7D51-7573-42A3-BFFE-F5690CAA8634}"/>
            </a:ext>
          </a:extLst>
        </cdr:cNvPr>
        <cdr:cNvSpPr txBox="1"/>
      </cdr:nvSpPr>
      <cdr:spPr>
        <a:xfrm xmlns:a="http://schemas.openxmlformats.org/drawingml/2006/main">
          <a:off x="800047" y="2291773"/>
          <a:ext cx="874236" cy="34072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a:latin typeface="Arial" panose="020B0604020202020204" pitchFamily="34" charset="0"/>
              <a:cs typeface="Arial" panose="020B0604020202020204" pitchFamily="34" charset="0"/>
            </a:rPr>
            <a:t>Uncertain</a:t>
          </a:r>
        </a:p>
      </cdr:txBody>
    </cdr:sp>
  </cdr:relSizeAnchor>
  <cdr:relSizeAnchor xmlns:cdr="http://schemas.openxmlformats.org/drawingml/2006/chartDrawing">
    <cdr:from>
      <cdr:x>0.72075</cdr:x>
      <cdr:y>0.05086</cdr:y>
    </cdr:from>
    <cdr:to>
      <cdr:x>0.88045</cdr:x>
      <cdr:y>0.15619</cdr:y>
    </cdr:to>
    <cdr:sp macro="" textlink="">
      <cdr:nvSpPr>
        <cdr:cNvPr id="5" name="TextBox 1">
          <a:extLst xmlns:a="http://schemas.openxmlformats.org/drawingml/2006/main">
            <a:ext uri="{FF2B5EF4-FFF2-40B4-BE49-F238E27FC236}">
              <a16:creationId xmlns:a16="http://schemas.microsoft.com/office/drawing/2014/main" id="{974EFCD4-1C08-4D5A-9DA0-8DCD533CF6DE}"/>
            </a:ext>
          </a:extLst>
        </cdr:cNvPr>
        <cdr:cNvSpPr txBox="1"/>
      </cdr:nvSpPr>
      <cdr:spPr>
        <a:xfrm xmlns:a="http://schemas.openxmlformats.org/drawingml/2006/main">
          <a:off x="3891704" y="164523"/>
          <a:ext cx="862329" cy="34072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200">
              <a:latin typeface="Arial" panose="020B0604020202020204" pitchFamily="34" charset="0"/>
              <a:cs typeface="Arial" panose="020B0604020202020204" pitchFamily="34" charset="0"/>
            </a:rPr>
            <a:t>Uncertain</a:t>
          </a:r>
        </a:p>
      </cdr:txBody>
    </cdr:sp>
  </cdr:relSizeAnchor>
</c:userShapes>
</file>

<file path=xl/drawings/drawing8.xml><?xml version="1.0" encoding="utf-8"?>
<xdr:wsDr xmlns:xdr="http://schemas.openxmlformats.org/drawingml/2006/spreadsheetDrawing" xmlns:a="http://schemas.openxmlformats.org/drawingml/2006/main">
  <xdr:twoCellAnchor editAs="oneCell">
    <xdr:from>
      <xdr:col>7</xdr:col>
      <xdr:colOff>107155</xdr:colOff>
      <xdr:row>7</xdr:row>
      <xdr:rowOff>188119</xdr:rowOff>
    </xdr:from>
    <xdr:to>
      <xdr:col>9</xdr:col>
      <xdr:colOff>1464955</xdr:colOff>
      <xdr:row>11</xdr:row>
      <xdr:rowOff>47625</xdr:rowOff>
    </xdr:to>
    <xdr:pic>
      <xdr:nvPicPr>
        <xdr:cNvPr id="2" name="Picture 1">
          <a:extLst>
            <a:ext uri="{FF2B5EF4-FFF2-40B4-BE49-F238E27FC236}">
              <a16:creationId xmlns:a16="http://schemas.microsoft.com/office/drawing/2014/main" id="{5B718A82-472D-4F06-BBA8-86A903E99E40}"/>
            </a:ext>
          </a:extLst>
        </xdr:cNvPr>
        <xdr:cNvPicPr>
          <a:picLocks noChangeAspect="1"/>
        </xdr:cNvPicPr>
      </xdr:nvPicPr>
      <xdr:blipFill>
        <a:blip xmlns:r="http://schemas.openxmlformats.org/officeDocument/2006/relationships" r:embed="rId1"/>
        <a:stretch>
          <a:fillRect/>
        </a:stretch>
      </xdr:blipFill>
      <xdr:spPr>
        <a:xfrm>
          <a:off x="10608468" y="1438275"/>
          <a:ext cx="4393893" cy="621506"/>
        </a:xfrm>
        <a:prstGeom prst="rect">
          <a:avLst/>
        </a:prstGeom>
      </xdr:spPr>
    </xdr:pic>
    <xdr:clientData/>
  </xdr:twoCellAnchor>
  <xdr:twoCellAnchor editAs="oneCell">
    <xdr:from>
      <xdr:col>7</xdr:col>
      <xdr:colOff>892969</xdr:colOff>
      <xdr:row>12</xdr:row>
      <xdr:rowOff>7504</xdr:rowOff>
    </xdr:from>
    <xdr:to>
      <xdr:col>9</xdr:col>
      <xdr:colOff>273844</xdr:colOff>
      <xdr:row>14</xdr:row>
      <xdr:rowOff>139604</xdr:rowOff>
    </xdr:to>
    <xdr:pic>
      <xdr:nvPicPr>
        <xdr:cNvPr id="3" name="Picture 2">
          <a:extLst>
            <a:ext uri="{FF2B5EF4-FFF2-40B4-BE49-F238E27FC236}">
              <a16:creationId xmlns:a16="http://schemas.microsoft.com/office/drawing/2014/main" id="{5FCFECDB-1F78-4C9D-A9CF-1E5A03E3AEFB}"/>
            </a:ext>
          </a:extLst>
        </xdr:cNvPr>
        <xdr:cNvPicPr>
          <a:picLocks noChangeAspect="1"/>
        </xdr:cNvPicPr>
      </xdr:nvPicPr>
      <xdr:blipFill>
        <a:blip xmlns:r="http://schemas.openxmlformats.org/officeDocument/2006/relationships" r:embed="rId2"/>
        <a:stretch>
          <a:fillRect/>
        </a:stretch>
      </xdr:blipFill>
      <xdr:spPr>
        <a:xfrm>
          <a:off x="11394282" y="2210160"/>
          <a:ext cx="2416968" cy="5131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7</xdr:col>
      <xdr:colOff>107155</xdr:colOff>
      <xdr:row>7</xdr:row>
      <xdr:rowOff>188119</xdr:rowOff>
    </xdr:from>
    <xdr:to>
      <xdr:col>9</xdr:col>
      <xdr:colOff>1836430</xdr:colOff>
      <xdr:row>11</xdr:row>
      <xdr:rowOff>47625</xdr:rowOff>
    </xdr:to>
    <xdr:pic>
      <xdr:nvPicPr>
        <xdr:cNvPr id="4" name="Picture 3">
          <a:extLst>
            <a:ext uri="{FF2B5EF4-FFF2-40B4-BE49-F238E27FC236}">
              <a16:creationId xmlns:a16="http://schemas.microsoft.com/office/drawing/2014/main" id="{376477D8-A81C-4A82-98EC-CD845F3DF266}"/>
            </a:ext>
          </a:extLst>
        </xdr:cNvPr>
        <xdr:cNvPicPr>
          <a:picLocks noChangeAspect="1"/>
        </xdr:cNvPicPr>
      </xdr:nvPicPr>
      <xdr:blipFill>
        <a:blip xmlns:r="http://schemas.openxmlformats.org/officeDocument/2006/relationships" r:embed="rId1"/>
        <a:stretch>
          <a:fillRect/>
        </a:stretch>
      </xdr:blipFill>
      <xdr:spPr>
        <a:xfrm>
          <a:off x="9508330" y="1435894"/>
          <a:ext cx="4396275" cy="621506"/>
        </a:xfrm>
        <a:prstGeom prst="rect">
          <a:avLst/>
        </a:prstGeom>
      </xdr:spPr>
    </xdr:pic>
    <xdr:clientData/>
  </xdr:twoCellAnchor>
  <xdr:twoCellAnchor editAs="oneCell">
    <xdr:from>
      <xdr:col>7</xdr:col>
      <xdr:colOff>892969</xdr:colOff>
      <xdr:row>12</xdr:row>
      <xdr:rowOff>7504</xdr:rowOff>
    </xdr:from>
    <xdr:to>
      <xdr:col>9</xdr:col>
      <xdr:colOff>645319</xdr:colOff>
      <xdr:row>14</xdr:row>
      <xdr:rowOff>139604</xdr:rowOff>
    </xdr:to>
    <xdr:pic>
      <xdr:nvPicPr>
        <xdr:cNvPr id="5" name="Picture 4">
          <a:extLst>
            <a:ext uri="{FF2B5EF4-FFF2-40B4-BE49-F238E27FC236}">
              <a16:creationId xmlns:a16="http://schemas.microsoft.com/office/drawing/2014/main" id="{DBFC234B-BC7F-46F1-B7FF-8C30CB4EB8EE}"/>
            </a:ext>
          </a:extLst>
        </xdr:cNvPr>
        <xdr:cNvPicPr>
          <a:picLocks noChangeAspect="1"/>
        </xdr:cNvPicPr>
      </xdr:nvPicPr>
      <xdr:blipFill>
        <a:blip xmlns:r="http://schemas.openxmlformats.org/officeDocument/2006/relationships" r:embed="rId2"/>
        <a:stretch>
          <a:fillRect/>
        </a:stretch>
      </xdr:blipFill>
      <xdr:spPr>
        <a:xfrm>
          <a:off x="10294144" y="2207779"/>
          <a:ext cx="2419350" cy="513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5D6EA-F0D0-4A2D-9D5E-02293F674D9F}">
  <dimension ref="A1:U12"/>
  <sheetViews>
    <sheetView showFormulas="1" workbookViewId="0">
      <selection activeCell="F17" sqref="F17"/>
    </sheetView>
  </sheetViews>
  <sheetFormatPr baseColWidth="10" defaultColWidth="8.83203125" defaultRowHeight="15"/>
  <sheetData>
    <row r="1" spans="1:21" ht="19">
      <c r="A1" s="147" t="s">
        <v>83</v>
      </c>
      <c r="B1" s="147"/>
      <c r="C1" s="147"/>
      <c r="D1" s="147"/>
      <c r="E1" s="147"/>
      <c r="F1" s="147"/>
      <c r="G1" s="147"/>
      <c r="H1" s="147"/>
      <c r="I1" s="147"/>
      <c r="J1" s="147"/>
      <c r="K1" s="147"/>
      <c r="L1" s="147"/>
      <c r="M1" s="147"/>
      <c r="N1" s="147"/>
      <c r="O1" s="147"/>
      <c r="P1" s="147"/>
      <c r="Q1" s="147"/>
      <c r="R1" s="147"/>
      <c r="S1" s="147"/>
      <c r="T1" s="147"/>
      <c r="U1" s="147"/>
    </row>
    <row r="3" spans="1:21">
      <c r="A3" s="18" t="s">
        <v>73</v>
      </c>
      <c r="B3" s="216" t="s">
        <v>84</v>
      </c>
      <c r="C3" s="217"/>
      <c r="D3" s="217"/>
      <c r="E3" s="217"/>
      <c r="F3" s="217"/>
      <c r="G3" s="217"/>
      <c r="H3" s="218"/>
      <c r="I3" s="148"/>
      <c r="J3" s="148"/>
      <c r="K3" s="148"/>
      <c r="L3" s="148"/>
    </row>
    <row r="4" spans="1:21">
      <c r="A4" s="18" t="s">
        <v>76</v>
      </c>
      <c r="B4" s="216" t="s">
        <v>85</v>
      </c>
      <c r="C4" s="217"/>
      <c r="D4" s="217"/>
      <c r="E4" s="217"/>
      <c r="F4" s="217"/>
      <c r="G4" s="217"/>
      <c r="H4" s="218"/>
      <c r="I4" s="7"/>
      <c r="J4" s="7"/>
      <c r="K4" s="7"/>
      <c r="L4" s="7"/>
    </row>
    <row r="5" spans="1:21">
      <c r="A5" s="18" t="s">
        <v>48</v>
      </c>
      <c r="B5" s="216" t="s">
        <v>86</v>
      </c>
      <c r="C5" s="217"/>
      <c r="D5" s="217"/>
      <c r="E5" s="217"/>
      <c r="F5" s="217"/>
      <c r="G5" s="217"/>
      <c r="H5" s="218"/>
      <c r="I5" s="7"/>
      <c r="J5" s="7"/>
      <c r="K5" s="7"/>
      <c r="L5" s="7"/>
    </row>
    <row r="6" spans="1:21">
      <c r="A6" s="18" t="s">
        <v>80</v>
      </c>
      <c r="B6" s="216" t="s">
        <v>87</v>
      </c>
      <c r="C6" s="217"/>
      <c r="D6" s="217"/>
      <c r="E6" s="217"/>
      <c r="F6" s="217"/>
      <c r="G6" s="217"/>
      <c r="H6" s="218"/>
      <c r="I6" s="7"/>
      <c r="J6" s="7"/>
      <c r="K6" s="7"/>
      <c r="L6" s="7"/>
    </row>
    <row r="7" spans="1:21">
      <c r="A7" s="18" t="s">
        <v>88</v>
      </c>
      <c r="B7" s="216" t="s">
        <v>93</v>
      </c>
      <c r="C7" s="217"/>
      <c r="D7" s="217"/>
      <c r="E7" s="217"/>
      <c r="F7" s="217"/>
      <c r="G7" s="217"/>
      <c r="H7" s="218"/>
      <c r="I7" s="7"/>
      <c r="J7" s="7"/>
      <c r="K7" s="7"/>
      <c r="L7" s="7"/>
    </row>
    <row r="8" spans="1:21">
      <c r="A8" s="18" t="s">
        <v>47</v>
      </c>
      <c r="B8" s="216" t="s">
        <v>89</v>
      </c>
      <c r="C8" s="217"/>
      <c r="D8" s="217"/>
      <c r="E8" s="217"/>
      <c r="F8" s="217"/>
      <c r="G8" s="217"/>
      <c r="H8" s="218"/>
      <c r="I8" s="7"/>
      <c r="J8" s="7"/>
      <c r="K8" s="7"/>
      <c r="L8" s="7"/>
    </row>
    <row r="9" spans="1:21">
      <c r="A9" s="18" t="s">
        <v>46</v>
      </c>
      <c r="B9" s="216" t="s">
        <v>92</v>
      </c>
      <c r="C9" s="217"/>
      <c r="D9" s="217"/>
      <c r="E9" s="217"/>
      <c r="F9" s="217"/>
      <c r="G9" s="217"/>
      <c r="H9" s="218"/>
      <c r="I9" s="7"/>
      <c r="J9" s="7"/>
      <c r="K9" s="7"/>
      <c r="L9" s="7"/>
    </row>
    <row r="10" spans="1:21">
      <c r="A10" s="18" t="s">
        <v>67</v>
      </c>
      <c r="B10" s="216" t="s">
        <v>90</v>
      </c>
      <c r="C10" s="217"/>
      <c r="D10" s="217"/>
      <c r="E10" s="217"/>
      <c r="F10" s="217"/>
      <c r="G10" s="217"/>
      <c r="H10" s="218"/>
      <c r="I10" s="7"/>
      <c r="J10" s="7"/>
      <c r="K10" s="7"/>
      <c r="L10" s="7"/>
    </row>
    <row r="11" spans="1:21">
      <c r="A11" s="18" t="s">
        <v>49</v>
      </c>
      <c r="B11" s="216" t="s">
        <v>91</v>
      </c>
      <c r="C11" s="217"/>
      <c r="D11" s="217"/>
      <c r="E11" s="217"/>
      <c r="F11" s="217"/>
      <c r="G11" s="217"/>
      <c r="H11" s="218"/>
      <c r="I11" s="7"/>
      <c r="J11" s="7"/>
      <c r="K11" s="7"/>
      <c r="L11" s="7"/>
    </row>
    <row r="12" spans="1:21">
      <c r="A12" s="18" t="s">
        <v>29</v>
      </c>
      <c r="B12" s="216" t="s">
        <v>104</v>
      </c>
      <c r="C12" s="217"/>
      <c r="D12" s="217"/>
      <c r="E12" s="217"/>
      <c r="F12" s="217"/>
      <c r="G12" s="217"/>
      <c r="H12" s="218"/>
      <c r="I12" s="7"/>
      <c r="J12" s="7"/>
      <c r="K12" s="7"/>
      <c r="L12" s="7"/>
    </row>
  </sheetData>
  <mergeCells count="10">
    <mergeCell ref="B3:H3"/>
    <mergeCell ref="B4:H4"/>
    <mergeCell ref="B5:H5"/>
    <mergeCell ref="B6:H6"/>
    <mergeCell ref="B7:H7"/>
    <mergeCell ref="B8:H8"/>
    <mergeCell ref="B9:H9"/>
    <mergeCell ref="B10:H10"/>
    <mergeCell ref="B11:H11"/>
    <mergeCell ref="B12:H12"/>
  </mergeCells>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4"/>
  <sheetViews>
    <sheetView zoomScale="80" zoomScaleNormal="80" workbookViewId="0">
      <selection activeCell="H63" sqref="H63"/>
    </sheetView>
  </sheetViews>
  <sheetFormatPr baseColWidth="10" defaultColWidth="8.83203125" defaultRowHeight="15"/>
  <cols>
    <col min="1" max="1" width="14.83203125" customWidth="1"/>
    <col min="2" max="2" width="10.5" bestFit="1" customWidth="1"/>
    <col min="3" max="3" width="11" bestFit="1" customWidth="1"/>
    <col min="4" max="4" width="12.5" bestFit="1" customWidth="1"/>
    <col min="5" max="5" width="10.6640625" customWidth="1"/>
    <col min="6" max="7" width="18.6640625" bestFit="1" customWidth="1"/>
    <col min="8" max="8" width="15.33203125" bestFit="1" customWidth="1"/>
    <col min="9" max="9" width="19.5" customWidth="1"/>
    <col min="10" max="10" width="14.33203125" bestFit="1" customWidth="1"/>
    <col min="11" max="11" width="14.6640625" bestFit="1" customWidth="1"/>
    <col min="12" max="12" width="11" bestFit="1" customWidth="1"/>
    <col min="13" max="13" width="17.6640625" bestFit="1" customWidth="1"/>
  </cols>
  <sheetData>
    <row r="1" spans="1:19" ht="19" thickBot="1">
      <c r="A1" s="225" t="s">
        <v>31</v>
      </c>
      <c r="B1" s="225"/>
      <c r="C1" s="225"/>
      <c r="D1" s="225"/>
      <c r="E1" s="225"/>
      <c r="F1" s="225"/>
      <c r="G1" s="225"/>
      <c r="H1" s="225"/>
      <c r="I1" s="225"/>
      <c r="J1" s="225"/>
      <c r="K1" s="225"/>
      <c r="L1" s="225"/>
      <c r="M1" s="225"/>
      <c r="N1" s="235"/>
      <c r="O1" s="235"/>
      <c r="P1" s="235"/>
      <c r="Q1" s="235"/>
      <c r="R1" s="236"/>
      <c r="S1" s="236"/>
    </row>
    <row r="2" spans="1:19">
      <c r="A2" s="41" t="s">
        <v>2</v>
      </c>
      <c r="B2" s="60">
        <v>0.1</v>
      </c>
      <c r="C2" s="40"/>
      <c r="D2" s="38"/>
      <c r="E2" s="38"/>
      <c r="F2" s="38"/>
      <c r="G2" s="41" t="s">
        <v>32</v>
      </c>
      <c r="H2" s="41" t="s">
        <v>2</v>
      </c>
      <c r="I2" s="42"/>
      <c r="J2" s="42"/>
      <c r="K2" s="43"/>
      <c r="L2" s="44"/>
      <c r="M2" s="38"/>
      <c r="N2" s="38"/>
      <c r="O2" s="38"/>
      <c r="P2" s="38"/>
      <c r="Q2" s="38"/>
      <c r="R2" s="26"/>
      <c r="S2" s="26"/>
    </row>
    <row r="3" spans="1:19">
      <c r="A3" s="38"/>
      <c r="B3" s="38"/>
      <c r="C3" s="38"/>
      <c r="D3" s="38"/>
      <c r="E3" s="38"/>
      <c r="F3" s="38"/>
      <c r="G3" s="45" t="s">
        <v>33</v>
      </c>
      <c r="H3" s="46">
        <v>0.1</v>
      </c>
      <c r="I3" s="52"/>
      <c r="J3" s="44"/>
      <c r="K3" s="47"/>
      <c r="L3" s="44"/>
      <c r="M3" s="38"/>
      <c r="N3" s="38"/>
      <c r="O3" s="38"/>
      <c r="P3" s="38"/>
      <c r="Q3" s="38"/>
      <c r="R3" s="26"/>
      <c r="S3" s="26"/>
    </row>
    <row r="4" spans="1:19" ht="16" thickBot="1">
      <c r="A4" s="38"/>
      <c r="B4" s="38"/>
      <c r="C4" s="38"/>
      <c r="D4" s="38"/>
      <c r="E4" s="38"/>
      <c r="F4" s="38"/>
      <c r="G4" s="45" t="s">
        <v>34</v>
      </c>
      <c r="H4" s="46">
        <v>0.5</v>
      </c>
      <c r="I4" s="138"/>
      <c r="J4" s="48"/>
      <c r="K4" s="49"/>
      <c r="L4" s="44"/>
      <c r="M4" s="38"/>
      <c r="N4" s="38"/>
      <c r="O4" s="38"/>
      <c r="P4" s="38"/>
      <c r="Q4" s="38"/>
      <c r="R4" s="26"/>
      <c r="S4" s="26"/>
    </row>
    <row r="5" spans="1:19">
      <c r="A5" s="38"/>
      <c r="B5" s="38"/>
      <c r="C5" s="38"/>
      <c r="D5" s="38"/>
      <c r="E5" s="38"/>
      <c r="F5" s="38"/>
      <c r="G5" s="50"/>
      <c r="H5" s="51"/>
      <c r="I5" s="52"/>
      <c r="J5" s="44"/>
      <c r="K5" s="44"/>
      <c r="L5" s="44"/>
      <c r="M5" s="38"/>
      <c r="N5" s="38"/>
      <c r="O5" s="38"/>
      <c r="P5" s="38"/>
      <c r="Q5" s="38"/>
      <c r="R5" s="26"/>
      <c r="S5" s="26"/>
    </row>
    <row r="6" spans="1:19" s="22" customFormat="1">
      <c r="A6" s="53"/>
      <c r="B6" s="53"/>
      <c r="C6" s="53"/>
      <c r="D6" s="53"/>
      <c r="E6" s="53"/>
      <c r="F6" s="53"/>
      <c r="G6" s="54"/>
      <c r="H6" s="55"/>
      <c r="I6" s="56"/>
      <c r="J6" s="56"/>
      <c r="K6" s="56"/>
      <c r="L6" s="56"/>
      <c r="M6" s="53"/>
      <c r="N6" s="53"/>
      <c r="O6" s="53"/>
      <c r="P6" s="53"/>
      <c r="Q6" s="53"/>
      <c r="R6" s="33"/>
      <c r="S6" s="33"/>
    </row>
    <row r="7" spans="1:19" s="6" customFormat="1">
      <c r="A7" s="57" t="s">
        <v>52</v>
      </c>
      <c r="B7" s="57"/>
      <c r="C7" s="58"/>
      <c r="D7" s="58"/>
      <c r="E7" s="58"/>
      <c r="F7" s="58"/>
      <c r="G7" s="58"/>
      <c r="H7" s="58"/>
      <c r="I7" s="58"/>
      <c r="J7" s="58"/>
      <c r="K7" s="58"/>
      <c r="L7" s="58"/>
      <c r="M7" s="58"/>
      <c r="N7" s="58"/>
      <c r="O7" s="58"/>
      <c r="P7" s="58"/>
      <c r="Q7" s="58"/>
      <c r="R7" s="34"/>
      <c r="S7" s="34"/>
    </row>
    <row r="8" spans="1:19" s="6" customFormat="1">
      <c r="A8" s="202" t="s">
        <v>35</v>
      </c>
      <c r="B8" s="202" t="s">
        <v>36</v>
      </c>
      <c r="C8" s="202" t="s">
        <v>37</v>
      </c>
      <c r="D8" s="202" t="s">
        <v>38</v>
      </c>
      <c r="E8" s="202" t="s">
        <v>39</v>
      </c>
      <c r="F8" s="202" t="s">
        <v>40</v>
      </c>
      <c r="G8" s="202" t="s">
        <v>41</v>
      </c>
      <c r="H8" s="202" t="s">
        <v>42</v>
      </c>
      <c r="I8" s="202" t="s">
        <v>43</v>
      </c>
      <c r="J8" s="202" t="s">
        <v>23</v>
      </c>
      <c r="K8" s="202" t="s">
        <v>24</v>
      </c>
      <c r="L8" s="202" t="s">
        <v>25</v>
      </c>
      <c r="M8" s="202" t="s">
        <v>26</v>
      </c>
      <c r="N8" s="68"/>
      <c r="O8" s="58"/>
      <c r="P8" s="58"/>
      <c r="Q8" s="58"/>
      <c r="R8" s="34"/>
      <c r="S8" s="34"/>
    </row>
    <row r="9" spans="1:19">
      <c r="A9" s="203">
        <v>1</v>
      </c>
      <c r="B9" s="163">
        <v>2.5</v>
      </c>
      <c r="C9" s="163">
        <v>2.0099999999999998</v>
      </c>
      <c r="D9" s="162">
        <v>2.5499999999999998</v>
      </c>
      <c r="E9" s="204">
        <f>(D9-$B$15)^2</f>
        <v>1.0000000000000461E-4</v>
      </c>
      <c r="F9" s="163">
        <v>12.2</v>
      </c>
      <c r="G9" s="163">
        <v>5.2</v>
      </c>
      <c r="H9" s="163">
        <f>F9+G9</f>
        <v>17.399999999999999</v>
      </c>
      <c r="I9" s="163">
        <f>(49*H9*$B$2)/B9</f>
        <v>34.103999999999999</v>
      </c>
      <c r="J9" s="163">
        <v>2.1</v>
      </c>
      <c r="K9" s="163">
        <v>0</v>
      </c>
      <c r="L9" s="163">
        <f>K9-J9</f>
        <v>-2.1</v>
      </c>
      <c r="M9" s="163">
        <f>B9-L9</f>
        <v>4.5999999999999996</v>
      </c>
      <c r="N9" s="63"/>
      <c r="O9" s="38"/>
      <c r="P9" s="61"/>
      <c r="Q9" s="38"/>
      <c r="R9" s="26"/>
      <c r="S9" s="26"/>
    </row>
    <row r="10" spans="1:19">
      <c r="A10" s="203">
        <v>2</v>
      </c>
      <c r="B10" s="163">
        <v>2.5</v>
      </c>
      <c r="C10" s="163">
        <v>1.96</v>
      </c>
      <c r="D10" s="162">
        <v>2.54</v>
      </c>
      <c r="E10" s="204">
        <f t="shared" ref="E10:E11" si="0">(D10-$B$15)^2</f>
        <v>1.9721522630525295E-31</v>
      </c>
      <c r="F10" s="163">
        <v>12.8</v>
      </c>
      <c r="G10" s="163">
        <v>5.6</v>
      </c>
      <c r="H10" s="163">
        <f>F10+G10</f>
        <v>18.399999999999999</v>
      </c>
      <c r="I10" s="163">
        <f>(49*H10*$B$2)/B10</f>
        <v>36.064</v>
      </c>
      <c r="J10" s="163">
        <v>2.23</v>
      </c>
      <c r="K10" s="163">
        <v>0</v>
      </c>
      <c r="L10" s="163">
        <f t="shared" ref="L10:L11" si="1">K10-J10</f>
        <v>-2.23</v>
      </c>
      <c r="M10" s="163">
        <f t="shared" ref="M10:M11" si="2">B10-L10</f>
        <v>4.7300000000000004</v>
      </c>
      <c r="N10" s="63"/>
      <c r="O10" s="38"/>
      <c r="P10" s="61"/>
      <c r="Q10" s="38"/>
      <c r="R10" s="26"/>
      <c r="S10" s="26"/>
    </row>
    <row r="11" spans="1:19" ht="16" thickBot="1">
      <c r="A11" s="203">
        <v>3</v>
      </c>
      <c r="B11" s="163">
        <v>2.5</v>
      </c>
      <c r="C11" s="205">
        <v>1.98</v>
      </c>
      <c r="D11" s="206">
        <v>2.5299999999999998</v>
      </c>
      <c r="E11" s="204">
        <f t="shared" si="0"/>
        <v>9.9999999999995736E-5</v>
      </c>
      <c r="F11" s="163">
        <v>13.1</v>
      </c>
      <c r="G11" s="163">
        <v>5.5</v>
      </c>
      <c r="H11" s="163">
        <f t="shared" ref="H11" si="3">F11+G11</f>
        <v>18.600000000000001</v>
      </c>
      <c r="I11" s="163">
        <f>(49*H11*$B$2)/B11</f>
        <v>36.456000000000003</v>
      </c>
      <c r="J11" s="163">
        <v>1.86</v>
      </c>
      <c r="K11" s="163">
        <v>0</v>
      </c>
      <c r="L11" s="163">
        <f t="shared" si="1"/>
        <v>-1.86</v>
      </c>
      <c r="M11" s="163">
        <f t="shared" si="2"/>
        <v>4.3600000000000003</v>
      </c>
      <c r="N11" s="63"/>
      <c r="O11" s="38"/>
      <c r="P11" s="61"/>
      <c r="Q11" s="38"/>
      <c r="R11" s="26"/>
      <c r="S11" s="26"/>
    </row>
    <row r="12" spans="1:19" ht="16" thickBot="1">
      <c r="A12" s="63"/>
      <c r="B12" s="128"/>
      <c r="C12" s="207">
        <f>AVERAGE(C9:C11)</f>
        <v>1.9833333333333332</v>
      </c>
      <c r="D12" s="198">
        <f>AVERAGE(D9:D11)</f>
        <v>2.5399999999999996</v>
      </c>
      <c r="E12" s="129"/>
      <c r="F12" s="129"/>
      <c r="G12" s="130"/>
      <c r="H12" s="130"/>
      <c r="I12" s="130"/>
      <c r="J12" s="129"/>
      <c r="K12" s="131"/>
      <c r="L12" s="129"/>
      <c r="M12" s="129"/>
      <c r="N12" s="63"/>
      <c r="O12" s="38"/>
      <c r="P12" s="38"/>
      <c r="Q12" s="38"/>
      <c r="R12" s="26"/>
      <c r="S12" s="26"/>
    </row>
    <row r="13" spans="1:19">
      <c r="A13" s="63"/>
      <c r="B13" s="62"/>
      <c r="C13" s="62"/>
      <c r="D13" s="63"/>
      <c r="E13" s="63"/>
      <c r="F13" s="63"/>
      <c r="G13" s="64"/>
      <c r="H13" s="64"/>
      <c r="I13" s="64"/>
      <c r="J13" s="63"/>
      <c r="K13" s="65"/>
      <c r="L13" s="63"/>
      <c r="M13" s="63"/>
      <c r="N13" s="63"/>
      <c r="O13" s="38"/>
      <c r="P13" s="38"/>
      <c r="Q13" s="38"/>
      <c r="R13" s="26"/>
      <c r="S13" s="26"/>
    </row>
    <row r="14" spans="1:19">
      <c r="A14" s="203"/>
      <c r="B14" s="202" t="s">
        <v>27</v>
      </c>
      <c r="C14" s="202" t="s">
        <v>28</v>
      </c>
      <c r="D14" s="202" t="s">
        <v>29</v>
      </c>
      <c r="E14" s="164" t="s">
        <v>30</v>
      </c>
      <c r="F14" s="63"/>
      <c r="G14" s="64"/>
      <c r="H14" s="64"/>
      <c r="I14" s="64"/>
      <c r="J14" s="63"/>
      <c r="K14" s="65"/>
      <c r="L14" s="63"/>
      <c r="M14" s="63"/>
      <c r="N14" s="63"/>
      <c r="O14" s="38"/>
      <c r="P14" s="38"/>
      <c r="Q14" s="38"/>
      <c r="R14" s="26"/>
      <c r="S14" s="26"/>
    </row>
    <row r="15" spans="1:19">
      <c r="A15" s="203" t="s">
        <v>44</v>
      </c>
      <c r="B15" s="67">
        <f>AVERAGE(D9:D12)</f>
        <v>2.5399999999999996</v>
      </c>
      <c r="C15" s="67">
        <f>SQRT((SUM(E9:E12))/(4-1))</f>
        <v>8.1649658092772682E-3</v>
      </c>
      <c r="D15" s="67">
        <f>C15/(SQRT(4))</f>
        <v>4.0824829046386341E-3</v>
      </c>
      <c r="E15" s="67">
        <f>2*D15</f>
        <v>8.1649658092772682E-3</v>
      </c>
      <c r="F15" s="63"/>
      <c r="G15" s="63"/>
      <c r="H15" s="63"/>
      <c r="I15" s="63"/>
      <c r="J15" s="63"/>
      <c r="K15" s="63"/>
      <c r="L15" s="63"/>
      <c r="M15" s="63"/>
      <c r="N15" s="63"/>
      <c r="O15" s="38"/>
      <c r="P15" s="38"/>
      <c r="Q15" s="38"/>
      <c r="R15" s="26"/>
      <c r="S15" s="26"/>
    </row>
    <row r="16" spans="1:19">
      <c r="A16" s="203"/>
      <c r="B16" s="203">
        <f>ROUND(B15,1)</f>
        <v>2.5</v>
      </c>
      <c r="C16" s="203"/>
      <c r="D16" s="203"/>
      <c r="E16" s="203">
        <f>ROUND(E15,2)</f>
        <v>0.01</v>
      </c>
      <c r="F16" s="63"/>
      <c r="G16" s="63"/>
      <c r="H16" s="63"/>
      <c r="I16" s="63"/>
      <c r="J16" s="63"/>
      <c r="K16" s="63"/>
      <c r="L16" s="63"/>
      <c r="M16" s="63"/>
      <c r="N16" s="63"/>
      <c r="O16" s="38"/>
      <c r="P16" s="38"/>
      <c r="Q16" s="38"/>
      <c r="R16" s="26"/>
      <c r="S16" s="26"/>
    </row>
    <row r="17" spans="1:19">
      <c r="A17" s="44"/>
      <c r="B17" s="44"/>
      <c r="C17" s="44"/>
      <c r="D17" s="44"/>
      <c r="E17" s="44"/>
      <c r="F17" s="38"/>
      <c r="G17" s="38"/>
      <c r="H17" s="38"/>
      <c r="I17" s="38"/>
      <c r="J17" s="38"/>
      <c r="K17" s="38"/>
      <c r="L17" s="38"/>
      <c r="M17" s="38"/>
      <c r="N17" s="38"/>
      <c r="O17" s="38"/>
      <c r="P17" s="38"/>
      <c r="Q17" s="38"/>
      <c r="R17" s="26"/>
      <c r="S17" s="26"/>
    </row>
    <row r="18" spans="1:19" s="22" customFormat="1">
      <c r="A18" s="53"/>
      <c r="B18" s="53"/>
      <c r="C18" s="53"/>
      <c r="D18" s="53"/>
      <c r="E18" s="53"/>
      <c r="F18" s="53"/>
      <c r="G18" s="53"/>
      <c r="H18" s="53"/>
      <c r="I18" s="53"/>
      <c r="J18" s="53"/>
      <c r="K18" s="53"/>
      <c r="L18" s="53"/>
      <c r="M18" s="53"/>
      <c r="N18" s="53"/>
      <c r="O18" s="53"/>
      <c r="P18" s="53"/>
      <c r="Q18" s="53"/>
      <c r="R18" s="33"/>
      <c r="S18" s="33"/>
    </row>
    <row r="19" spans="1:19" s="21" customFormat="1">
      <c r="A19" s="57" t="s">
        <v>77</v>
      </c>
      <c r="B19" s="57"/>
      <c r="C19" s="58"/>
      <c r="D19" s="58"/>
      <c r="E19" s="58"/>
      <c r="F19" s="58"/>
      <c r="G19" s="58"/>
      <c r="H19" s="58"/>
      <c r="I19" s="58"/>
      <c r="J19" s="58"/>
      <c r="K19" s="58"/>
      <c r="L19" s="58"/>
      <c r="M19" s="58"/>
      <c r="N19" s="68"/>
      <c r="O19" s="68"/>
      <c r="P19" s="68"/>
      <c r="Q19" s="68"/>
      <c r="R19" s="36"/>
      <c r="S19" s="36"/>
    </row>
    <row r="20" spans="1:19" s="21" customFormat="1">
      <c r="A20" s="202" t="s">
        <v>35</v>
      </c>
      <c r="B20" s="202" t="s">
        <v>36</v>
      </c>
      <c r="C20" s="202" t="s">
        <v>37</v>
      </c>
      <c r="D20" s="202" t="s">
        <v>38</v>
      </c>
      <c r="E20" s="202" t="s">
        <v>39</v>
      </c>
      <c r="F20" s="202" t="s">
        <v>40</v>
      </c>
      <c r="G20" s="202" t="s">
        <v>41</v>
      </c>
      <c r="H20" s="202" t="s">
        <v>42</v>
      </c>
      <c r="I20" s="202" t="s">
        <v>43</v>
      </c>
      <c r="J20" s="202" t="s">
        <v>23</v>
      </c>
      <c r="K20" s="202" t="s">
        <v>24</v>
      </c>
      <c r="L20" s="202" t="s">
        <v>25</v>
      </c>
      <c r="M20" s="202" t="s">
        <v>26</v>
      </c>
      <c r="N20" s="68"/>
      <c r="O20" s="68"/>
      <c r="P20" s="58"/>
      <c r="Q20" s="68"/>
      <c r="R20" s="36"/>
      <c r="S20" s="36"/>
    </row>
    <row r="21" spans="1:19" s="5" customFormat="1">
      <c r="A21" s="203">
        <v>1</v>
      </c>
      <c r="B21" s="144">
        <v>2.5</v>
      </c>
      <c r="C21" s="144">
        <v>6.03</v>
      </c>
      <c r="D21" s="203">
        <v>5.05</v>
      </c>
      <c r="E21" s="208">
        <f>(D21-$B$15)^2</f>
        <v>6.3001000000000014</v>
      </c>
      <c r="F21" s="203">
        <v>12.2</v>
      </c>
      <c r="G21" s="209">
        <v>5.2</v>
      </c>
      <c r="H21" s="209">
        <f>F21+G21</f>
        <v>17.399999999999999</v>
      </c>
      <c r="I21" s="209">
        <f>(49*H21*$B$2)/B21</f>
        <v>34.103999999999999</v>
      </c>
      <c r="J21" s="210">
        <v>2</v>
      </c>
      <c r="K21" s="144">
        <v>0</v>
      </c>
      <c r="L21" s="144">
        <f>K21-J21</f>
        <v>-2</v>
      </c>
      <c r="M21" s="144">
        <f>B21-L21</f>
        <v>4.5</v>
      </c>
      <c r="N21" s="63"/>
      <c r="O21" s="63"/>
      <c r="P21" s="61"/>
      <c r="Q21" s="63"/>
      <c r="R21" s="35"/>
      <c r="S21" s="35"/>
    </row>
    <row r="22" spans="1:19" s="5" customFormat="1">
      <c r="A22" s="203">
        <v>2</v>
      </c>
      <c r="B22" s="144">
        <v>2.5</v>
      </c>
      <c r="C22" s="144">
        <v>6.06</v>
      </c>
      <c r="D22" s="203">
        <v>5.34</v>
      </c>
      <c r="E22" s="208">
        <f t="shared" ref="E22:E23" si="4">(D22-$B$15)^2</f>
        <v>7.8400000000000016</v>
      </c>
      <c r="F22" s="203">
        <v>12.8</v>
      </c>
      <c r="G22" s="209">
        <v>5.6</v>
      </c>
      <c r="H22" s="209">
        <f>F22+G22</f>
        <v>18.399999999999999</v>
      </c>
      <c r="I22" s="209">
        <f>(49*H22*$B$2)/B22</f>
        <v>36.064</v>
      </c>
      <c r="J22" s="210">
        <v>1.69</v>
      </c>
      <c r="K22" s="144">
        <v>0</v>
      </c>
      <c r="L22" s="144">
        <f t="shared" ref="L22:L23" si="5">K22-J22</f>
        <v>-1.69</v>
      </c>
      <c r="M22" s="144">
        <f t="shared" ref="M22:M23" si="6">B22-L22</f>
        <v>4.1899999999999995</v>
      </c>
      <c r="N22" s="63"/>
      <c r="O22" s="63"/>
      <c r="P22" s="61"/>
      <c r="Q22" s="63"/>
      <c r="R22" s="35"/>
      <c r="S22" s="35"/>
    </row>
    <row r="23" spans="1:19" s="5" customFormat="1" ht="16" thickBot="1">
      <c r="A23" s="203">
        <v>3</v>
      </c>
      <c r="B23" s="144">
        <v>2.5</v>
      </c>
      <c r="C23" s="211">
        <v>6.04</v>
      </c>
      <c r="D23" s="212">
        <v>5.16</v>
      </c>
      <c r="E23" s="208">
        <f t="shared" si="4"/>
        <v>6.8644000000000025</v>
      </c>
      <c r="F23" s="203">
        <v>13.1</v>
      </c>
      <c r="G23" s="209">
        <v>5.5</v>
      </c>
      <c r="H23" s="209">
        <f t="shared" ref="H23" si="7">F23+G23</f>
        <v>18.600000000000001</v>
      </c>
      <c r="I23" s="209">
        <f>(49*H23*$B$2)/B23</f>
        <v>36.456000000000003</v>
      </c>
      <c r="J23" s="210">
        <v>2.0499999999999998</v>
      </c>
      <c r="K23" s="144">
        <v>0</v>
      </c>
      <c r="L23" s="144">
        <f t="shared" si="5"/>
        <v>-2.0499999999999998</v>
      </c>
      <c r="M23" s="144">
        <f t="shared" si="6"/>
        <v>4.55</v>
      </c>
      <c r="N23" s="63"/>
      <c r="O23" s="63"/>
      <c r="P23" s="61"/>
      <c r="Q23" s="63"/>
      <c r="R23" s="35"/>
      <c r="S23" s="35"/>
    </row>
    <row r="24" spans="1:19" s="5" customFormat="1" ht="16" thickBot="1">
      <c r="A24" s="63"/>
      <c r="B24" s="62"/>
      <c r="C24" s="213">
        <f>AVERAGE(C21:C23)</f>
        <v>6.043333333333333</v>
      </c>
      <c r="D24" s="213">
        <f>AVERAGE(D21:D23)</f>
        <v>5.1833333333333336</v>
      </c>
      <c r="E24" s="63"/>
      <c r="F24" s="63"/>
      <c r="G24" s="64"/>
      <c r="H24" s="64"/>
      <c r="I24" s="64"/>
      <c r="J24" s="63"/>
      <c r="K24" s="65"/>
      <c r="L24" s="63"/>
      <c r="M24" s="63"/>
      <c r="N24" s="63"/>
      <c r="O24" s="63"/>
      <c r="P24" s="63"/>
      <c r="Q24" s="63"/>
      <c r="R24" s="35"/>
      <c r="S24" s="35"/>
    </row>
    <row r="25" spans="1:19" s="5" customFormat="1">
      <c r="A25" s="63"/>
      <c r="B25" s="62"/>
      <c r="C25" s="62"/>
      <c r="D25" s="63"/>
      <c r="E25" s="63"/>
      <c r="F25" s="63"/>
      <c r="G25" s="64"/>
      <c r="H25" s="64"/>
      <c r="I25" s="64"/>
      <c r="J25" s="63"/>
      <c r="K25" s="65"/>
      <c r="L25" s="63"/>
      <c r="M25" s="63"/>
      <c r="N25" s="63"/>
      <c r="O25" s="63"/>
      <c r="P25" s="63"/>
      <c r="Q25" s="63"/>
      <c r="R25" s="35"/>
      <c r="S25" s="35"/>
    </row>
    <row r="26" spans="1:19" s="5" customFormat="1">
      <c r="A26" s="203"/>
      <c r="B26" s="202" t="s">
        <v>27</v>
      </c>
      <c r="C26" s="202" t="s">
        <v>28</v>
      </c>
      <c r="D26" s="202" t="s">
        <v>29</v>
      </c>
      <c r="E26" s="164" t="s">
        <v>30</v>
      </c>
      <c r="F26" s="63"/>
      <c r="G26" s="64"/>
      <c r="H26" s="64"/>
      <c r="I26" s="64"/>
      <c r="J26" s="63"/>
      <c r="K26" s="65"/>
      <c r="L26" s="63"/>
      <c r="M26" s="63"/>
      <c r="N26" s="63"/>
      <c r="O26" s="63"/>
      <c r="P26" s="63"/>
      <c r="Q26" s="63"/>
      <c r="R26" s="35"/>
      <c r="S26" s="35"/>
    </row>
    <row r="27" spans="1:19" s="5" customFormat="1">
      <c r="A27" s="203" t="s">
        <v>44</v>
      </c>
      <c r="B27" s="67">
        <f>AVERAGE(D21:D24)</f>
        <v>5.1833333333333336</v>
      </c>
      <c r="C27" s="67">
        <f>SQRT((SUM(E21:E24))/(4-1))</f>
        <v>2.6460347692349022</v>
      </c>
      <c r="D27" s="67">
        <f>C27/(SQRT(4))</f>
        <v>1.3230173846174511</v>
      </c>
      <c r="E27" s="67">
        <f>2*D27</f>
        <v>2.6460347692349022</v>
      </c>
      <c r="F27" s="63"/>
      <c r="G27" s="63"/>
      <c r="H27" s="63"/>
      <c r="I27" s="63"/>
      <c r="J27" s="63"/>
      <c r="K27" s="63"/>
      <c r="L27" s="63"/>
      <c r="M27" s="63"/>
      <c r="N27" s="63"/>
      <c r="O27" s="63"/>
      <c r="P27" s="63"/>
      <c r="Q27" s="63"/>
      <c r="R27" s="35"/>
      <c r="S27" s="35"/>
    </row>
    <row r="28" spans="1:19" s="5" customFormat="1">
      <c r="A28" s="203"/>
      <c r="B28" s="203">
        <f>ROUND(B27,1)</f>
        <v>5.2</v>
      </c>
      <c r="C28" s="203"/>
      <c r="D28" s="203"/>
      <c r="E28" s="203">
        <f>ROUND(E27,2)</f>
        <v>2.65</v>
      </c>
      <c r="F28" s="63"/>
      <c r="G28" s="63"/>
      <c r="H28" s="63"/>
      <c r="I28" s="63"/>
      <c r="J28" s="63"/>
      <c r="K28" s="63"/>
      <c r="L28" s="63"/>
      <c r="M28" s="63"/>
      <c r="N28" s="63"/>
      <c r="O28" s="63"/>
      <c r="P28" s="63"/>
      <c r="Q28" s="63"/>
      <c r="R28" s="35"/>
      <c r="S28" s="35"/>
    </row>
    <row r="29" spans="1:19" s="5" customFormat="1">
      <c r="A29" s="44"/>
      <c r="B29" s="44"/>
      <c r="C29" s="44"/>
      <c r="D29" s="44"/>
      <c r="E29" s="44"/>
      <c r="F29" s="38"/>
      <c r="G29" s="38"/>
      <c r="H29" s="38"/>
      <c r="I29" s="38"/>
      <c r="J29" s="38"/>
      <c r="K29" s="38"/>
      <c r="L29" s="38"/>
      <c r="M29" s="38"/>
      <c r="N29" s="63"/>
      <c r="O29" s="63"/>
      <c r="P29" s="63"/>
      <c r="Q29" s="63"/>
      <c r="R29" s="35"/>
      <c r="S29" s="35"/>
    </row>
    <row r="30" spans="1:19" s="22" customFormat="1">
      <c r="A30" s="53"/>
      <c r="B30" s="53"/>
      <c r="C30" s="53"/>
      <c r="D30" s="53"/>
      <c r="E30" s="53"/>
      <c r="F30" s="53"/>
      <c r="G30" s="53"/>
      <c r="H30" s="53"/>
      <c r="I30" s="53"/>
      <c r="J30" s="53"/>
      <c r="K30" s="53"/>
      <c r="L30" s="53"/>
      <c r="M30" s="53"/>
      <c r="N30" s="53"/>
      <c r="O30" s="53"/>
      <c r="P30" s="53"/>
      <c r="Q30" s="53"/>
      <c r="R30" s="33"/>
      <c r="S30" s="33"/>
    </row>
    <row r="31" spans="1:19" s="6" customFormat="1" ht="14.25" customHeight="1">
      <c r="A31" s="57" t="s">
        <v>78</v>
      </c>
      <c r="B31" s="57"/>
      <c r="C31" s="58"/>
      <c r="D31" s="58"/>
      <c r="E31" s="58"/>
      <c r="F31" s="58"/>
      <c r="G31" s="58"/>
      <c r="H31" s="58"/>
      <c r="I31" s="58"/>
      <c r="J31" s="58"/>
      <c r="K31" s="58"/>
      <c r="L31" s="58"/>
      <c r="M31" s="58"/>
      <c r="N31" s="58"/>
      <c r="O31" s="58"/>
      <c r="P31" s="58"/>
      <c r="Q31" s="58"/>
      <c r="R31" s="34"/>
      <c r="S31" s="34"/>
    </row>
    <row r="32" spans="1:19" s="6" customFormat="1">
      <c r="A32" s="202" t="s">
        <v>35</v>
      </c>
      <c r="B32" s="202" t="s">
        <v>36</v>
      </c>
      <c r="C32" s="202" t="s">
        <v>37</v>
      </c>
      <c r="D32" s="202" t="s">
        <v>38</v>
      </c>
      <c r="E32" s="202" t="s">
        <v>39</v>
      </c>
      <c r="F32" s="202" t="s">
        <v>40</v>
      </c>
      <c r="G32" s="202" t="s">
        <v>41</v>
      </c>
      <c r="H32" s="202" t="s">
        <v>42</v>
      </c>
      <c r="I32" s="202" t="s">
        <v>43</v>
      </c>
      <c r="J32" s="202" t="s">
        <v>23</v>
      </c>
      <c r="K32" s="202" t="s">
        <v>24</v>
      </c>
      <c r="L32" s="202" t="s">
        <v>25</v>
      </c>
      <c r="M32" s="202" t="s">
        <v>26</v>
      </c>
      <c r="N32" s="58"/>
      <c r="O32" s="58"/>
      <c r="P32" s="58"/>
      <c r="Q32" s="58"/>
      <c r="R32" s="34"/>
      <c r="S32" s="34"/>
    </row>
    <row r="33" spans="1:19">
      <c r="A33" s="203">
        <v>1</v>
      </c>
      <c r="B33" s="144">
        <v>2.5</v>
      </c>
      <c r="C33" s="144">
        <v>2.85</v>
      </c>
      <c r="D33" s="144">
        <v>2.56</v>
      </c>
      <c r="E33" s="208">
        <f>(D33-$B$15)^2</f>
        <v>4.0000000000001845E-4</v>
      </c>
      <c r="F33" s="144">
        <v>33.5</v>
      </c>
      <c r="G33" s="144">
        <v>14</v>
      </c>
      <c r="H33" s="144">
        <f>F33+G33</f>
        <v>47.5</v>
      </c>
      <c r="I33" s="144">
        <f>(49*H33*$B$2)/B33</f>
        <v>93.1</v>
      </c>
      <c r="J33" s="144">
        <v>2.34</v>
      </c>
      <c r="K33" s="144">
        <v>0</v>
      </c>
      <c r="L33" s="144">
        <f>K33-J33</f>
        <v>-2.34</v>
      </c>
      <c r="M33" s="144">
        <f>B33-L33</f>
        <v>4.84</v>
      </c>
      <c r="N33" s="38"/>
      <c r="O33" s="38"/>
      <c r="P33" s="61"/>
      <c r="Q33" s="38"/>
      <c r="R33" s="26"/>
      <c r="S33" s="26"/>
    </row>
    <row r="34" spans="1:19">
      <c r="A34" s="203">
        <v>2</v>
      </c>
      <c r="B34" s="144">
        <v>2.5</v>
      </c>
      <c r="C34" s="144">
        <v>2.88</v>
      </c>
      <c r="D34" s="144">
        <v>2.7</v>
      </c>
      <c r="E34" s="208">
        <f t="shared" ref="E34:E35" si="8">(D34-$B$15)^2</f>
        <v>2.5600000000000189E-2</v>
      </c>
      <c r="F34" s="144">
        <v>24.5</v>
      </c>
      <c r="G34" s="144">
        <v>18.5</v>
      </c>
      <c r="H34" s="144">
        <f>F34+G34</f>
        <v>43</v>
      </c>
      <c r="I34" s="144">
        <f>(49*H34*$B$2)/B34</f>
        <v>84.28</v>
      </c>
      <c r="J34" s="144">
        <v>2.36</v>
      </c>
      <c r="K34" s="144">
        <v>0</v>
      </c>
      <c r="L34" s="144">
        <f t="shared" ref="L34:L35" si="9">K34-J34</f>
        <v>-2.36</v>
      </c>
      <c r="M34" s="144">
        <f t="shared" ref="M34:M35" si="10">B34-L34</f>
        <v>4.8599999999999994</v>
      </c>
      <c r="N34" s="38"/>
      <c r="O34" s="38"/>
      <c r="P34" s="61"/>
      <c r="Q34" s="38"/>
      <c r="R34" s="26"/>
      <c r="S34" s="26"/>
    </row>
    <row r="35" spans="1:19" ht="16" thickBot="1">
      <c r="A35" s="203">
        <v>3</v>
      </c>
      <c r="B35" s="144">
        <v>2.5</v>
      </c>
      <c r="C35" s="144">
        <v>2.83</v>
      </c>
      <c r="D35" s="144">
        <v>2.58</v>
      </c>
      <c r="E35" s="208">
        <f t="shared" si="8"/>
        <v>1.6000000000000385E-3</v>
      </c>
      <c r="F35" s="144">
        <v>27.6</v>
      </c>
      <c r="G35" s="144">
        <v>20.8</v>
      </c>
      <c r="H35" s="144">
        <f t="shared" ref="H35" si="11">F35+G35</f>
        <v>48.400000000000006</v>
      </c>
      <c r="I35" s="144">
        <f>(49*H35*$B$2)/B35</f>
        <v>94.864000000000019</v>
      </c>
      <c r="J35" s="144">
        <v>2.2200000000000002</v>
      </c>
      <c r="K35" s="144">
        <v>0</v>
      </c>
      <c r="L35" s="144">
        <f t="shared" si="9"/>
        <v>-2.2200000000000002</v>
      </c>
      <c r="M35" s="144">
        <f t="shared" si="10"/>
        <v>4.7200000000000006</v>
      </c>
      <c r="N35" s="38"/>
      <c r="O35" s="38"/>
      <c r="P35" s="61"/>
      <c r="Q35" s="38"/>
      <c r="R35" s="26"/>
      <c r="S35" s="26"/>
    </row>
    <row r="36" spans="1:19" ht="16" thickBot="1">
      <c r="A36" s="63"/>
      <c r="B36" s="62"/>
      <c r="C36" s="213">
        <f>AVERAGE(C33:C35)</f>
        <v>2.8533333333333335</v>
      </c>
      <c r="D36" s="213">
        <f>AVERAGE(D33:D35)</f>
        <v>2.6133333333333333</v>
      </c>
      <c r="E36" s="63"/>
      <c r="F36" s="63"/>
      <c r="G36" s="64"/>
      <c r="H36" s="64"/>
      <c r="I36" s="64"/>
      <c r="J36" s="63"/>
      <c r="K36" s="65"/>
      <c r="L36" s="63"/>
      <c r="M36" s="63"/>
      <c r="N36" s="38"/>
      <c r="O36" s="38"/>
      <c r="P36" s="38"/>
      <c r="Q36" s="38"/>
      <c r="R36" s="26"/>
      <c r="S36" s="26"/>
    </row>
    <row r="37" spans="1:19">
      <c r="A37" s="63"/>
      <c r="B37" s="62"/>
      <c r="C37" s="62"/>
      <c r="D37" s="63"/>
      <c r="E37" s="63"/>
      <c r="F37" s="63"/>
      <c r="G37" s="64"/>
      <c r="H37" s="64"/>
      <c r="I37" s="64"/>
      <c r="J37" s="63"/>
      <c r="K37" s="65"/>
      <c r="L37" s="63"/>
      <c r="M37" s="63"/>
      <c r="N37" s="38"/>
      <c r="O37" s="38"/>
      <c r="P37" s="38"/>
      <c r="Q37" s="38"/>
      <c r="R37" s="26"/>
      <c r="S37" s="26"/>
    </row>
    <row r="38" spans="1:19">
      <c r="A38" s="203"/>
      <c r="B38" s="202" t="s">
        <v>27</v>
      </c>
      <c r="C38" s="202" t="s">
        <v>28</v>
      </c>
      <c r="D38" s="202" t="s">
        <v>29</v>
      </c>
      <c r="E38" s="164" t="s">
        <v>30</v>
      </c>
      <c r="F38" s="63"/>
      <c r="G38" s="64"/>
      <c r="H38" s="64"/>
      <c r="I38" s="64"/>
      <c r="J38" s="63"/>
      <c r="K38" s="65"/>
      <c r="L38" s="63"/>
      <c r="M38" s="63"/>
      <c r="N38" s="38"/>
      <c r="O38" s="38"/>
      <c r="P38" s="38"/>
      <c r="Q38" s="38"/>
      <c r="R38" s="26"/>
      <c r="S38" s="26"/>
    </row>
    <row r="39" spans="1:19">
      <c r="A39" s="203" t="s">
        <v>44</v>
      </c>
      <c r="B39" s="67">
        <f>AVERAGE(D33:D36)</f>
        <v>2.6133333333333333</v>
      </c>
      <c r="C39" s="67">
        <f>SQRT((SUM(E33:E36))/(4-1))</f>
        <v>9.5916630466254815E-2</v>
      </c>
      <c r="D39" s="67">
        <f>C39/(SQRT(4))</f>
        <v>4.7958315233127408E-2</v>
      </c>
      <c r="E39" s="67">
        <f>2*D39</f>
        <v>9.5916630466254815E-2</v>
      </c>
      <c r="F39" s="63"/>
      <c r="G39" s="63"/>
      <c r="H39" s="63"/>
      <c r="I39" s="63"/>
      <c r="J39" s="63"/>
      <c r="K39" s="63"/>
      <c r="L39" s="63"/>
      <c r="M39" s="63"/>
      <c r="N39" s="38"/>
      <c r="O39" s="38"/>
      <c r="P39" s="38"/>
      <c r="Q39" s="38"/>
      <c r="R39" s="26"/>
      <c r="S39" s="26"/>
    </row>
    <row r="40" spans="1:19">
      <c r="A40" s="203"/>
      <c r="B40" s="67">
        <f>ROUND(B39,1)</f>
        <v>2.6</v>
      </c>
      <c r="C40" s="67"/>
      <c r="D40" s="67"/>
      <c r="E40" s="67">
        <f>ROUND(E39,2)</f>
        <v>0.1</v>
      </c>
      <c r="F40" s="63"/>
      <c r="G40" s="63"/>
      <c r="H40" s="63"/>
      <c r="I40" s="63"/>
      <c r="J40" s="63"/>
      <c r="K40" s="63"/>
      <c r="L40" s="63"/>
      <c r="M40" s="63"/>
      <c r="N40" s="38"/>
      <c r="O40" s="38"/>
      <c r="P40" s="38"/>
      <c r="Q40" s="38"/>
      <c r="R40" s="26"/>
      <c r="S40" s="26"/>
    </row>
    <row r="41" spans="1:19">
      <c r="A41" s="44"/>
      <c r="B41" s="44"/>
      <c r="C41" s="44"/>
      <c r="D41" s="44"/>
      <c r="E41" s="44"/>
      <c r="F41" s="38"/>
      <c r="G41" s="38"/>
      <c r="H41" s="38"/>
      <c r="I41" s="38"/>
      <c r="J41" s="38"/>
      <c r="K41" s="38"/>
      <c r="L41" s="38"/>
      <c r="M41" s="38"/>
      <c r="N41" s="38"/>
      <c r="O41" s="38"/>
      <c r="P41" s="38"/>
      <c r="Q41" s="38"/>
      <c r="R41" s="26"/>
      <c r="S41" s="26"/>
    </row>
    <row r="42" spans="1:19" s="22" customFormat="1">
      <c r="A42" s="53"/>
      <c r="B42" s="53"/>
      <c r="C42" s="53"/>
      <c r="D42" s="53"/>
      <c r="E42" s="53"/>
      <c r="F42" s="53"/>
      <c r="G42" s="53"/>
      <c r="H42" s="53"/>
      <c r="I42" s="53"/>
      <c r="J42" s="53"/>
      <c r="K42" s="53"/>
      <c r="L42" s="53"/>
      <c r="M42" s="53"/>
      <c r="N42" s="53"/>
      <c r="O42" s="53"/>
      <c r="P42" s="53"/>
      <c r="Q42" s="53"/>
      <c r="R42" s="33"/>
      <c r="S42" s="33"/>
    </row>
    <row r="43" spans="1:19" s="6" customFormat="1">
      <c r="A43" s="57" t="s">
        <v>79</v>
      </c>
      <c r="B43" s="57"/>
      <c r="C43" s="58"/>
      <c r="D43" s="58"/>
      <c r="E43" s="58"/>
      <c r="F43" s="58"/>
      <c r="G43" s="58"/>
      <c r="H43" s="58"/>
      <c r="I43" s="58"/>
      <c r="J43" s="58"/>
      <c r="K43" s="58"/>
      <c r="L43" s="58"/>
      <c r="M43" s="58"/>
      <c r="N43" s="58"/>
      <c r="O43" s="58"/>
      <c r="P43" s="58"/>
      <c r="Q43" s="58"/>
      <c r="R43" s="34"/>
      <c r="S43" s="34"/>
    </row>
    <row r="44" spans="1:19" s="6" customFormat="1">
      <c r="A44" s="202" t="s">
        <v>35</v>
      </c>
      <c r="B44" s="202" t="s">
        <v>36</v>
      </c>
      <c r="C44" s="202" t="s">
        <v>37</v>
      </c>
      <c r="D44" s="202" t="s">
        <v>38</v>
      </c>
      <c r="E44" s="202" t="s">
        <v>39</v>
      </c>
      <c r="F44" s="202" t="s">
        <v>40</v>
      </c>
      <c r="G44" s="202" t="s">
        <v>41</v>
      </c>
      <c r="H44" s="202" t="s">
        <v>42</v>
      </c>
      <c r="I44" s="202" t="s">
        <v>43</v>
      </c>
      <c r="J44" s="202" t="s">
        <v>23</v>
      </c>
      <c r="K44" s="202" t="s">
        <v>24</v>
      </c>
      <c r="L44" s="202" t="s">
        <v>25</v>
      </c>
      <c r="M44" s="202" t="s">
        <v>26</v>
      </c>
      <c r="N44" s="58"/>
      <c r="O44" s="58"/>
      <c r="P44" s="58"/>
      <c r="Q44" s="58"/>
      <c r="R44" s="34"/>
      <c r="S44" s="34"/>
    </row>
    <row r="45" spans="1:19">
      <c r="A45" s="203">
        <v>1</v>
      </c>
      <c r="B45" s="144">
        <v>2.5</v>
      </c>
      <c r="C45" s="144">
        <v>5.39</v>
      </c>
      <c r="D45" s="144">
        <v>2.65</v>
      </c>
      <c r="E45" s="214">
        <f>(D45-$B$15)^2</f>
        <v>1.2100000000000071E-2</v>
      </c>
      <c r="F45" s="144">
        <v>37</v>
      </c>
      <c r="G45" s="144">
        <v>19</v>
      </c>
      <c r="H45" s="144">
        <f>F45+G45</f>
        <v>56</v>
      </c>
      <c r="I45" s="144">
        <f>(49*H45*$B$2)/B45</f>
        <v>109.76000000000002</v>
      </c>
      <c r="J45" s="144">
        <v>2.06</v>
      </c>
      <c r="K45" s="144">
        <v>0</v>
      </c>
      <c r="L45" s="144">
        <f>K45-J45</f>
        <v>-2.06</v>
      </c>
      <c r="M45" s="144">
        <f>B45-L45</f>
        <v>4.5600000000000005</v>
      </c>
      <c r="N45" s="38"/>
      <c r="O45" s="38"/>
      <c r="P45" s="61"/>
      <c r="Q45" s="38"/>
      <c r="R45" s="26"/>
      <c r="S45" s="26"/>
    </row>
    <row r="46" spans="1:19">
      <c r="A46" s="203">
        <v>2</v>
      </c>
      <c r="B46" s="144">
        <v>2.5</v>
      </c>
      <c r="C46" s="144">
        <v>5.38</v>
      </c>
      <c r="D46" s="144">
        <v>2.64</v>
      </c>
      <c r="E46" s="214">
        <f t="shared" ref="E46:E47" si="12">(D46-$B$15)^2</f>
        <v>1.0000000000000106E-2</v>
      </c>
      <c r="F46" s="144">
        <v>32</v>
      </c>
      <c r="G46" s="144">
        <v>25</v>
      </c>
      <c r="H46" s="144">
        <f>F46+G46</f>
        <v>57</v>
      </c>
      <c r="I46" s="144">
        <f>(49*H46*$B$2)/B46</f>
        <v>111.72</v>
      </c>
      <c r="J46" s="144">
        <v>2.08</v>
      </c>
      <c r="K46" s="144">
        <v>0</v>
      </c>
      <c r="L46" s="144">
        <f t="shared" ref="L46:L47" si="13">K46-J46</f>
        <v>-2.08</v>
      </c>
      <c r="M46" s="144">
        <f t="shared" ref="M46:M47" si="14">B46-L46</f>
        <v>4.58</v>
      </c>
      <c r="N46" s="38"/>
      <c r="O46" s="38"/>
      <c r="P46" s="61"/>
      <c r="Q46" s="38"/>
      <c r="R46" s="26"/>
      <c r="S46" s="26"/>
    </row>
    <row r="47" spans="1:19" ht="16" thickBot="1">
      <c r="A47" s="203">
        <v>3</v>
      </c>
      <c r="B47" s="144">
        <v>2.5</v>
      </c>
      <c r="C47" s="144">
        <v>5.35</v>
      </c>
      <c r="D47" s="144">
        <v>2.89</v>
      </c>
      <c r="E47" s="214">
        <f t="shared" si="12"/>
        <v>0.12250000000000037</v>
      </c>
      <c r="F47" s="144">
        <v>22.5</v>
      </c>
      <c r="G47" s="144">
        <v>22.3</v>
      </c>
      <c r="H47" s="144">
        <f t="shared" ref="H47" si="15">F47+G47</f>
        <v>44.8</v>
      </c>
      <c r="I47" s="144">
        <f>(49*H47*$B$2)/B47</f>
        <v>87.807999999999993</v>
      </c>
      <c r="J47" s="144">
        <v>2.0499999999999998</v>
      </c>
      <c r="K47" s="144">
        <v>0</v>
      </c>
      <c r="L47" s="144">
        <f t="shared" si="13"/>
        <v>-2.0499999999999998</v>
      </c>
      <c r="M47" s="144">
        <f t="shared" si="14"/>
        <v>4.55</v>
      </c>
      <c r="N47" s="38"/>
      <c r="O47" s="38"/>
      <c r="P47" s="61"/>
      <c r="Q47" s="38"/>
      <c r="R47" s="26"/>
      <c r="S47" s="26"/>
    </row>
    <row r="48" spans="1:19" ht="16" thickBot="1">
      <c r="A48" s="63"/>
      <c r="B48" s="62"/>
      <c r="C48" s="213">
        <f>AVERAGE(C45:C47)</f>
        <v>5.3733333333333322</v>
      </c>
      <c r="D48" s="213">
        <f>AVERAGE(D45:D47)</f>
        <v>2.7266666666666666</v>
      </c>
      <c r="E48" s="63"/>
      <c r="F48" s="63"/>
      <c r="G48" s="64"/>
      <c r="H48" s="64"/>
      <c r="I48" s="64"/>
      <c r="J48" s="63"/>
      <c r="K48" s="65"/>
      <c r="L48" s="63"/>
      <c r="M48" s="63"/>
      <c r="N48" s="38"/>
      <c r="O48" s="38"/>
      <c r="P48" s="38"/>
      <c r="Q48" s="38"/>
      <c r="R48" s="26"/>
      <c r="S48" s="26"/>
    </row>
    <row r="49" spans="1:19">
      <c r="A49" s="63"/>
      <c r="B49" s="62"/>
      <c r="C49" s="62"/>
      <c r="D49" s="63"/>
      <c r="E49" s="63"/>
      <c r="F49" s="63"/>
      <c r="G49" s="64"/>
      <c r="H49" s="64"/>
      <c r="I49" s="64"/>
      <c r="J49" s="63"/>
      <c r="K49" s="65"/>
      <c r="L49" s="63"/>
      <c r="M49" s="63"/>
      <c r="N49" s="38"/>
      <c r="O49" s="38"/>
      <c r="P49" s="38"/>
      <c r="Q49" s="38"/>
      <c r="R49" s="26"/>
      <c r="S49" s="26"/>
    </row>
    <row r="50" spans="1:19">
      <c r="A50" s="203"/>
      <c r="B50" s="202" t="s">
        <v>27</v>
      </c>
      <c r="C50" s="202" t="s">
        <v>28</v>
      </c>
      <c r="D50" s="202" t="s">
        <v>29</v>
      </c>
      <c r="E50" s="164" t="s">
        <v>30</v>
      </c>
      <c r="F50" s="63"/>
      <c r="G50" s="64"/>
      <c r="H50" s="64"/>
      <c r="I50" s="64"/>
      <c r="J50" s="63"/>
      <c r="K50" s="65"/>
      <c r="L50" s="63"/>
      <c r="M50" s="63"/>
      <c r="N50" s="38"/>
      <c r="O50" s="38"/>
      <c r="P50" s="38"/>
      <c r="Q50" s="38"/>
      <c r="R50" s="26"/>
      <c r="S50" s="26"/>
    </row>
    <row r="51" spans="1:19">
      <c r="A51" s="203" t="s">
        <v>44</v>
      </c>
      <c r="B51" s="144">
        <f>AVERAGE(D45:D48)</f>
        <v>2.7266666666666666</v>
      </c>
      <c r="C51" s="144">
        <f>SQRT((SUM(E45:E48))/(4-1))</f>
        <v>0.21954498400100192</v>
      </c>
      <c r="D51" s="144">
        <f>C51/(SQRT(4))</f>
        <v>0.10977249200050096</v>
      </c>
      <c r="E51" s="144">
        <f>2*D51</f>
        <v>0.21954498400100192</v>
      </c>
      <c r="F51" s="63"/>
      <c r="G51" s="63"/>
      <c r="H51" s="63"/>
      <c r="I51" s="63"/>
      <c r="J51" s="63"/>
      <c r="K51" s="63"/>
      <c r="L51" s="63"/>
      <c r="M51" s="63"/>
      <c r="N51" s="38"/>
      <c r="O51" s="38"/>
      <c r="P51" s="38"/>
      <c r="Q51" s="38"/>
      <c r="R51" s="26"/>
      <c r="S51" s="26"/>
    </row>
    <row r="52" spans="1:19">
      <c r="A52" s="203"/>
      <c r="B52" s="144">
        <f>ROUND(B51,1)</f>
        <v>2.7</v>
      </c>
      <c r="C52" s="144"/>
      <c r="D52" s="144"/>
      <c r="E52" s="144">
        <f>ROUND(E51,2)</f>
        <v>0.22</v>
      </c>
      <c r="F52" s="63"/>
      <c r="G52" s="63"/>
      <c r="H52" s="63"/>
      <c r="I52" s="63"/>
      <c r="J52" s="63"/>
      <c r="K52" s="63"/>
      <c r="L52" s="63"/>
      <c r="M52" s="63"/>
      <c r="N52" s="38"/>
      <c r="O52" s="38"/>
      <c r="P52" s="38"/>
      <c r="Q52" s="38"/>
      <c r="R52" s="26"/>
      <c r="S52" s="26"/>
    </row>
    <row r="53" spans="1:19">
      <c r="A53" s="69"/>
      <c r="B53" s="69"/>
      <c r="C53" s="69"/>
      <c r="D53" s="69"/>
      <c r="E53" s="69"/>
      <c r="F53" s="70"/>
      <c r="G53" s="70"/>
      <c r="H53" s="70"/>
      <c r="I53" s="70"/>
      <c r="J53" s="70"/>
      <c r="K53" s="70"/>
      <c r="L53" s="70"/>
      <c r="M53" s="70"/>
      <c r="N53" s="70"/>
      <c r="O53" s="70"/>
      <c r="P53" s="70"/>
      <c r="Q53" s="70"/>
    </row>
    <row r="54" spans="1:19" s="23" customFormat="1"/>
  </sheetData>
  <mergeCells count="3">
    <mergeCell ref="A1:M1"/>
    <mergeCell ref="N1:Q1"/>
    <mergeCell ref="R1:S1"/>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59"/>
  <sheetViews>
    <sheetView zoomScale="80" zoomScaleNormal="80" workbookViewId="0">
      <selection activeCell="M52" sqref="M52"/>
    </sheetView>
  </sheetViews>
  <sheetFormatPr baseColWidth="10" defaultColWidth="8.83203125" defaultRowHeight="15"/>
  <cols>
    <col min="1" max="1" width="15.6640625" customWidth="1"/>
    <col min="2" max="2" width="10.33203125" customWidth="1"/>
    <col min="3" max="3" width="10.83203125" customWidth="1"/>
    <col min="4" max="4" width="12.33203125" customWidth="1"/>
    <col min="5" max="5" width="11.33203125" customWidth="1"/>
    <col min="6" max="6" width="13.6640625" customWidth="1"/>
    <col min="7" max="7" width="17.5" customWidth="1"/>
    <col min="8" max="8" width="13.83203125" customWidth="1"/>
    <col min="9" max="9" width="18.5" customWidth="1"/>
    <col min="10" max="10" width="19.5" customWidth="1"/>
  </cols>
  <sheetData>
    <row r="1" spans="1:22" ht="23.25" customHeight="1" thickBot="1">
      <c r="A1" s="225" t="s">
        <v>99</v>
      </c>
      <c r="B1" s="225"/>
      <c r="C1" s="225"/>
      <c r="D1" s="225"/>
      <c r="E1" s="225"/>
      <c r="F1" s="225"/>
      <c r="G1" s="225"/>
      <c r="H1" s="225"/>
      <c r="I1" s="225"/>
      <c r="J1" s="225"/>
      <c r="K1" s="225"/>
      <c r="L1" s="225"/>
      <c r="M1" s="225"/>
      <c r="N1" s="236"/>
      <c r="O1" s="236"/>
      <c r="P1" s="236"/>
      <c r="Q1" s="236"/>
      <c r="R1" s="236"/>
      <c r="S1" s="236"/>
      <c r="T1" s="236"/>
      <c r="U1" s="236"/>
      <c r="V1" s="236"/>
    </row>
    <row r="2" spans="1:22">
      <c r="A2" s="38" t="s">
        <v>2</v>
      </c>
      <c r="B2" s="39">
        <v>0.1</v>
      </c>
      <c r="C2" s="40"/>
      <c r="D2" s="38"/>
      <c r="E2" s="38"/>
      <c r="F2" s="132" t="s">
        <v>64</v>
      </c>
      <c r="G2" s="133"/>
      <c r="H2" s="134"/>
      <c r="I2" s="134"/>
      <c r="J2" s="43"/>
      <c r="K2" s="38"/>
      <c r="L2" s="38"/>
      <c r="M2" s="38"/>
      <c r="N2" s="26"/>
      <c r="O2" s="26"/>
      <c r="P2" s="26"/>
      <c r="Q2" s="26"/>
      <c r="R2" s="26"/>
      <c r="S2" s="26"/>
      <c r="T2" s="26"/>
      <c r="U2" s="26"/>
      <c r="V2" s="26"/>
    </row>
    <row r="3" spans="1:22">
      <c r="A3" s="38"/>
      <c r="B3" s="38"/>
      <c r="C3" s="38"/>
      <c r="D3" s="38"/>
      <c r="E3" s="38"/>
      <c r="F3" s="135"/>
      <c r="G3" s="136" t="s">
        <v>53</v>
      </c>
      <c r="H3" s="52"/>
      <c r="I3" s="52"/>
      <c r="J3" s="47"/>
      <c r="K3" s="38"/>
      <c r="L3" s="38"/>
      <c r="M3" s="38"/>
      <c r="N3" s="26"/>
      <c r="O3" s="26"/>
      <c r="P3" s="26"/>
      <c r="Q3" s="26"/>
      <c r="R3" s="26"/>
      <c r="S3" s="26"/>
      <c r="T3" s="26"/>
      <c r="U3" s="26"/>
      <c r="V3" s="26"/>
    </row>
    <row r="4" spans="1:22">
      <c r="A4" s="38"/>
      <c r="B4" s="38"/>
      <c r="C4" s="38"/>
      <c r="D4" s="38"/>
      <c r="E4" s="38"/>
      <c r="F4" s="135"/>
      <c r="G4" s="136" t="s">
        <v>65</v>
      </c>
      <c r="H4" s="52"/>
      <c r="I4" s="52"/>
      <c r="J4" s="47"/>
      <c r="K4" s="38"/>
      <c r="L4" s="38"/>
      <c r="M4" s="38"/>
      <c r="N4" s="26"/>
      <c r="O4" s="26"/>
      <c r="P4" s="26"/>
      <c r="Q4" s="26"/>
      <c r="R4" s="26"/>
      <c r="S4" s="26"/>
      <c r="T4" s="26"/>
      <c r="U4" s="26"/>
      <c r="V4" s="26"/>
    </row>
    <row r="5" spans="1:22" ht="16" thickBot="1">
      <c r="A5" s="38"/>
      <c r="B5" s="38"/>
      <c r="C5" s="38"/>
      <c r="D5" s="38"/>
      <c r="E5" s="38"/>
      <c r="F5" s="137"/>
      <c r="G5" s="138" t="s">
        <v>66</v>
      </c>
      <c r="H5" s="48"/>
      <c r="I5" s="48"/>
      <c r="J5" s="49"/>
      <c r="K5" s="38"/>
      <c r="L5" s="38"/>
      <c r="M5" s="38"/>
      <c r="N5" s="26"/>
      <c r="O5" s="26"/>
      <c r="P5" s="26"/>
      <c r="Q5" s="26"/>
      <c r="R5" s="26"/>
      <c r="S5" s="26"/>
      <c r="T5" s="26"/>
      <c r="U5" s="26"/>
      <c r="V5" s="26"/>
    </row>
    <row r="6" spans="1:22">
      <c r="A6" s="38"/>
      <c r="B6" s="38"/>
      <c r="C6" s="38"/>
      <c r="D6" s="38"/>
      <c r="E6" s="38"/>
      <c r="F6" s="52"/>
      <c r="G6" s="52"/>
      <c r="H6" s="44"/>
      <c r="I6" s="38"/>
      <c r="J6" s="38"/>
      <c r="K6" s="38"/>
      <c r="L6" s="38"/>
      <c r="M6" s="38"/>
      <c r="N6" s="26"/>
      <c r="O6" s="26"/>
      <c r="P6" s="26"/>
      <c r="Q6" s="26"/>
      <c r="R6" s="26"/>
      <c r="S6" s="26"/>
      <c r="T6" s="26"/>
      <c r="U6" s="26"/>
      <c r="V6" s="26"/>
    </row>
    <row r="7" spans="1:22" s="19" customFormat="1">
      <c r="A7" s="139"/>
      <c r="B7" s="139"/>
      <c r="C7" s="139"/>
      <c r="D7" s="139"/>
      <c r="E7" s="139"/>
      <c r="F7" s="140"/>
      <c r="G7" s="140"/>
      <c r="H7" s="140"/>
      <c r="I7" s="139"/>
      <c r="J7" s="139"/>
      <c r="K7" s="139"/>
      <c r="L7" s="139"/>
      <c r="M7" s="139"/>
      <c r="N7" s="37"/>
      <c r="O7" s="37"/>
      <c r="P7" s="37"/>
      <c r="Q7" s="37"/>
      <c r="R7" s="37"/>
      <c r="S7" s="37"/>
      <c r="T7" s="37"/>
      <c r="U7" s="37"/>
      <c r="V7" s="37"/>
    </row>
    <row r="8" spans="1:22">
      <c r="A8" s="141" t="s">
        <v>52</v>
      </c>
      <c r="B8" s="139"/>
      <c r="C8" s="38"/>
      <c r="D8" s="38"/>
      <c r="E8" s="38"/>
      <c r="F8" s="38"/>
      <c r="G8" s="38"/>
      <c r="H8" s="38"/>
      <c r="I8" s="38"/>
      <c r="J8" s="38"/>
      <c r="K8" s="38"/>
      <c r="L8" s="38"/>
      <c r="M8" s="38"/>
      <c r="N8" s="26"/>
      <c r="O8" s="26"/>
      <c r="P8" s="26"/>
      <c r="Q8" s="26"/>
      <c r="R8" s="26"/>
      <c r="S8" s="26"/>
      <c r="T8" s="26"/>
      <c r="U8" s="26"/>
      <c r="V8" s="26"/>
    </row>
    <row r="9" spans="1:22">
      <c r="A9" s="59" t="s">
        <v>35</v>
      </c>
      <c r="B9" s="59" t="s">
        <v>36</v>
      </c>
      <c r="C9" s="59" t="s">
        <v>37</v>
      </c>
      <c r="D9" s="59" t="s">
        <v>38</v>
      </c>
      <c r="E9" s="59" t="s">
        <v>39</v>
      </c>
      <c r="F9" s="59" t="s">
        <v>23</v>
      </c>
      <c r="G9" s="59" t="s">
        <v>24</v>
      </c>
      <c r="H9" s="59" t="s">
        <v>25</v>
      </c>
      <c r="I9" s="59" t="s">
        <v>26</v>
      </c>
      <c r="J9" s="59" t="s">
        <v>62</v>
      </c>
      <c r="K9" s="38"/>
      <c r="L9" s="38"/>
      <c r="M9" s="38"/>
      <c r="N9" s="26"/>
      <c r="O9" s="26"/>
      <c r="P9" s="26"/>
      <c r="Q9" s="26"/>
      <c r="R9" s="26"/>
      <c r="S9" s="26"/>
      <c r="T9" s="26"/>
      <c r="U9" s="26"/>
      <c r="V9" s="26"/>
    </row>
    <row r="10" spans="1:22">
      <c r="A10" s="203">
        <v>1</v>
      </c>
      <c r="B10" s="144">
        <v>2.5</v>
      </c>
      <c r="C10" s="144">
        <v>2.0099999999999998</v>
      </c>
      <c r="D10" s="203">
        <v>2.5499999999999998</v>
      </c>
      <c r="E10" s="208">
        <f>(D10-$B$16)^2</f>
        <v>1.0000000000000461E-4</v>
      </c>
      <c r="F10" s="144">
        <v>1.47</v>
      </c>
      <c r="G10" s="144">
        <v>0</v>
      </c>
      <c r="H10" s="144">
        <f>G10-F10</f>
        <v>-1.47</v>
      </c>
      <c r="I10" s="144">
        <f>B10-H10</f>
        <v>3.9699999999999998</v>
      </c>
      <c r="J10" s="203">
        <v>2.58</v>
      </c>
      <c r="K10" s="63"/>
      <c r="L10" s="38"/>
      <c r="M10" s="38"/>
      <c r="N10" s="26"/>
      <c r="O10" s="26"/>
      <c r="P10" s="26"/>
      <c r="Q10" s="26"/>
      <c r="R10" s="26"/>
      <c r="S10" s="26"/>
      <c r="T10" s="26"/>
      <c r="U10" s="26"/>
      <c r="V10" s="26"/>
    </row>
    <row r="11" spans="1:22">
      <c r="A11" s="203">
        <v>2</v>
      </c>
      <c r="B11" s="144">
        <v>2.5</v>
      </c>
      <c r="C11" s="144">
        <v>1.96</v>
      </c>
      <c r="D11" s="203">
        <v>2.54</v>
      </c>
      <c r="E11" s="208">
        <f t="shared" ref="E11:E12" si="0">(D11-$B$16)^2</f>
        <v>1.9721522630525295E-31</v>
      </c>
      <c r="F11" s="144">
        <v>1.51</v>
      </c>
      <c r="G11" s="144">
        <v>0</v>
      </c>
      <c r="H11" s="144">
        <f t="shared" ref="H11:H12" si="1">G11-F11</f>
        <v>-1.51</v>
      </c>
      <c r="I11" s="144">
        <f>B11-H11</f>
        <v>4.01</v>
      </c>
      <c r="J11" s="203">
        <v>2.5299999999999998</v>
      </c>
      <c r="K11" s="63"/>
      <c r="L11" s="38"/>
      <c r="M11" s="38"/>
      <c r="N11" s="26"/>
      <c r="O11" s="26"/>
      <c r="P11" s="26"/>
      <c r="Q11" s="26"/>
      <c r="R11" s="26"/>
      <c r="S11" s="26"/>
      <c r="T11" s="26"/>
      <c r="U11" s="26"/>
      <c r="V11" s="26"/>
    </row>
    <row r="12" spans="1:22" ht="16" thickBot="1">
      <c r="A12" s="203">
        <v>3</v>
      </c>
      <c r="B12" s="144">
        <v>2.5</v>
      </c>
      <c r="C12" s="211">
        <v>1.98</v>
      </c>
      <c r="D12" s="212">
        <v>2.5299999999999998</v>
      </c>
      <c r="E12" s="208">
        <f t="shared" si="0"/>
        <v>9.9999999999995736E-5</v>
      </c>
      <c r="F12" s="144">
        <v>1.35</v>
      </c>
      <c r="G12" s="144">
        <v>0</v>
      </c>
      <c r="H12" s="144">
        <f t="shared" si="1"/>
        <v>-1.35</v>
      </c>
      <c r="I12" s="144">
        <f>B12-H12</f>
        <v>3.85</v>
      </c>
      <c r="J12" s="212">
        <v>2.59</v>
      </c>
      <c r="K12" s="63"/>
      <c r="L12" s="38"/>
      <c r="M12" s="38"/>
      <c r="N12" s="26"/>
      <c r="O12" s="26"/>
      <c r="P12" s="26"/>
      <c r="Q12" s="26"/>
      <c r="R12" s="26"/>
      <c r="S12" s="26"/>
      <c r="T12" s="26"/>
      <c r="U12" s="26"/>
      <c r="V12" s="26"/>
    </row>
    <row r="13" spans="1:22" ht="16" thickBot="1">
      <c r="A13" s="63" t="s">
        <v>63</v>
      </c>
      <c r="B13" s="62"/>
      <c r="C13" s="213">
        <f>AVERAGE(C10:C12)</f>
        <v>1.9833333333333332</v>
      </c>
      <c r="D13" s="215">
        <f>AVERAGE(D10:D12)</f>
        <v>2.5399999999999996</v>
      </c>
      <c r="E13" s="63"/>
      <c r="F13" s="63"/>
      <c r="G13" s="65"/>
      <c r="H13" s="63"/>
      <c r="I13" s="63"/>
      <c r="J13" s="213">
        <f>AVERAGE(J10:J12)</f>
        <v>2.5666666666666664</v>
      </c>
      <c r="K13" s="63"/>
      <c r="L13" s="38"/>
      <c r="M13" s="38"/>
      <c r="N13" s="26"/>
      <c r="O13" s="26"/>
      <c r="P13" s="26"/>
      <c r="Q13" s="26"/>
      <c r="R13" s="26"/>
      <c r="S13" s="26"/>
      <c r="T13" s="26"/>
      <c r="U13" s="26"/>
      <c r="V13" s="26"/>
    </row>
    <row r="14" spans="1:22">
      <c r="A14" s="63"/>
      <c r="B14" s="62"/>
      <c r="C14" s="62"/>
      <c r="D14" s="63"/>
      <c r="E14" s="63"/>
      <c r="F14" s="63"/>
      <c r="G14" s="65"/>
      <c r="H14" s="63"/>
      <c r="I14" s="63"/>
      <c r="J14" s="63"/>
      <c r="K14" s="63"/>
      <c r="L14" s="38"/>
      <c r="M14" s="38"/>
      <c r="N14" s="26"/>
      <c r="O14" s="26"/>
      <c r="P14" s="26"/>
      <c r="Q14" s="26"/>
      <c r="R14" s="26"/>
      <c r="S14" s="26"/>
      <c r="T14" s="26"/>
      <c r="U14" s="26"/>
      <c r="V14" s="26"/>
    </row>
    <row r="15" spans="1:22">
      <c r="A15" s="203"/>
      <c r="B15" s="202" t="s">
        <v>27</v>
      </c>
      <c r="C15" s="202" t="s">
        <v>28</v>
      </c>
      <c r="D15" s="202" t="s">
        <v>29</v>
      </c>
      <c r="E15" s="164" t="s">
        <v>30</v>
      </c>
      <c r="F15" s="63"/>
      <c r="G15" s="65"/>
      <c r="H15" s="63"/>
      <c r="I15" s="63"/>
      <c r="J15" s="63"/>
      <c r="K15" s="63"/>
      <c r="L15" s="38"/>
      <c r="M15" s="38"/>
      <c r="N15" s="26"/>
      <c r="O15" s="26"/>
      <c r="P15" s="26"/>
      <c r="Q15" s="26"/>
      <c r="R15" s="26"/>
      <c r="S15" s="26"/>
      <c r="T15" s="26"/>
      <c r="U15" s="26"/>
      <c r="V15" s="26"/>
    </row>
    <row r="16" spans="1:22">
      <c r="A16" s="203" t="s">
        <v>44</v>
      </c>
      <c r="B16" s="67">
        <f>AVERAGE(D10:D12)</f>
        <v>2.5399999999999996</v>
      </c>
      <c r="C16" s="67">
        <f>SQRT((SUM(E10:E13))/(4-1))</f>
        <v>8.1649658092772682E-3</v>
      </c>
      <c r="D16" s="67">
        <f>C16/(SQRT(4))</f>
        <v>4.0824829046386341E-3</v>
      </c>
      <c r="E16" s="67">
        <f>2*D16</f>
        <v>8.1649658092772682E-3</v>
      </c>
      <c r="F16" s="63"/>
      <c r="G16" s="63"/>
      <c r="H16" s="63"/>
      <c r="I16" s="63"/>
      <c r="J16" s="63"/>
      <c r="K16" s="63"/>
      <c r="L16" s="38"/>
      <c r="M16" s="38"/>
      <c r="N16" s="26"/>
      <c r="O16" s="26"/>
      <c r="P16" s="26"/>
      <c r="Q16" s="26"/>
      <c r="R16" s="26"/>
      <c r="S16" s="26"/>
      <c r="T16" s="26"/>
      <c r="U16" s="26"/>
      <c r="V16" s="26"/>
    </row>
    <row r="17" spans="1:22">
      <c r="A17" s="203"/>
      <c r="B17" s="203">
        <f>ROUND(B16,1)</f>
        <v>2.5</v>
      </c>
      <c r="C17" s="203"/>
      <c r="D17" s="203"/>
      <c r="E17" s="203">
        <f>ROUND(E16,2)</f>
        <v>0.01</v>
      </c>
      <c r="F17" s="63"/>
      <c r="G17" s="63"/>
      <c r="H17" s="63"/>
      <c r="I17" s="63"/>
      <c r="J17" s="63"/>
      <c r="K17" s="63"/>
      <c r="L17" s="38"/>
      <c r="M17" s="38"/>
      <c r="N17" s="26"/>
      <c r="O17" s="26"/>
      <c r="P17" s="26"/>
      <c r="Q17" s="26"/>
      <c r="R17" s="26"/>
      <c r="S17" s="26"/>
      <c r="T17" s="26"/>
      <c r="U17" s="26"/>
      <c r="V17" s="26"/>
    </row>
    <row r="18" spans="1:22">
      <c r="A18" s="44"/>
      <c r="B18" s="44"/>
      <c r="C18" s="44"/>
      <c r="D18" s="44"/>
      <c r="E18" s="44"/>
      <c r="F18" s="38"/>
      <c r="G18" s="38"/>
      <c r="H18" s="38"/>
      <c r="I18" s="38"/>
      <c r="J18" s="38"/>
      <c r="K18" s="38"/>
      <c r="L18" s="38"/>
      <c r="M18" s="38"/>
      <c r="N18" s="26"/>
      <c r="O18" s="26"/>
      <c r="P18" s="26"/>
      <c r="Q18" s="26"/>
      <c r="R18" s="26"/>
      <c r="S18" s="26"/>
      <c r="T18" s="26"/>
      <c r="U18" s="26"/>
      <c r="V18" s="26"/>
    </row>
    <row r="19" spans="1:22" s="19" customFormat="1">
      <c r="A19" s="139"/>
      <c r="B19" s="139"/>
      <c r="C19" s="139"/>
      <c r="D19" s="139"/>
      <c r="E19" s="139"/>
      <c r="F19" s="139"/>
      <c r="G19" s="139"/>
      <c r="H19" s="139"/>
      <c r="I19" s="139"/>
      <c r="J19" s="139"/>
      <c r="K19" s="139"/>
      <c r="L19" s="139"/>
      <c r="M19" s="139"/>
      <c r="N19" s="37"/>
      <c r="O19" s="37"/>
      <c r="P19" s="37"/>
      <c r="Q19" s="37"/>
      <c r="R19" s="37"/>
      <c r="S19" s="37"/>
      <c r="T19" s="37"/>
      <c r="U19" s="37"/>
      <c r="V19" s="37"/>
    </row>
    <row r="20" spans="1:22" s="6" customFormat="1">
      <c r="A20" s="142" t="s">
        <v>77</v>
      </c>
      <c r="B20" s="58"/>
      <c r="C20" s="58"/>
      <c r="D20" s="58"/>
      <c r="E20" s="58"/>
      <c r="F20" s="58"/>
      <c r="G20" s="58"/>
      <c r="H20" s="58"/>
      <c r="I20" s="58"/>
      <c r="J20" s="58"/>
      <c r="K20" s="58"/>
      <c r="L20" s="58"/>
      <c r="M20" s="58"/>
      <c r="N20" s="34"/>
      <c r="O20" s="34"/>
      <c r="P20" s="34"/>
      <c r="Q20" s="34"/>
      <c r="R20" s="34"/>
      <c r="S20" s="34"/>
      <c r="T20" s="34"/>
      <c r="U20" s="34"/>
      <c r="V20" s="34"/>
    </row>
    <row r="21" spans="1:22" s="6" customFormat="1">
      <c r="A21" s="202" t="s">
        <v>35</v>
      </c>
      <c r="B21" s="202" t="s">
        <v>36</v>
      </c>
      <c r="C21" s="202" t="s">
        <v>37</v>
      </c>
      <c r="D21" s="202" t="s">
        <v>38</v>
      </c>
      <c r="E21" s="202" t="s">
        <v>39</v>
      </c>
      <c r="F21" s="202" t="s">
        <v>23</v>
      </c>
      <c r="G21" s="202" t="s">
        <v>24</v>
      </c>
      <c r="H21" s="202" t="s">
        <v>25</v>
      </c>
      <c r="I21" s="202" t="s">
        <v>26</v>
      </c>
      <c r="J21" s="202" t="s">
        <v>62</v>
      </c>
      <c r="K21" s="68"/>
      <c r="L21" s="58"/>
      <c r="M21" s="58"/>
      <c r="N21" s="34"/>
      <c r="O21" s="34"/>
      <c r="P21" s="34"/>
      <c r="Q21" s="34"/>
      <c r="R21" s="34"/>
      <c r="S21" s="34"/>
      <c r="T21" s="34"/>
      <c r="U21" s="34"/>
      <c r="V21" s="34"/>
    </row>
    <row r="22" spans="1:22">
      <c r="A22" s="203">
        <v>1</v>
      </c>
      <c r="B22" s="144">
        <v>2.5</v>
      </c>
      <c r="C22" s="144">
        <v>5.93</v>
      </c>
      <c r="D22" s="144">
        <v>4.62</v>
      </c>
      <c r="E22" s="208">
        <f>(D22-$B$16)^2</f>
        <v>4.3264000000000022</v>
      </c>
      <c r="F22" s="144">
        <v>1.33</v>
      </c>
      <c r="G22" s="144">
        <v>0</v>
      </c>
      <c r="H22" s="144">
        <f>G22-F22</f>
        <v>-1.33</v>
      </c>
      <c r="I22" s="144">
        <f>B22-H22</f>
        <v>3.83</v>
      </c>
      <c r="J22" s="144">
        <v>5.21</v>
      </c>
      <c r="K22" s="63"/>
      <c r="L22" s="38"/>
      <c r="M22" s="38"/>
      <c r="N22" s="26"/>
      <c r="O22" s="26"/>
      <c r="P22" s="26"/>
      <c r="Q22" s="26"/>
      <c r="R22" s="26"/>
      <c r="S22" s="26"/>
      <c r="T22" s="26"/>
      <c r="U22" s="26"/>
      <c r="V22" s="26"/>
    </row>
    <row r="23" spans="1:22">
      <c r="A23" s="203">
        <v>2</v>
      </c>
      <c r="B23" s="144">
        <v>2.5</v>
      </c>
      <c r="C23" s="144">
        <v>6.05</v>
      </c>
      <c r="D23" s="144">
        <v>4.5999999999999996</v>
      </c>
      <c r="E23" s="208">
        <f t="shared" ref="E23:E24" si="2">(D23-$B$16)^2</f>
        <v>4.2435999999999998</v>
      </c>
      <c r="F23" s="144">
        <v>1.37</v>
      </c>
      <c r="G23" s="144">
        <v>0</v>
      </c>
      <c r="H23" s="144">
        <f t="shared" ref="H23:H24" si="3">G23-F23</f>
        <v>-1.37</v>
      </c>
      <c r="I23" s="144">
        <f>B23-H23</f>
        <v>3.87</v>
      </c>
      <c r="J23" s="144">
        <v>5.23</v>
      </c>
      <c r="K23" s="63"/>
      <c r="L23" s="38"/>
      <c r="M23" s="38"/>
      <c r="N23" s="26"/>
      <c r="O23" s="26"/>
      <c r="P23" s="26"/>
      <c r="Q23" s="26"/>
      <c r="R23" s="26"/>
      <c r="S23" s="26"/>
      <c r="T23" s="26"/>
      <c r="U23" s="26"/>
      <c r="V23" s="26"/>
    </row>
    <row r="24" spans="1:22" ht="16" thickBot="1">
      <c r="A24" s="203">
        <v>3</v>
      </c>
      <c r="B24" s="144">
        <v>2.5</v>
      </c>
      <c r="C24" s="211">
        <v>6.06</v>
      </c>
      <c r="D24" s="211">
        <v>4.76</v>
      </c>
      <c r="E24" s="208">
        <f t="shared" si="2"/>
        <v>4.9284000000000008</v>
      </c>
      <c r="F24" s="144">
        <v>1.07</v>
      </c>
      <c r="G24" s="144">
        <v>0</v>
      </c>
      <c r="H24" s="144">
        <f t="shared" si="3"/>
        <v>-1.07</v>
      </c>
      <c r="I24" s="144">
        <f>B24-H24</f>
        <v>3.5700000000000003</v>
      </c>
      <c r="J24" s="211">
        <v>5.2</v>
      </c>
      <c r="K24" s="63"/>
      <c r="L24" s="38"/>
      <c r="M24" s="38"/>
      <c r="N24" s="26"/>
      <c r="O24" s="26"/>
      <c r="P24" s="26"/>
      <c r="Q24" s="26"/>
      <c r="R24" s="26"/>
      <c r="S24" s="26"/>
      <c r="T24" s="26"/>
      <c r="U24" s="26"/>
      <c r="V24" s="26"/>
    </row>
    <row r="25" spans="1:22" ht="16" thickBot="1">
      <c r="A25" s="63" t="s">
        <v>63</v>
      </c>
      <c r="B25" s="62"/>
      <c r="C25" s="213">
        <f>AVERAGE(C22:C24)</f>
        <v>6.0133333333333328</v>
      </c>
      <c r="D25" s="215">
        <f>AVERAGE(D22:D24)</f>
        <v>4.6599999999999993</v>
      </c>
      <c r="E25" s="63"/>
      <c r="F25" s="63"/>
      <c r="G25" s="65"/>
      <c r="H25" s="63"/>
      <c r="I25" s="63"/>
      <c r="J25" s="213">
        <f>AVERAGE(J22:J24)</f>
        <v>5.2133333333333338</v>
      </c>
      <c r="K25" s="63"/>
      <c r="L25" s="38"/>
      <c r="M25" s="38"/>
      <c r="N25" s="26"/>
      <c r="O25" s="26"/>
      <c r="P25" s="26"/>
      <c r="Q25" s="26"/>
      <c r="R25" s="26"/>
      <c r="S25" s="26"/>
      <c r="T25" s="26"/>
      <c r="U25" s="26"/>
      <c r="V25" s="26"/>
    </row>
    <row r="26" spans="1:22">
      <c r="A26" s="63"/>
      <c r="B26" s="62"/>
      <c r="C26" s="62"/>
      <c r="D26" s="63"/>
      <c r="E26" s="63"/>
      <c r="F26" s="63"/>
      <c r="G26" s="65"/>
      <c r="H26" s="63"/>
      <c r="I26" s="63"/>
      <c r="J26" s="63"/>
      <c r="K26" s="63"/>
      <c r="L26" s="38"/>
      <c r="M26" s="38"/>
      <c r="N26" s="26"/>
      <c r="O26" s="26"/>
      <c r="P26" s="26"/>
      <c r="Q26" s="26"/>
      <c r="R26" s="26"/>
      <c r="S26" s="26"/>
      <c r="T26" s="26"/>
      <c r="U26" s="26"/>
      <c r="V26" s="26"/>
    </row>
    <row r="27" spans="1:22">
      <c r="A27" s="203"/>
      <c r="B27" s="202" t="s">
        <v>27</v>
      </c>
      <c r="C27" s="202" t="s">
        <v>28</v>
      </c>
      <c r="D27" s="202" t="s">
        <v>29</v>
      </c>
      <c r="E27" s="164" t="s">
        <v>30</v>
      </c>
      <c r="F27" s="63"/>
      <c r="G27" s="65"/>
      <c r="H27" s="63"/>
      <c r="I27" s="63"/>
      <c r="J27" s="63"/>
      <c r="K27" s="63"/>
      <c r="L27" s="38"/>
      <c r="M27" s="38"/>
      <c r="N27" s="26"/>
      <c r="O27" s="26"/>
      <c r="P27" s="26"/>
      <c r="Q27" s="26"/>
      <c r="R27" s="26"/>
      <c r="S27" s="26"/>
      <c r="T27" s="26"/>
      <c r="U27" s="26"/>
      <c r="V27" s="26"/>
    </row>
    <row r="28" spans="1:22">
      <c r="A28" s="203" t="s">
        <v>44</v>
      </c>
      <c r="B28" s="67">
        <f>AVERAGE(D22:D24)</f>
        <v>4.6599999999999993</v>
      </c>
      <c r="C28" s="67">
        <f>SQRT((SUM(E22:E25))/(4-1))</f>
        <v>2.1211946319625334</v>
      </c>
      <c r="D28" s="67">
        <f>C28/(SQRT(4))</f>
        <v>1.0605973159812667</v>
      </c>
      <c r="E28" s="67">
        <f>2*D28</f>
        <v>2.1211946319625334</v>
      </c>
      <c r="F28" s="63"/>
      <c r="G28" s="63"/>
      <c r="H28" s="63"/>
      <c r="I28" s="63"/>
      <c r="J28" s="63"/>
      <c r="K28" s="63"/>
      <c r="L28" s="38"/>
      <c r="M28" s="38"/>
      <c r="N28" s="26"/>
      <c r="O28" s="26"/>
      <c r="P28" s="26"/>
      <c r="Q28" s="26"/>
      <c r="R28" s="26"/>
      <c r="S28" s="26"/>
      <c r="T28" s="26"/>
      <c r="U28" s="26"/>
      <c r="V28" s="26"/>
    </row>
    <row r="29" spans="1:22">
      <c r="A29" s="203"/>
      <c r="B29" s="203">
        <f>ROUND(B28,1)</f>
        <v>4.7</v>
      </c>
      <c r="C29" s="203"/>
      <c r="D29" s="203"/>
      <c r="E29" s="203">
        <f>ROUND(E28,2)</f>
        <v>2.12</v>
      </c>
      <c r="F29" s="63"/>
      <c r="G29" s="63"/>
      <c r="H29" s="63"/>
      <c r="I29" s="63"/>
      <c r="J29" s="63"/>
      <c r="K29" s="63"/>
      <c r="L29" s="38"/>
      <c r="M29" s="38"/>
      <c r="N29" s="26"/>
      <c r="O29" s="26"/>
      <c r="P29" s="26"/>
      <c r="Q29" s="26"/>
      <c r="R29" s="26"/>
      <c r="S29" s="26"/>
      <c r="T29" s="26"/>
      <c r="U29" s="26"/>
      <c r="V29" s="26"/>
    </row>
    <row r="30" spans="1:22">
      <c r="A30" s="44"/>
      <c r="B30" s="44"/>
      <c r="C30" s="44"/>
      <c r="D30" s="44"/>
      <c r="E30" s="44"/>
      <c r="F30" s="38"/>
      <c r="G30" s="38"/>
      <c r="H30" s="38"/>
      <c r="I30" s="38"/>
      <c r="J30" s="38"/>
      <c r="K30" s="38"/>
      <c r="L30" s="38"/>
      <c r="M30" s="38"/>
      <c r="N30" s="26"/>
      <c r="O30" s="26"/>
      <c r="P30" s="26"/>
      <c r="Q30" s="26"/>
      <c r="R30" s="26"/>
      <c r="S30" s="26"/>
      <c r="T30" s="26"/>
      <c r="U30" s="26"/>
      <c r="V30" s="26"/>
    </row>
    <row r="31" spans="1:22" s="19" customFormat="1">
      <c r="A31" s="139"/>
      <c r="B31" s="139"/>
      <c r="C31" s="139"/>
      <c r="D31" s="139"/>
      <c r="E31" s="139"/>
      <c r="F31" s="139"/>
      <c r="G31" s="139"/>
      <c r="H31" s="139"/>
      <c r="I31" s="139"/>
      <c r="J31" s="139"/>
      <c r="K31" s="139"/>
      <c r="L31" s="139"/>
      <c r="M31" s="139"/>
      <c r="N31" s="37"/>
      <c r="O31" s="37"/>
      <c r="P31" s="37"/>
      <c r="Q31" s="37"/>
      <c r="R31" s="37"/>
      <c r="S31" s="37"/>
      <c r="T31" s="37"/>
      <c r="U31" s="37"/>
      <c r="V31" s="37"/>
    </row>
    <row r="32" spans="1:22" s="6" customFormat="1">
      <c r="A32" s="141" t="s">
        <v>78</v>
      </c>
      <c r="B32" s="141"/>
      <c r="C32" s="58"/>
      <c r="D32" s="58"/>
      <c r="E32" s="58"/>
      <c r="F32" s="58"/>
      <c r="G32" s="58"/>
      <c r="H32" s="58"/>
      <c r="I32" s="58"/>
      <c r="J32" s="58"/>
      <c r="K32" s="58"/>
      <c r="L32" s="58"/>
      <c r="M32" s="58"/>
      <c r="N32" s="34"/>
      <c r="O32" s="34"/>
      <c r="P32" s="34"/>
      <c r="Q32" s="34"/>
      <c r="R32" s="34"/>
      <c r="S32" s="34"/>
      <c r="T32" s="34"/>
      <c r="U32" s="34"/>
      <c r="V32" s="34"/>
    </row>
    <row r="33" spans="1:22" s="6" customFormat="1">
      <c r="A33" s="202" t="s">
        <v>35</v>
      </c>
      <c r="B33" s="202" t="s">
        <v>36</v>
      </c>
      <c r="C33" s="202" t="s">
        <v>37</v>
      </c>
      <c r="D33" s="202" t="s">
        <v>38</v>
      </c>
      <c r="E33" s="202" t="s">
        <v>39</v>
      </c>
      <c r="F33" s="202" t="s">
        <v>23</v>
      </c>
      <c r="G33" s="202" t="s">
        <v>24</v>
      </c>
      <c r="H33" s="202" t="s">
        <v>25</v>
      </c>
      <c r="I33" s="202" t="s">
        <v>26</v>
      </c>
      <c r="J33" s="202" t="s">
        <v>62</v>
      </c>
      <c r="K33" s="68"/>
      <c r="L33" s="58"/>
      <c r="M33" s="58"/>
      <c r="N33" s="34"/>
      <c r="O33" s="34"/>
      <c r="P33" s="34"/>
      <c r="Q33" s="34"/>
      <c r="R33" s="34"/>
      <c r="S33" s="34"/>
      <c r="T33" s="34"/>
      <c r="U33" s="34"/>
      <c r="V33" s="34"/>
    </row>
    <row r="34" spans="1:22">
      <c r="A34" s="203">
        <v>1</v>
      </c>
      <c r="B34" s="144">
        <v>2.5</v>
      </c>
      <c r="C34" s="144">
        <v>2.17</v>
      </c>
      <c r="D34" s="144">
        <v>2.61</v>
      </c>
      <c r="E34" s="208">
        <f>(D34-$B$16)^2</f>
        <v>4.9000000000000397E-3</v>
      </c>
      <c r="F34" s="144">
        <v>2.02</v>
      </c>
      <c r="G34" s="144">
        <v>0</v>
      </c>
      <c r="H34" s="144">
        <f>G34-F34</f>
        <v>-2.02</v>
      </c>
      <c r="I34" s="144">
        <f>B34-H34</f>
        <v>4.5199999999999996</v>
      </c>
      <c r="J34" s="144">
        <v>5.12</v>
      </c>
      <c r="K34" s="63"/>
      <c r="L34" s="38"/>
      <c r="M34" s="38"/>
      <c r="N34" s="26"/>
      <c r="O34" s="26"/>
      <c r="P34" s="26"/>
      <c r="Q34" s="26"/>
      <c r="R34" s="26"/>
      <c r="S34" s="26"/>
      <c r="T34" s="26"/>
      <c r="U34" s="26"/>
      <c r="V34" s="26"/>
    </row>
    <row r="35" spans="1:22">
      <c r="A35" s="203">
        <v>2</v>
      </c>
      <c r="B35" s="144">
        <v>2.5</v>
      </c>
      <c r="C35" s="144">
        <v>2.15</v>
      </c>
      <c r="D35" s="144">
        <v>2.62</v>
      </c>
      <c r="E35" s="208">
        <f t="shared" ref="E35:E36" si="4">(D35-$B$16)^2</f>
        <v>6.4000000000000827E-3</v>
      </c>
      <c r="F35" s="144">
        <v>2.27</v>
      </c>
      <c r="G35" s="144">
        <v>0</v>
      </c>
      <c r="H35" s="144">
        <f t="shared" ref="H35:H36" si="5">G35-F35</f>
        <v>-2.27</v>
      </c>
      <c r="I35" s="144">
        <f>B35-H35</f>
        <v>4.7699999999999996</v>
      </c>
      <c r="J35" s="144">
        <v>5.12</v>
      </c>
      <c r="K35" s="63"/>
      <c r="L35" s="38"/>
      <c r="M35" s="38"/>
      <c r="N35" s="26"/>
      <c r="O35" s="26"/>
      <c r="P35" s="26"/>
      <c r="Q35" s="26"/>
      <c r="R35" s="26"/>
      <c r="S35" s="26"/>
      <c r="T35" s="26"/>
      <c r="U35" s="26"/>
      <c r="V35" s="26"/>
    </row>
    <row r="36" spans="1:22" ht="16" thickBot="1">
      <c r="A36" s="203">
        <v>3</v>
      </c>
      <c r="B36" s="144">
        <v>2.5</v>
      </c>
      <c r="C36" s="144">
        <v>2.17</v>
      </c>
      <c r="D36" s="144">
        <v>2.58</v>
      </c>
      <c r="E36" s="208">
        <f t="shared" si="4"/>
        <v>1.6000000000000385E-3</v>
      </c>
      <c r="F36" s="144">
        <v>2.04</v>
      </c>
      <c r="G36" s="144">
        <v>0</v>
      </c>
      <c r="H36" s="144">
        <f t="shared" si="5"/>
        <v>-2.04</v>
      </c>
      <c r="I36" s="144">
        <f>B36-H36</f>
        <v>4.54</v>
      </c>
      <c r="J36" s="144">
        <v>5.18</v>
      </c>
      <c r="K36" s="63"/>
      <c r="L36" s="38"/>
      <c r="M36" s="38"/>
      <c r="N36" s="26"/>
      <c r="O36" s="26"/>
      <c r="P36" s="26"/>
      <c r="Q36" s="26"/>
      <c r="R36" s="26"/>
      <c r="S36" s="26"/>
      <c r="T36" s="26"/>
      <c r="U36" s="26"/>
      <c r="V36" s="26"/>
    </row>
    <row r="37" spans="1:22" ht="16" thickBot="1">
      <c r="A37" s="63" t="s">
        <v>63</v>
      </c>
      <c r="B37" s="62"/>
      <c r="C37" s="213">
        <f>AVERAGE(C34:C36)</f>
        <v>2.1633333333333336</v>
      </c>
      <c r="D37" s="213">
        <f>AVERAGE(D34:D36)</f>
        <v>2.6033333333333335</v>
      </c>
      <c r="E37" s="63"/>
      <c r="F37" s="63"/>
      <c r="G37" s="65"/>
      <c r="H37" s="63"/>
      <c r="I37" s="63"/>
      <c r="J37" s="213">
        <f>AVERAGE(J34:J36)</f>
        <v>5.14</v>
      </c>
      <c r="K37" s="63"/>
      <c r="L37" s="38"/>
      <c r="M37" s="38"/>
      <c r="N37" s="26"/>
      <c r="O37" s="26"/>
      <c r="P37" s="26"/>
      <c r="Q37" s="26"/>
      <c r="R37" s="26"/>
      <c r="S37" s="26"/>
      <c r="T37" s="26"/>
      <c r="U37" s="26"/>
      <c r="V37" s="26"/>
    </row>
    <row r="38" spans="1:22">
      <c r="A38" s="63"/>
      <c r="B38" s="62"/>
      <c r="C38" s="62"/>
      <c r="D38" s="63"/>
      <c r="E38" s="63"/>
      <c r="F38" s="63"/>
      <c r="G38" s="65"/>
      <c r="H38" s="63"/>
      <c r="I38" s="63"/>
      <c r="J38" s="63"/>
      <c r="K38" s="63"/>
      <c r="L38" s="38"/>
      <c r="M38" s="38"/>
      <c r="N38" s="26"/>
      <c r="O38" s="26"/>
      <c r="P38" s="26"/>
      <c r="Q38" s="26"/>
      <c r="R38" s="26"/>
      <c r="S38" s="26"/>
      <c r="T38" s="26"/>
      <c r="U38" s="26"/>
      <c r="V38" s="26"/>
    </row>
    <row r="39" spans="1:22">
      <c r="A39" s="203"/>
      <c r="B39" s="202" t="s">
        <v>27</v>
      </c>
      <c r="C39" s="202" t="s">
        <v>28</v>
      </c>
      <c r="D39" s="202" t="s">
        <v>29</v>
      </c>
      <c r="E39" s="164" t="s">
        <v>30</v>
      </c>
      <c r="F39" s="63"/>
      <c r="G39" s="65"/>
      <c r="H39" s="63"/>
      <c r="I39" s="63"/>
      <c r="J39" s="63"/>
      <c r="K39" s="63"/>
      <c r="L39" s="38"/>
      <c r="M39" s="38"/>
      <c r="N39" s="26"/>
      <c r="O39" s="26"/>
      <c r="P39" s="26"/>
      <c r="Q39" s="26"/>
      <c r="R39" s="26"/>
      <c r="S39" s="26"/>
      <c r="T39" s="26"/>
      <c r="U39" s="26"/>
      <c r="V39" s="26"/>
    </row>
    <row r="40" spans="1:22">
      <c r="A40" s="203" t="s">
        <v>44</v>
      </c>
      <c r="B40" s="67">
        <f>AVERAGE(D34:D36)</f>
        <v>2.6033333333333335</v>
      </c>
      <c r="C40" s="67">
        <f>SQRT((SUM(E34:E37))/(4-1))</f>
        <v>6.5574385243020422E-2</v>
      </c>
      <c r="D40" s="67">
        <f>C40/(SQRT(4))</f>
        <v>3.2787192621510211E-2</v>
      </c>
      <c r="E40" s="67">
        <f>2*D40</f>
        <v>6.5574385243020422E-2</v>
      </c>
      <c r="F40" s="63"/>
      <c r="G40" s="63"/>
      <c r="H40" s="63"/>
      <c r="I40" s="63"/>
      <c r="J40" s="63"/>
      <c r="K40" s="63"/>
      <c r="L40" s="38"/>
      <c r="M40" s="38"/>
      <c r="N40" s="26"/>
      <c r="O40" s="26"/>
      <c r="P40" s="26"/>
      <c r="Q40" s="26"/>
      <c r="R40" s="26"/>
      <c r="S40" s="26"/>
      <c r="T40" s="26"/>
      <c r="U40" s="26"/>
      <c r="V40" s="26"/>
    </row>
    <row r="41" spans="1:22">
      <c r="A41" s="203"/>
      <c r="B41" s="203">
        <f>ROUND(B40,1)</f>
        <v>2.6</v>
      </c>
      <c r="C41" s="203"/>
      <c r="D41" s="203"/>
      <c r="E41" s="203">
        <f>ROUND(E40,2)</f>
        <v>7.0000000000000007E-2</v>
      </c>
      <c r="F41" s="63"/>
      <c r="G41" s="63"/>
      <c r="H41" s="63"/>
      <c r="I41" s="63"/>
      <c r="J41" s="63"/>
      <c r="K41" s="63"/>
      <c r="L41" s="38"/>
      <c r="M41" s="38"/>
      <c r="N41" s="26"/>
      <c r="O41" s="26"/>
      <c r="P41" s="26"/>
      <c r="Q41" s="26"/>
      <c r="R41" s="26"/>
      <c r="S41" s="26"/>
      <c r="T41" s="26"/>
      <c r="U41" s="26"/>
      <c r="V41" s="26"/>
    </row>
    <row r="42" spans="1:22">
      <c r="A42" s="44"/>
      <c r="B42" s="44"/>
      <c r="C42" s="44"/>
      <c r="D42" s="44"/>
      <c r="E42" s="44"/>
      <c r="F42" s="38"/>
      <c r="G42" s="38"/>
      <c r="H42" s="38"/>
      <c r="I42" s="38"/>
      <c r="J42" s="38"/>
      <c r="K42" s="38"/>
      <c r="L42" s="38"/>
      <c r="M42" s="38"/>
      <c r="N42" s="26"/>
      <c r="O42" s="26"/>
      <c r="P42" s="26"/>
      <c r="Q42" s="26"/>
      <c r="R42" s="26"/>
      <c r="S42" s="26"/>
      <c r="T42" s="26"/>
      <c r="U42" s="26"/>
      <c r="V42" s="26"/>
    </row>
    <row r="43" spans="1:22" s="19" customFormat="1">
      <c r="A43" s="139"/>
      <c r="B43" s="139"/>
      <c r="C43" s="139"/>
      <c r="D43" s="139"/>
      <c r="E43" s="139"/>
      <c r="F43" s="139"/>
      <c r="G43" s="139"/>
      <c r="H43" s="139"/>
      <c r="I43" s="139"/>
      <c r="J43" s="139"/>
      <c r="K43" s="139"/>
      <c r="L43" s="139"/>
      <c r="M43" s="139"/>
      <c r="N43" s="37"/>
      <c r="O43" s="37"/>
      <c r="P43" s="37"/>
      <c r="Q43" s="37"/>
      <c r="R43" s="37"/>
      <c r="S43" s="37"/>
      <c r="T43" s="37"/>
      <c r="U43" s="37"/>
      <c r="V43" s="37"/>
    </row>
    <row r="44" spans="1:22" s="6" customFormat="1">
      <c r="A44" s="141" t="s">
        <v>79</v>
      </c>
      <c r="B44" s="141"/>
      <c r="C44" s="58"/>
      <c r="D44" s="58"/>
      <c r="E44" s="58"/>
      <c r="F44" s="58"/>
      <c r="G44" s="58"/>
      <c r="H44" s="58"/>
      <c r="I44" s="58"/>
      <c r="J44" s="58"/>
      <c r="K44" s="58"/>
      <c r="L44" s="58"/>
      <c r="M44" s="58"/>
      <c r="N44" s="34"/>
      <c r="O44" s="34"/>
      <c r="P44" s="34"/>
      <c r="Q44" s="34"/>
      <c r="R44" s="34"/>
      <c r="S44" s="34"/>
      <c r="T44" s="34"/>
      <c r="U44" s="34"/>
      <c r="V44" s="34"/>
    </row>
    <row r="45" spans="1:22" s="6" customFormat="1">
      <c r="A45" s="202" t="s">
        <v>35</v>
      </c>
      <c r="B45" s="202" t="s">
        <v>36</v>
      </c>
      <c r="C45" s="202" t="s">
        <v>37</v>
      </c>
      <c r="D45" s="202" t="s">
        <v>38</v>
      </c>
      <c r="E45" s="202" t="s">
        <v>39</v>
      </c>
      <c r="F45" s="202" t="s">
        <v>23</v>
      </c>
      <c r="G45" s="202" t="s">
        <v>24</v>
      </c>
      <c r="H45" s="202" t="s">
        <v>25</v>
      </c>
      <c r="I45" s="202" t="s">
        <v>26</v>
      </c>
      <c r="J45" s="202" t="s">
        <v>62</v>
      </c>
      <c r="K45" s="68"/>
      <c r="L45" s="58"/>
      <c r="M45" s="58"/>
      <c r="N45" s="34"/>
      <c r="O45" s="34"/>
      <c r="P45" s="34"/>
      <c r="Q45" s="34"/>
      <c r="R45" s="34"/>
      <c r="S45" s="34"/>
      <c r="T45" s="34"/>
      <c r="U45" s="34"/>
      <c r="V45" s="34"/>
    </row>
    <row r="46" spans="1:22">
      <c r="A46" s="203">
        <v>1</v>
      </c>
      <c r="B46" s="144">
        <v>2.5</v>
      </c>
      <c r="C46" s="144">
        <v>2.8</v>
      </c>
      <c r="D46" s="144">
        <v>2.4700000000000002</v>
      </c>
      <c r="E46" s="208">
        <f>(D46-$B$16)^2</f>
        <v>4.8999999999999157E-3</v>
      </c>
      <c r="F46" s="144">
        <v>2.02</v>
      </c>
      <c r="G46" s="144">
        <v>0</v>
      </c>
      <c r="H46" s="144">
        <f>G46-F46</f>
        <v>-2.02</v>
      </c>
      <c r="I46" s="144">
        <f>B46-H46</f>
        <v>4.5199999999999996</v>
      </c>
      <c r="J46" s="144">
        <v>5.12</v>
      </c>
      <c r="K46" s="63"/>
      <c r="L46" s="38"/>
      <c r="M46" s="38"/>
      <c r="N46" s="26"/>
      <c r="O46" s="26"/>
      <c r="P46" s="26"/>
      <c r="Q46" s="26"/>
      <c r="R46" s="26"/>
      <c r="S46" s="26"/>
      <c r="T46" s="26"/>
      <c r="U46" s="26"/>
      <c r="V46" s="26"/>
    </row>
    <row r="47" spans="1:22">
      <c r="A47" s="203">
        <v>2</v>
      </c>
      <c r="B47" s="144">
        <v>2.5</v>
      </c>
      <c r="C47" s="144">
        <v>2.87</v>
      </c>
      <c r="D47" s="144">
        <v>2.61</v>
      </c>
      <c r="E47" s="208">
        <f t="shared" ref="E47:E48" si="6">(D47-$B$16)^2</f>
        <v>4.9000000000000397E-3</v>
      </c>
      <c r="F47" s="144">
        <v>2.27</v>
      </c>
      <c r="G47" s="144">
        <v>0</v>
      </c>
      <c r="H47" s="144">
        <f t="shared" ref="H47:H48" si="7">G47-F47</f>
        <v>-2.27</v>
      </c>
      <c r="I47" s="144">
        <f>B47-H47</f>
        <v>4.7699999999999996</v>
      </c>
      <c r="J47" s="144">
        <v>5.12</v>
      </c>
      <c r="K47" s="63"/>
      <c r="L47" s="38"/>
      <c r="M47" s="38"/>
      <c r="N47" s="26"/>
      <c r="O47" s="26"/>
      <c r="P47" s="26"/>
      <c r="Q47" s="26"/>
      <c r="R47" s="26"/>
      <c r="S47" s="26"/>
      <c r="T47" s="26"/>
      <c r="U47" s="26"/>
      <c r="V47" s="26"/>
    </row>
    <row r="48" spans="1:22" ht="16" thickBot="1">
      <c r="A48" s="203">
        <v>3</v>
      </c>
      <c r="B48" s="144">
        <v>2.5</v>
      </c>
      <c r="C48" s="144">
        <v>2.82</v>
      </c>
      <c r="D48" s="144">
        <v>2.4900000000000002</v>
      </c>
      <c r="E48" s="208">
        <f t="shared" si="6"/>
        <v>2.499999999999938E-3</v>
      </c>
      <c r="F48" s="144">
        <v>2.04</v>
      </c>
      <c r="G48" s="144">
        <v>0</v>
      </c>
      <c r="H48" s="144">
        <f t="shared" si="7"/>
        <v>-2.04</v>
      </c>
      <c r="I48" s="144">
        <f>B48-H48</f>
        <v>4.54</v>
      </c>
      <c r="J48" s="211">
        <v>5.18</v>
      </c>
      <c r="K48" s="63"/>
      <c r="L48" s="38"/>
      <c r="M48" s="38"/>
      <c r="N48" s="26"/>
      <c r="O48" s="26"/>
      <c r="P48" s="26"/>
      <c r="Q48" s="26"/>
      <c r="R48" s="26"/>
      <c r="S48" s="26"/>
      <c r="T48" s="26"/>
      <c r="U48" s="26"/>
      <c r="V48" s="26"/>
    </row>
    <row r="49" spans="1:22" ht="16" thickBot="1">
      <c r="A49" s="63" t="s">
        <v>63</v>
      </c>
      <c r="B49" s="62"/>
      <c r="C49" s="213">
        <f>AVERAGE(C46:C48)</f>
        <v>2.83</v>
      </c>
      <c r="D49" s="213">
        <f>AVERAGE(D46:D48)</f>
        <v>2.5233333333333334</v>
      </c>
      <c r="E49" s="63"/>
      <c r="F49" s="63"/>
      <c r="G49" s="65"/>
      <c r="H49" s="63"/>
      <c r="I49" s="63"/>
      <c r="J49" s="213">
        <f>AVERAGE(J46:J48)</f>
        <v>5.14</v>
      </c>
      <c r="K49" s="63"/>
      <c r="L49" s="38"/>
      <c r="M49" s="38"/>
      <c r="N49" s="26"/>
      <c r="O49" s="26"/>
      <c r="P49" s="26"/>
      <c r="Q49" s="26"/>
      <c r="R49" s="26"/>
      <c r="S49" s="26"/>
      <c r="T49" s="26"/>
      <c r="U49" s="26"/>
      <c r="V49" s="26"/>
    </row>
    <row r="50" spans="1:22">
      <c r="A50" s="63"/>
      <c r="B50" s="62"/>
      <c r="C50" s="62"/>
      <c r="D50" s="63"/>
      <c r="E50" s="63"/>
      <c r="F50" s="63"/>
      <c r="G50" s="65"/>
      <c r="H50" s="63"/>
      <c r="I50" s="63"/>
      <c r="J50" s="63"/>
      <c r="K50" s="63"/>
      <c r="L50" s="38"/>
      <c r="M50" s="38"/>
      <c r="N50" s="26"/>
      <c r="O50" s="26"/>
      <c r="P50" s="26"/>
      <c r="Q50" s="26"/>
      <c r="R50" s="26"/>
      <c r="S50" s="26"/>
      <c r="T50" s="26"/>
      <c r="U50" s="26"/>
      <c r="V50" s="26"/>
    </row>
    <row r="51" spans="1:22">
      <c r="A51" s="203"/>
      <c r="B51" s="202" t="s">
        <v>27</v>
      </c>
      <c r="C51" s="202" t="s">
        <v>28</v>
      </c>
      <c r="D51" s="202" t="s">
        <v>29</v>
      </c>
      <c r="E51" s="164" t="s">
        <v>30</v>
      </c>
      <c r="F51" s="63"/>
      <c r="G51" s="65"/>
      <c r="H51" s="63"/>
      <c r="I51" s="63"/>
      <c r="J51" s="63"/>
      <c r="K51" s="63"/>
      <c r="L51" s="38"/>
      <c r="M51" s="38"/>
      <c r="N51" s="26"/>
      <c r="O51" s="26"/>
      <c r="P51" s="26"/>
      <c r="Q51" s="26"/>
      <c r="R51" s="26"/>
      <c r="S51" s="26"/>
      <c r="T51" s="26"/>
      <c r="U51" s="26"/>
      <c r="V51" s="26"/>
    </row>
    <row r="52" spans="1:22">
      <c r="A52" s="203" t="s">
        <v>44</v>
      </c>
      <c r="B52" s="67">
        <f>AVERAGE(D46:D48)</f>
        <v>2.5233333333333334</v>
      </c>
      <c r="C52" s="67">
        <f>SQRT((SUM(E46:E49))/(4-1))</f>
        <v>6.4031242374328209E-2</v>
      </c>
      <c r="D52" s="67">
        <f>C52/(SQRT(4))</f>
        <v>3.2015621187164105E-2</v>
      </c>
      <c r="E52" s="67">
        <f>2*D52</f>
        <v>6.4031242374328209E-2</v>
      </c>
      <c r="F52" s="63"/>
      <c r="G52" s="63"/>
      <c r="H52" s="63"/>
      <c r="I52" s="63"/>
      <c r="J52" s="63"/>
      <c r="K52" s="63"/>
      <c r="L52" s="38"/>
      <c r="M52" s="38"/>
      <c r="N52" s="26"/>
      <c r="O52" s="26"/>
      <c r="P52" s="26"/>
      <c r="Q52" s="26"/>
      <c r="R52" s="26"/>
      <c r="S52" s="26"/>
      <c r="T52" s="26"/>
      <c r="U52" s="26"/>
      <c r="V52" s="26"/>
    </row>
    <row r="53" spans="1:22">
      <c r="A53" s="203"/>
      <c r="B53" s="203">
        <f>ROUND(B52,1)</f>
        <v>2.5</v>
      </c>
      <c r="C53" s="203"/>
      <c r="D53" s="203"/>
      <c r="E53" s="203">
        <f>ROUND(E52,2)</f>
        <v>0.06</v>
      </c>
      <c r="F53" s="63"/>
      <c r="G53" s="63"/>
      <c r="H53" s="63"/>
      <c r="I53" s="63"/>
      <c r="J53" s="63"/>
      <c r="K53" s="63"/>
      <c r="L53" s="38"/>
      <c r="M53" s="38"/>
      <c r="N53" s="26"/>
      <c r="O53" s="26"/>
      <c r="P53" s="26"/>
      <c r="Q53" s="26"/>
      <c r="R53" s="26"/>
      <c r="S53" s="26"/>
      <c r="T53" s="26"/>
      <c r="U53" s="26"/>
      <c r="V53" s="26"/>
    </row>
    <row r="54" spans="1:22">
      <c r="A54" s="44"/>
      <c r="B54" s="44"/>
      <c r="C54" s="44"/>
      <c r="D54" s="44"/>
      <c r="E54" s="44"/>
      <c r="F54" s="38"/>
      <c r="G54" s="38"/>
      <c r="H54" s="38"/>
      <c r="I54" s="38"/>
      <c r="J54" s="38"/>
      <c r="K54" s="38"/>
      <c r="L54" s="38"/>
      <c r="M54" s="38"/>
      <c r="N54" s="26"/>
      <c r="O54" s="26"/>
      <c r="P54" s="26"/>
      <c r="Q54" s="26"/>
      <c r="R54" s="26"/>
      <c r="S54" s="26"/>
      <c r="T54" s="26"/>
      <c r="U54" s="26"/>
      <c r="V54" s="26"/>
    </row>
    <row r="55" spans="1:22" s="19" customFormat="1">
      <c r="A55" s="143"/>
      <c r="B55" s="143"/>
      <c r="C55" s="143"/>
      <c r="D55" s="143"/>
      <c r="E55" s="143"/>
      <c r="F55" s="143"/>
      <c r="G55" s="143"/>
      <c r="H55" s="143"/>
      <c r="I55" s="143"/>
      <c r="J55" s="139"/>
      <c r="K55" s="139"/>
      <c r="L55" s="139"/>
      <c r="M55" s="139"/>
      <c r="N55" s="37"/>
      <c r="O55" s="37"/>
      <c r="P55" s="37"/>
      <c r="Q55" s="37"/>
      <c r="R55" s="37"/>
      <c r="S55" s="37"/>
      <c r="T55" s="37"/>
      <c r="U55" s="37"/>
      <c r="V55" s="37"/>
    </row>
    <row r="56" spans="1:22">
      <c r="A56" s="38"/>
      <c r="B56" s="38"/>
      <c r="C56" s="38"/>
      <c r="D56" s="38"/>
      <c r="E56" s="38"/>
      <c r="F56" s="38"/>
      <c r="G56" s="38"/>
      <c r="H56" s="38"/>
      <c r="I56" s="38"/>
      <c r="J56" s="38"/>
      <c r="K56" s="38"/>
      <c r="L56" s="38"/>
      <c r="M56" s="38"/>
      <c r="N56" s="26"/>
      <c r="O56" s="26"/>
      <c r="P56" s="26"/>
      <c r="Q56" s="26"/>
      <c r="R56" s="26"/>
      <c r="S56" s="26"/>
      <c r="T56" s="26"/>
      <c r="U56" s="26"/>
      <c r="V56" s="26"/>
    </row>
    <row r="57" spans="1:22">
      <c r="A57" s="38"/>
      <c r="B57" s="38"/>
      <c r="C57" s="38"/>
      <c r="D57" s="38"/>
      <c r="E57" s="38"/>
      <c r="F57" s="38"/>
      <c r="G57" s="38"/>
      <c r="H57" s="38"/>
      <c r="I57" s="38"/>
      <c r="J57" s="38"/>
      <c r="K57" s="38"/>
      <c r="L57" s="38"/>
      <c r="M57" s="38"/>
      <c r="N57" s="26"/>
      <c r="O57" s="26"/>
      <c r="P57" s="26"/>
      <c r="Q57" s="26"/>
      <c r="R57" s="26"/>
      <c r="S57" s="26"/>
      <c r="T57" s="26"/>
      <c r="U57" s="26"/>
      <c r="V57" s="26"/>
    </row>
    <row r="58" spans="1:22">
      <c r="A58" s="26"/>
      <c r="B58" s="26"/>
      <c r="C58" s="26"/>
      <c r="D58" s="26"/>
      <c r="E58" s="26"/>
      <c r="F58" s="26"/>
      <c r="G58" s="26"/>
      <c r="H58" s="26"/>
      <c r="I58" s="26"/>
      <c r="J58" s="26"/>
      <c r="K58" s="26"/>
      <c r="L58" s="26"/>
      <c r="M58" s="26"/>
      <c r="N58" s="26"/>
      <c r="O58" s="26"/>
      <c r="P58" s="26"/>
      <c r="Q58" s="26"/>
      <c r="R58" s="26"/>
      <c r="S58" s="26"/>
      <c r="T58" s="26"/>
      <c r="U58" s="26"/>
      <c r="V58" s="26"/>
    </row>
    <row r="59" spans="1:22">
      <c r="A59" s="26"/>
      <c r="B59" s="26"/>
      <c r="C59" s="26"/>
      <c r="D59" s="26"/>
      <c r="E59" s="26"/>
      <c r="F59" s="26"/>
      <c r="G59" s="26"/>
      <c r="H59" s="26"/>
      <c r="I59" s="26"/>
      <c r="J59" s="26"/>
      <c r="K59" s="26"/>
      <c r="L59" s="26"/>
      <c r="M59" s="26"/>
      <c r="N59" s="26"/>
      <c r="O59" s="26"/>
      <c r="P59" s="26"/>
      <c r="Q59" s="26"/>
      <c r="R59" s="26"/>
      <c r="S59" s="26"/>
      <c r="T59" s="26"/>
      <c r="U59" s="26"/>
      <c r="V59" s="26"/>
    </row>
  </sheetData>
  <mergeCells count="4">
    <mergeCell ref="A1:M1"/>
    <mergeCell ref="N1:Q1"/>
    <mergeCell ref="R1:S1"/>
    <mergeCell ref="T1:V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976EA-FC52-492D-8186-66DDDC7B9DF2}">
  <dimension ref="A1:U26"/>
  <sheetViews>
    <sheetView workbookViewId="0">
      <selection sqref="A1:U1"/>
    </sheetView>
  </sheetViews>
  <sheetFormatPr baseColWidth="10" defaultColWidth="8.83203125" defaultRowHeight="15"/>
  <sheetData>
    <row r="1" spans="1:21" ht="19">
      <c r="A1" s="220" t="s">
        <v>101</v>
      </c>
      <c r="B1" s="220"/>
      <c r="C1" s="220"/>
      <c r="D1" s="220"/>
      <c r="E1" s="220"/>
      <c r="F1" s="220"/>
      <c r="G1" s="220"/>
      <c r="H1" s="220"/>
      <c r="I1" s="220"/>
      <c r="J1" s="220"/>
      <c r="K1" s="220"/>
      <c r="L1" s="220"/>
      <c r="M1" s="220"/>
      <c r="N1" s="220"/>
      <c r="O1" s="220"/>
      <c r="P1" s="220"/>
      <c r="Q1" s="220"/>
      <c r="R1" s="220"/>
      <c r="S1" s="220"/>
      <c r="T1" s="220"/>
      <c r="U1" s="220"/>
    </row>
    <row r="2" spans="1:21">
      <c r="B2" s="219"/>
      <c r="C2" s="219"/>
      <c r="D2" s="219"/>
      <c r="E2" s="219"/>
      <c r="F2" s="219"/>
      <c r="G2" s="219"/>
      <c r="H2" s="219"/>
      <c r="I2" s="219"/>
      <c r="J2" s="219"/>
      <c r="K2" s="219"/>
      <c r="L2" s="219"/>
      <c r="M2" s="219"/>
      <c r="N2" s="219"/>
      <c r="O2" s="219"/>
      <c r="P2" s="219"/>
      <c r="Q2" s="219"/>
    </row>
    <row r="3" spans="1:21">
      <c r="B3" s="219"/>
      <c r="C3" s="219"/>
      <c r="D3" s="219"/>
      <c r="E3" s="219"/>
      <c r="F3" s="219"/>
      <c r="G3" s="219"/>
      <c r="H3" s="219"/>
      <c r="I3" s="219"/>
      <c r="J3" s="219"/>
      <c r="K3" s="219"/>
      <c r="L3" s="219"/>
      <c r="M3" s="219"/>
      <c r="N3" s="219"/>
      <c r="O3" s="219"/>
      <c r="P3" s="219"/>
      <c r="Q3" s="219"/>
    </row>
    <row r="4" spans="1:21">
      <c r="B4" s="219"/>
      <c r="C4" s="219"/>
      <c r="D4" s="219"/>
      <c r="E4" s="219"/>
      <c r="F4" s="219"/>
      <c r="G4" s="219"/>
      <c r="H4" s="219"/>
      <c r="I4" s="219"/>
      <c r="J4" s="219"/>
      <c r="K4" s="219"/>
      <c r="L4" s="219"/>
      <c r="M4" s="219"/>
      <c r="N4" s="219"/>
      <c r="O4" s="219"/>
      <c r="P4" s="219"/>
      <c r="Q4" s="219"/>
    </row>
    <row r="5" spans="1:21">
      <c r="B5" s="219"/>
      <c r="C5" s="219"/>
      <c r="D5" s="219"/>
      <c r="E5" s="219"/>
      <c r="F5" s="219"/>
      <c r="G5" s="219"/>
      <c r="H5" s="219"/>
      <c r="I5" s="219"/>
      <c r="J5" s="219"/>
      <c r="K5" s="219"/>
      <c r="L5" s="219"/>
      <c r="M5" s="219"/>
      <c r="N5" s="219"/>
      <c r="O5" s="219"/>
      <c r="P5" s="219"/>
      <c r="Q5" s="219"/>
    </row>
    <row r="6" spans="1:21">
      <c r="B6" s="219"/>
      <c r="C6" s="219"/>
      <c r="D6" s="219"/>
      <c r="E6" s="219"/>
      <c r="F6" s="219"/>
      <c r="G6" s="219"/>
      <c r="H6" s="219"/>
      <c r="I6" s="219"/>
      <c r="J6" s="219"/>
      <c r="K6" s="219"/>
      <c r="L6" s="219"/>
      <c r="M6" s="219"/>
      <c r="N6" s="219"/>
      <c r="O6" s="219"/>
      <c r="P6" s="219"/>
      <c r="Q6" s="219"/>
    </row>
    <row r="7" spans="1:21">
      <c r="B7" s="219"/>
      <c r="C7" s="219"/>
      <c r="D7" s="219"/>
      <c r="E7" s="219"/>
      <c r="F7" s="219"/>
      <c r="G7" s="219"/>
      <c r="H7" s="219"/>
      <c r="I7" s="219"/>
      <c r="J7" s="219"/>
      <c r="K7" s="219"/>
      <c r="L7" s="219"/>
      <c r="M7" s="219"/>
      <c r="N7" s="219"/>
      <c r="O7" s="219"/>
      <c r="P7" s="219"/>
      <c r="Q7" s="219"/>
    </row>
    <row r="8" spans="1:21">
      <c r="B8" s="219"/>
      <c r="C8" s="219"/>
      <c r="D8" s="219"/>
      <c r="E8" s="219"/>
      <c r="F8" s="219"/>
      <c r="G8" s="219"/>
      <c r="H8" s="219"/>
      <c r="I8" s="219"/>
      <c r="J8" s="219"/>
      <c r="K8" s="219"/>
      <c r="L8" s="219"/>
      <c r="M8" s="219"/>
      <c r="N8" s="219"/>
      <c r="O8" s="219"/>
      <c r="P8" s="219"/>
      <c r="Q8" s="219"/>
    </row>
    <row r="9" spans="1:21">
      <c r="B9" s="219"/>
      <c r="C9" s="219"/>
      <c r="D9" s="219"/>
      <c r="E9" s="219"/>
      <c r="F9" s="219"/>
      <c r="G9" s="219"/>
      <c r="H9" s="219"/>
      <c r="I9" s="219"/>
      <c r="J9" s="219"/>
      <c r="K9" s="219"/>
      <c r="L9" s="219"/>
      <c r="M9" s="219"/>
      <c r="N9" s="219"/>
      <c r="O9" s="219"/>
      <c r="P9" s="219"/>
      <c r="Q9" s="219"/>
    </row>
    <row r="10" spans="1:21">
      <c r="B10" s="219"/>
      <c r="C10" s="219"/>
      <c r="D10" s="219"/>
      <c r="E10" s="219"/>
      <c r="F10" s="219"/>
      <c r="G10" s="219"/>
      <c r="H10" s="219"/>
      <c r="I10" s="219"/>
      <c r="J10" s="219"/>
      <c r="K10" s="219"/>
      <c r="L10" s="219"/>
      <c r="M10" s="219"/>
      <c r="N10" s="219"/>
      <c r="O10" s="219"/>
      <c r="P10" s="219"/>
      <c r="Q10" s="219"/>
    </row>
    <row r="11" spans="1:21">
      <c r="B11" s="219"/>
      <c r="C11" s="219"/>
      <c r="D11" s="219"/>
      <c r="E11" s="219"/>
      <c r="F11" s="219"/>
      <c r="G11" s="219"/>
      <c r="H11" s="219"/>
      <c r="I11" s="219"/>
      <c r="J11" s="219"/>
      <c r="K11" s="219"/>
      <c r="L11" s="219"/>
      <c r="M11" s="219"/>
      <c r="N11" s="219"/>
      <c r="O11" s="219"/>
      <c r="P11" s="219"/>
      <c r="Q11" s="219"/>
    </row>
    <row r="12" spans="1:21">
      <c r="B12" s="219"/>
      <c r="C12" s="219"/>
      <c r="D12" s="219"/>
      <c r="E12" s="219"/>
      <c r="F12" s="219"/>
      <c r="G12" s="219"/>
      <c r="H12" s="219"/>
      <c r="I12" s="219"/>
      <c r="J12" s="219"/>
      <c r="K12" s="219"/>
      <c r="L12" s="219"/>
      <c r="M12" s="219"/>
      <c r="N12" s="219"/>
      <c r="O12" s="219"/>
      <c r="P12" s="219"/>
      <c r="Q12" s="219"/>
    </row>
    <row r="13" spans="1:21">
      <c r="B13" s="219"/>
      <c r="C13" s="219"/>
      <c r="D13" s="219"/>
      <c r="E13" s="219"/>
      <c r="F13" s="219"/>
      <c r="G13" s="219"/>
      <c r="H13" s="219"/>
      <c r="I13" s="219"/>
      <c r="J13" s="219"/>
      <c r="K13" s="219"/>
      <c r="L13" s="219"/>
      <c r="M13" s="219"/>
      <c r="N13" s="219"/>
      <c r="O13" s="219"/>
      <c r="P13" s="219"/>
      <c r="Q13" s="219"/>
    </row>
    <row r="14" spans="1:21">
      <c r="B14" s="219"/>
      <c r="C14" s="219"/>
      <c r="D14" s="219"/>
      <c r="E14" s="219"/>
      <c r="F14" s="219"/>
      <c r="G14" s="219"/>
      <c r="H14" s="219"/>
      <c r="I14" s="219"/>
      <c r="J14" s="219"/>
      <c r="K14" s="219"/>
      <c r="L14" s="219"/>
      <c r="M14" s="219"/>
      <c r="N14" s="219"/>
      <c r="O14" s="219"/>
      <c r="P14" s="219"/>
      <c r="Q14" s="219"/>
    </row>
    <row r="15" spans="1:21">
      <c r="B15" s="219"/>
      <c r="C15" s="219"/>
      <c r="D15" s="219"/>
      <c r="E15" s="219"/>
      <c r="F15" s="219"/>
      <c r="G15" s="219"/>
      <c r="H15" s="219"/>
      <c r="I15" s="219"/>
      <c r="J15" s="219"/>
      <c r="K15" s="219"/>
      <c r="L15" s="219"/>
      <c r="M15" s="219"/>
      <c r="N15" s="219"/>
      <c r="O15" s="219"/>
      <c r="P15" s="219"/>
      <c r="Q15" s="219"/>
    </row>
    <row r="16" spans="1:21">
      <c r="B16" s="219"/>
      <c r="C16" s="219"/>
      <c r="D16" s="219"/>
      <c r="E16" s="219"/>
      <c r="F16" s="219"/>
      <c r="G16" s="219"/>
      <c r="H16" s="219"/>
      <c r="I16" s="219"/>
      <c r="J16" s="219"/>
      <c r="K16" s="219"/>
      <c r="L16" s="219"/>
      <c r="M16" s="219"/>
      <c r="N16" s="219"/>
      <c r="O16" s="219"/>
      <c r="P16" s="219"/>
      <c r="Q16" s="219"/>
    </row>
    <row r="17" spans="2:17">
      <c r="B17" s="219"/>
      <c r="C17" s="219"/>
      <c r="D17" s="219"/>
      <c r="E17" s="219"/>
      <c r="F17" s="219"/>
      <c r="G17" s="219"/>
      <c r="H17" s="219"/>
      <c r="I17" s="219"/>
      <c r="J17" s="219"/>
      <c r="K17" s="219"/>
      <c r="L17" s="219"/>
      <c r="M17" s="219"/>
      <c r="N17" s="219"/>
      <c r="O17" s="219"/>
      <c r="P17" s="219"/>
      <c r="Q17" s="219"/>
    </row>
    <row r="18" spans="2:17">
      <c r="B18" s="219"/>
      <c r="C18" s="219"/>
      <c r="D18" s="219"/>
      <c r="E18" s="219"/>
      <c r="F18" s="219"/>
      <c r="G18" s="219"/>
      <c r="H18" s="219"/>
      <c r="I18" s="219"/>
      <c r="J18" s="219"/>
      <c r="K18" s="219"/>
      <c r="L18" s="219"/>
      <c r="M18" s="219"/>
      <c r="N18" s="219"/>
      <c r="O18" s="219"/>
      <c r="P18" s="219"/>
      <c r="Q18" s="219"/>
    </row>
    <row r="19" spans="2:17">
      <c r="B19" s="219"/>
      <c r="C19" s="219"/>
      <c r="D19" s="219"/>
      <c r="E19" s="219"/>
      <c r="F19" s="219"/>
      <c r="G19" s="219"/>
      <c r="H19" s="219"/>
      <c r="I19" s="219"/>
      <c r="J19" s="219"/>
      <c r="K19" s="219"/>
      <c r="L19" s="219"/>
      <c r="M19" s="219"/>
      <c r="N19" s="219"/>
      <c r="O19" s="219"/>
      <c r="P19" s="219"/>
      <c r="Q19" s="219"/>
    </row>
    <row r="20" spans="2:17">
      <c r="B20" s="219"/>
      <c r="C20" s="219"/>
      <c r="D20" s="219"/>
      <c r="E20" s="219"/>
      <c r="F20" s="219"/>
      <c r="G20" s="219"/>
      <c r="H20" s="219"/>
      <c r="I20" s="219"/>
      <c r="J20" s="219"/>
      <c r="K20" s="219"/>
      <c r="L20" s="219"/>
      <c r="M20" s="219"/>
      <c r="N20" s="219"/>
      <c r="O20" s="219"/>
      <c r="P20" s="219"/>
      <c r="Q20" s="219"/>
    </row>
    <row r="21" spans="2:17">
      <c r="B21" s="219"/>
      <c r="C21" s="219"/>
      <c r="D21" s="219"/>
      <c r="E21" s="219"/>
      <c r="F21" s="219"/>
      <c r="G21" s="219"/>
      <c r="H21" s="219"/>
      <c r="I21" s="219"/>
      <c r="J21" s="219"/>
      <c r="K21" s="219"/>
      <c r="L21" s="219"/>
      <c r="M21" s="219"/>
      <c r="N21" s="219"/>
      <c r="O21" s="219"/>
      <c r="P21" s="219"/>
      <c r="Q21" s="219"/>
    </row>
    <row r="22" spans="2:17">
      <c r="B22" s="219"/>
      <c r="C22" s="219"/>
      <c r="D22" s="219"/>
      <c r="E22" s="219"/>
      <c r="F22" s="219"/>
      <c r="G22" s="219"/>
      <c r="H22" s="219"/>
      <c r="I22" s="219"/>
      <c r="J22" s="219"/>
      <c r="K22" s="219"/>
      <c r="L22" s="219"/>
      <c r="M22" s="219"/>
      <c r="N22" s="219"/>
      <c r="O22" s="219"/>
      <c r="P22" s="219"/>
      <c r="Q22" s="219"/>
    </row>
    <row r="23" spans="2:17">
      <c r="B23" s="219"/>
      <c r="C23" s="219"/>
      <c r="D23" s="219"/>
      <c r="E23" s="219"/>
      <c r="F23" s="219"/>
      <c r="G23" s="219"/>
      <c r="H23" s="219"/>
      <c r="I23" s="219"/>
      <c r="J23" s="219"/>
      <c r="K23" s="219"/>
      <c r="L23" s="219"/>
      <c r="M23" s="219"/>
      <c r="N23" s="219"/>
      <c r="O23" s="219"/>
      <c r="P23" s="219"/>
      <c r="Q23" s="219"/>
    </row>
    <row r="24" spans="2:17">
      <c r="B24" s="219"/>
      <c r="C24" s="219"/>
      <c r="D24" s="219"/>
      <c r="E24" s="219"/>
      <c r="F24" s="219"/>
      <c r="G24" s="219"/>
      <c r="H24" s="219"/>
      <c r="I24" s="219"/>
      <c r="J24" s="219"/>
      <c r="K24" s="219"/>
      <c r="L24" s="219"/>
      <c r="M24" s="219"/>
      <c r="N24" s="219"/>
      <c r="O24" s="219"/>
      <c r="P24" s="219"/>
      <c r="Q24" s="219"/>
    </row>
    <row r="25" spans="2:17">
      <c r="B25" s="219"/>
      <c r="C25" s="219"/>
      <c r="D25" s="219"/>
      <c r="E25" s="219"/>
      <c r="F25" s="219"/>
      <c r="G25" s="219"/>
      <c r="H25" s="219"/>
      <c r="I25" s="219"/>
      <c r="J25" s="219"/>
      <c r="K25" s="219"/>
      <c r="L25" s="219"/>
      <c r="M25" s="219"/>
      <c r="N25" s="219"/>
      <c r="O25" s="219"/>
      <c r="P25" s="219"/>
      <c r="Q25" s="219"/>
    </row>
    <row r="26" spans="2:17">
      <c r="B26" s="219"/>
      <c r="C26" s="219"/>
      <c r="D26" s="219"/>
      <c r="E26" s="219"/>
      <c r="F26" s="219"/>
      <c r="G26" s="219"/>
      <c r="H26" s="219"/>
      <c r="I26" s="219"/>
      <c r="J26" s="219"/>
      <c r="K26" s="219"/>
      <c r="L26" s="219"/>
      <c r="M26" s="219"/>
      <c r="N26" s="219"/>
      <c r="O26" s="219"/>
      <c r="P26" s="219"/>
      <c r="Q26" s="219"/>
    </row>
  </sheetData>
  <mergeCells count="2">
    <mergeCell ref="B2:Q26"/>
    <mergeCell ref="A1:U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E2AE6-9F63-4F50-AE7E-38AFC2A4C21D}">
  <dimension ref="A1:T1"/>
  <sheetViews>
    <sheetView workbookViewId="0">
      <selection sqref="A1:T1"/>
    </sheetView>
  </sheetViews>
  <sheetFormatPr baseColWidth="10" defaultColWidth="8.83203125" defaultRowHeight="15"/>
  <sheetData>
    <row r="1" spans="1:20" ht="19">
      <c r="A1" s="221" t="s">
        <v>100</v>
      </c>
      <c r="B1" s="221"/>
      <c r="C1" s="221"/>
      <c r="D1" s="221"/>
      <c r="E1" s="221"/>
      <c r="F1" s="221"/>
      <c r="G1" s="221"/>
      <c r="H1" s="221"/>
      <c r="I1" s="221"/>
      <c r="J1" s="221"/>
      <c r="K1" s="221"/>
      <c r="L1" s="221"/>
      <c r="M1" s="221"/>
      <c r="N1" s="221"/>
      <c r="O1" s="221"/>
      <c r="P1" s="221"/>
      <c r="Q1" s="221"/>
      <c r="R1" s="221"/>
      <c r="S1" s="221"/>
      <c r="T1" s="221"/>
    </row>
  </sheetData>
  <mergeCells count="1">
    <mergeCell ref="A1:T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33"/>
  <sheetViews>
    <sheetView tabSelected="1" topLeftCell="A6" zoomScale="70" zoomScaleNormal="70" workbookViewId="0">
      <selection activeCell="U26" sqref="U26"/>
    </sheetView>
  </sheetViews>
  <sheetFormatPr baseColWidth="10" defaultColWidth="8.83203125" defaultRowHeight="15"/>
  <cols>
    <col min="5" max="5" width="16.83203125" bestFit="1" customWidth="1"/>
    <col min="6" max="6" width="16.5" bestFit="1" customWidth="1"/>
    <col min="7" max="7" width="17.83203125" bestFit="1" customWidth="1"/>
    <col min="9" max="9" width="17" bestFit="1" customWidth="1"/>
  </cols>
  <sheetData>
    <row r="1" spans="1:20" ht="16">
      <c r="A1" s="222" t="s">
        <v>81</v>
      </c>
      <c r="B1" s="222"/>
      <c r="C1" s="222"/>
      <c r="D1" s="222"/>
      <c r="E1" s="222"/>
      <c r="F1" s="222"/>
      <c r="G1" s="222"/>
      <c r="H1" s="222"/>
      <c r="I1" s="222"/>
      <c r="J1" s="222"/>
      <c r="K1" s="222"/>
      <c r="L1" s="222"/>
      <c r="M1" s="222"/>
      <c r="N1" s="222"/>
      <c r="O1" s="222"/>
      <c r="P1" s="222"/>
      <c r="Q1" s="222"/>
      <c r="R1" s="222"/>
      <c r="S1" s="222"/>
      <c r="T1" s="222"/>
    </row>
    <row r="2" spans="1:20">
      <c r="A2" s="26"/>
      <c r="B2" s="26"/>
      <c r="C2" s="26"/>
      <c r="D2" s="26"/>
      <c r="E2" s="26"/>
      <c r="F2" s="26"/>
      <c r="G2" s="26"/>
      <c r="H2" s="157"/>
      <c r="I2" s="149" t="s">
        <v>3</v>
      </c>
      <c r="J2" s="149"/>
      <c r="K2" s="26"/>
      <c r="L2" s="26"/>
      <c r="M2" s="26"/>
      <c r="N2" s="26"/>
      <c r="O2" s="26"/>
      <c r="P2" s="26"/>
      <c r="Q2" s="26"/>
      <c r="R2" s="26"/>
      <c r="S2" s="26"/>
      <c r="T2" s="26"/>
    </row>
    <row r="3" spans="1:20">
      <c r="A3" s="26"/>
      <c r="B3" s="26"/>
      <c r="C3" s="26"/>
      <c r="D3" s="26"/>
      <c r="E3" s="26"/>
      <c r="F3" s="26"/>
      <c r="G3" s="27"/>
      <c r="H3" s="158"/>
      <c r="I3" s="150" t="s">
        <v>27</v>
      </c>
      <c r="J3" s="150" t="s">
        <v>29</v>
      </c>
      <c r="K3" s="26"/>
      <c r="L3" s="26"/>
      <c r="M3" s="26"/>
      <c r="N3" s="26"/>
      <c r="O3" s="26"/>
      <c r="P3" s="26"/>
      <c r="Q3" s="26"/>
      <c r="R3" s="26"/>
      <c r="S3" s="26"/>
      <c r="T3" s="26"/>
    </row>
    <row r="4" spans="1:20">
      <c r="A4" s="26"/>
      <c r="B4" s="26"/>
      <c r="C4" s="26"/>
      <c r="D4" s="26"/>
      <c r="E4" s="26"/>
      <c r="F4" s="26"/>
      <c r="G4" s="26"/>
      <c r="H4" s="158" t="s">
        <v>45</v>
      </c>
      <c r="I4" s="151">
        <v>2</v>
      </c>
      <c r="J4" s="151">
        <v>0.2</v>
      </c>
      <c r="K4" s="26"/>
      <c r="L4" s="26"/>
      <c r="M4" s="26"/>
      <c r="N4" s="26"/>
      <c r="O4" s="26"/>
      <c r="P4" s="26"/>
      <c r="Q4" s="26"/>
      <c r="R4" s="26"/>
      <c r="S4" s="26"/>
      <c r="T4" s="26"/>
    </row>
    <row r="5" spans="1:20">
      <c r="A5" s="26"/>
      <c r="B5" s="26"/>
      <c r="C5" s="26"/>
      <c r="D5" s="26"/>
      <c r="E5" s="26"/>
      <c r="F5" s="26"/>
      <c r="G5" s="26"/>
      <c r="H5" s="158" t="s">
        <v>46</v>
      </c>
      <c r="I5" s="151">
        <f>I4*30.6</f>
        <v>61.2</v>
      </c>
      <c r="J5" s="151">
        <f>30.6*J4</f>
        <v>6.120000000000001</v>
      </c>
      <c r="K5" s="26"/>
      <c r="L5" s="26"/>
      <c r="M5" s="26"/>
      <c r="N5" s="26"/>
      <c r="O5" s="26"/>
      <c r="P5" s="26"/>
      <c r="Q5" s="26"/>
      <c r="R5" s="26"/>
      <c r="S5" s="26"/>
      <c r="T5" s="26"/>
    </row>
    <row r="6" spans="1:20">
      <c r="A6" s="26"/>
      <c r="B6" s="26"/>
      <c r="C6" s="26"/>
      <c r="D6" s="26"/>
      <c r="E6" s="26"/>
      <c r="F6" s="26"/>
      <c r="G6" s="26"/>
      <c r="H6" s="158" t="s">
        <v>19</v>
      </c>
      <c r="I6" s="151">
        <f>'ANC( Discards)'!B34</f>
        <v>29.512017948261818</v>
      </c>
      <c r="J6" s="151">
        <f>'ANC( Discards)'!D34</f>
        <v>2.8932462607635538</v>
      </c>
      <c r="K6" s="26"/>
      <c r="L6" s="26"/>
      <c r="M6" s="26"/>
      <c r="N6" s="26"/>
      <c r="O6" s="26"/>
      <c r="P6" s="26"/>
      <c r="Q6" s="26"/>
      <c r="R6" s="26"/>
      <c r="S6" s="26"/>
      <c r="T6" s="26"/>
    </row>
    <row r="7" spans="1:20">
      <c r="A7" s="26"/>
      <c r="B7" s="26"/>
      <c r="C7" s="26"/>
      <c r="D7" s="26"/>
      <c r="E7" s="26"/>
      <c r="F7" s="26"/>
      <c r="G7" s="26"/>
      <c r="H7" s="158" t="s">
        <v>47</v>
      </c>
      <c r="I7" s="151">
        <f>I5-I6</f>
        <v>31.687982051738185</v>
      </c>
      <c r="J7" s="151">
        <f>SQRT((J5^2)+(J6^2))</f>
        <v>6.7694367509728828</v>
      </c>
      <c r="K7" s="29"/>
      <c r="L7" s="26"/>
      <c r="M7" s="26"/>
      <c r="N7" s="26"/>
      <c r="O7" s="26"/>
      <c r="P7" s="26"/>
      <c r="Q7" s="26"/>
      <c r="R7" s="26"/>
      <c r="S7" s="26"/>
      <c r="T7" s="26"/>
    </row>
    <row r="8" spans="1:20">
      <c r="A8" s="26"/>
      <c r="B8" s="26"/>
      <c r="C8" s="26"/>
      <c r="D8" s="26"/>
      <c r="E8" s="26"/>
      <c r="F8" s="26"/>
      <c r="G8" s="26"/>
      <c r="H8" s="158" t="s">
        <v>44</v>
      </c>
      <c r="I8" s="151">
        <f>'NAG Results'!B15</f>
        <v>2.5399999999999996</v>
      </c>
      <c r="J8" s="151">
        <f>'NAG Results'!D15</f>
        <v>4.0824829046386341E-3</v>
      </c>
      <c r="K8" s="30"/>
      <c r="L8" s="30"/>
      <c r="M8" s="30"/>
      <c r="N8" s="30"/>
      <c r="O8" s="26"/>
      <c r="P8" s="26"/>
      <c r="Q8" s="26"/>
      <c r="R8" s="26"/>
      <c r="S8" s="26"/>
      <c r="T8" s="26"/>
    </row>
    <row r="9" spans="1:20">
      <c r="A9" s="26"/>
      <c r="B9" s="26"/>
      <c r="C9" s="26"/>
      <c r="D9" s="26"/>
      <c r="E9" s="26"/>
      <c r="F9" s="26"/>
      <c r="G9" s="26"/>
      <c r="H9" s="159" t="s">
        <v>48</v>
      </c>
      <c r="I9" s="223" t="s">
        <v>49</v>
      </c>
      <c r="J9" s="223"/>
      <c r="K9" s="28"/>
      <c r="L9" s="31"/>
      <c r="M9" s="28"/>
      <c r="N9" s="28"/>
      <c r="O9" s="26"/>
      <c r="P9" s="26"/>
      <c r="Q9" s="26"/>
      <c r="R9" s="26"/>
      <c r="S9" s="26"/>
      <c r="T9" s="26"/>
    </row>
    <row r="10" spans="1:20">
      <c r="K10" s="7"/>
      <c r="L10" s="7"/>
      <c r="M10" s="7"/>
      <c r="N10" s="7"/>
      <c r="O10" s="30"/>
      <c r="P10" s="30"/>
      <c r="Q10" s="30"/>
      <c r="R10" s="26"/>
      <c r="S10" s="26"/>
      <c r="T10" s="26"/>
    </row>
    <row r="11" spans="1:20">
      <c r="K11" s="1"/>
      <c r="L11" s="1"/>
      <c r="M11" s="1"/>
      <c r="N11" s="1"/>
      <c r="O11" s="146"/>
      <c r="P11" s="28"/>
      <c r="Q11" s="28"/>
      <c r="R11" s="26"/>
      <c r="S11" s="26"/>
      <c r="T11" s="26"/>
    </row>
    <row r="12" spans="1:20">
      <c r="K12" s="2"/>
      <c r="L12" s="2"/>
      <c r="M12" s="2"/>
      <c r="N12" s="2"/>
    </row>
    <row r="13" spans="1:20">
      <c r="K13" s="2"/>
      <c r="L13" s="2"/>
      <c r="M13" s="2"/>
      <c r="N13" s="2"/>
    </row>
    <row r="14" spans="1:20">
      <c r="K14" s="2"/>
      <c r="L14" s="2"/>
      <c r="M14" s="2"/>
      <c r="N14" s="2"/>
    </row>
    <row r="15" spans="1:20">
      <c r="H15" s="1"/>
      <c r="I15" s="224"/>
      <c r="J15" s="224"/>
      <c r="K15" s="2"/>
      <c r="L15" s="2"/>
      <c r="M15" s="2"/>
      <c r="N15" s="2"/>
    </row>
    <row r="16" spans="1:20">
      <c r="H16" s="1"/>
      <c r="I16" s="1"/>
      <c r="J16" s="1"/>
      <c r="K16" s="224"/>
      <c r="L16" s="224"/>
      <c r="M16" s="224"/>
      <c r="N16" s="224"/>
    </row>
    <row r="17" spans="1:14">
      <c r="H17" s="1"/>
      <c r="I17" s="2"/>
      <c r="J17" s="2"/>
      <c r="K17" s="1"/>
      <c r="L17" s="224"/>
      <c r="M17" s="224"/>
      <c r="N17" s="1"/>
    </row>
    <row r="18" spans="1:14">
      <c r="H18" s="1"/>
      <c r="I18" s="2"/>
      <c r="J18" s="2"/>
      <c r="K18" s="1"/>
      <c r="L18" s="1"/>
      <c r="M18" s="1"/>
      <c r="N18" s="1"/>
    </row>
    <row r="19" spans="1:14" ht="16" thickBot="1">
      <c r="H19" s="1"/>
      <c r="I19" s="2"/>
      <c r="J19" s="2"/>
      <c r="K19" s="1"/>
      <c r="L19" s="2"/>
      <c r="M19" s="2"/>
      <c r="N19" s="1"/>
    </row>
    <row r="20" spans="1:14">
      <c r="B20" s="9" t="s">
        <v>50</v>
      </c>
      <c r="C20" s="10"/>
      <c r="D20" s="10"/>
      <c r="E20" s="11"/>
      <c r="H20" s="1"/>
      <c r="I20" s="2"/>
      <c r="J20" s="2"/>
      <c r="K20" s="1"/>
      <c r="L20" s="2"/>
      <c r="M20" s="2"/>
      <c r="N20" s="1"/>
    </row>
    <row r="21" spans="1:14">
      <c r="B21" s="12">
        <v>-100</v>
      </c>
      <c r="C21" s="13">
        <v>4.5</v>
      </c>
      <c r="D21" s="13">
        <v>0</v>
      </c>
      <c r="E21" s="14">
        <v>0</v>
      </c>
      <c r="H21" s="1"/>
      <c r="I21" s="224"/>
      <c r="J21" s="224"/>
      <c r="K21" s="1"/>
      <c r="L21" s="2"/>
      <c r="M21" s="2"/>
      <c r="N21" s="1"/>
    </row>
    <row r="22" spans="1:14" ht="16" thickBot="1">
      <c r="B22" s="15">
        <v>110</v>
      </c>
      <c r="C22" s="16">
        <v>4.5</v>
      </c>
      <c r="D22" s="16">
        <v>8</v>
      </c>
      <c r="E22" s="17">
        <v>0</v>
      </c>
      <c r="H22" s="1"/>
      <c r="I22" s="224"/>
      <c r="J22" s="224"/>
      <c r="K22" s="4"/>
      <c r="L22" s="2"/>
      <c r="M22" s="2"/>
      <c r="N22" s="1"/>
    </row>
    <row r="23" spans="1:14">
      <c r="H23" s="24"/>
      <c r="I23" s="24"/>
      <c r="J23" s="24"/>
      <c r="K23" s="24"/>
      <c r="L23" s="24"/>
      <c r="M23" s="24"/>
      <c r="N23" s="24"/>
    </row>
    <row r="24" spans="1:14">
      <c r="A24" s="3"/>
      <c r="B24" s="3"/>
      <c r="H24" s="24"/>
      <c r="I24" s="24"/>
      <c r="J24" s="24"/>
      <c r="K24" s="24"/>
      <c r="L24" s="24"/>
      <c r="M24" s="24"/>
      <c r="N24" s="24"/>
    </row>
    <row r="25" spans="1:14">
      <c r="A25" s="3"/>
      <c r="B25" s="3"/>
      <c r="H25" s="24"/>
      <c r="I25" s="24"/>
      <c r="J25" s="24"/>
      <c r="K25" s="24"/>
      <c r="L25" s="24"/>
      <c r="M25" s="24"/>
      <c r="N25" s="24"/>
    </row>
    <row r="26" spans="1:14">
      <c r="A26" s="3"/>
      <c r="B26" s="3"/>
      <c r="H26" s="24"/>
      <c r="I26" s="24"/>
      <c r="J26" s="24"/>
      <c r="K26" s="24"/>
      <c r="L26" s="24"/>
      <c r="M26" s="24"/>
      <c r="N26" s="24"/>
    </row>
    <row r="27" spans="1:14">
      <c r="A27" s="3"/>
      <c r="B27" s="3"/>
    </row>
    <row r="31" spans="1:14" ht="16.5" customHeight="1">
      <c r="H31" s="8"/>
      <c r="I31" s="8"/>
      <c r="J31" s="8"/>
      <c r="K31" s="8"/>
      <c r="L31" s="8"/>
      <c r="M31" s="8"/>
      <c r="N31" s="8"/>
    </row>
    <row r="32" spans="1:14">
      <c r="H32" s="8"/>
      <c r="I32" s="8"/>
      <c r="J32" s="8"/>
      <c r="K32" s="8"/>
      <c r="L32" s="8"/>
      <c r="M32" s="8"/>
      <c r="N32" s="8"/>
    </row>
    <row r="33" spans="8:14">
      <c r="H33" s="8"/>
      <c r="I33" s="8"/>
      <c r="J33" s="8"/>
      <c r="K33" s="8"/>
      <c r="L33" s="8"/>
      <c r="M33" s="8"/>
      <c r="N33" s="8"/>
    </row>
  </sheetData>
  <mergeCells count="8">
    <mergeCell ref="A1:T1"/>
    <mergeCell ref="I9:J9"/>
    <mergeCell ref="I22:J22"/>
    <mergeCell ref="L17:M17"/>
    <mergeCell ref="I15:J15"/>
    <mergeCell ref="I21:J21"/>
    <mergeCell ref="K16:L16"/>
    <mergeCell ref="M16:N16"/>
  </mergeCells>
  <pageMargins left="0.7" right="0.7" top="0.75" bottom="0.75" header="0.3" footer="0.3"/>
  <pageSetup paperSize="9"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1F824-B9FE-4507-8013-CCBF1734B38B}">
  <dimension ref="A1:V40"/>
  <sheetViews>
    <sheetView zoomScale="70" zoomScaleNormal="70" zoomScaleSheetLayoutView="110" workbookViewId="0">
      <selection activeCell="H20" sqref="H20"/>
    </sheetView>
  </sheetViews>
  <sheetFormatPr baseColWidth="10" defaultColWidth="9.1640625" defaultRowHeight="14"/>
  <cols>
    <col min="1" max="1" width="16" style="32" customWidth="1"/>
    <col min="2" max="5" width="13.6640625" style="32" customWidth="1"/>
    <col min="6" max="6" width="9.1640625" style="32"/>
    <col min="7" max="7" width="11.5" style="32" customWidth="1"/>
    <col min="8" max="8" width="9.1640625" style="32"/>
    <col min="9" max="9" width="16.83203125" style="32" customWidth="1"/>
    <col min="10" max="10" width="9.1640625" style="32"/>
    <col min="11" max="11" width="9.5" style="32" customWidth="1"/>
    <col min="12" max="16384" width="9.1640625" style="32"/>
  </cols>
  <sheetData>
    <row r="1" spans="1:22" ht="18">
      <c r="A1" s="225" t="s">
        <v>82</v>
      </c>
      <c r="B1" s="225"/>
      <c r="C1" s="225"/>
      <c r="D1" s="225"/>
      <c r="E1" s="225"/>
      <c r="F1" s="225"/>
      <c r="G1" s="225"/>
      <c r="H1" s="225"/>
      <c r="I1" s="225"/>
      <c r="J1" s="225"/>
      <c r="K1" s="225"/>
      <c r="L1" s="225"/>
      <c r="M1" s="225"/>
      <c r="N1" s="225"/>
      <c r="O1" s="225"/>
      <c r="P1" s="225"/>
      <c r="Q1" s="225"/>
      <c r="R1" s="225"/>
      <c r="S1" s="225"/>
      <c r="T1" s="225"/>
      <c r="U1" s="225"/>
      <c r="V1" s="225"/>
    </row>
    <row r="2" spans="1:22" ht="15" thickBot="1">
      <c r="A2" s="96"/>
      <c r="B2" s="96"/>
      <c r="C2" s="96"/>
      <c r="D2" s="96"/>
      <c r="E2" s="96"/>
      <c r="F2" s="96"/>
      <c r="G2" s="96"/>
      <c r="H2" s="96"/>
      <c r="I2" s="96"/>
      <c r="J2" s="96"/>
      <c r="K2" s="96"/>
      <c r="L2" s="96"/>
      <c r="M2" s="96"/>
      <c r="N2" s="96"/>
      <c r="O2" s="96"/>
      <c r="P2" s="96"/>
      <c r="Q2" s="96"/>
      <c r="R2" s="96"/>
      <c r="S2" s="96"/>
      <c r="T2" s="96"/>
      <c r="U2" s="96"/>
      <c r="V2" s="96"/>
    </row>
    <row r="3" spans="1:22">
      <c r="A3" s="97" t="s">
        <v>61</v>
      </c>
      <c r="B3" s="98" t="s">
        <v>54</v>
      </c>
      <c r="C3" s="98" t="s">
        <v>46</v>
      </c>
      <c r="D3" s="98" t="s">
        <v>19</v>
      </c>
      <c r="E3" s="98" t="s">
        <v>47</v>
      </c>
      <c r="F3" s="226" t="s">
        <v>55</v>
      </c>
      <c r="G3" s="226" t="s">
        <v>56</v>
      </c>
      <c r="H3" s="226" t="s">
        <v>57</v>
      </c>
      <c r="I3" s="228" t="s">
        <v>58</v>
      </c>
      <c r="J3" s="96"/>
      <c r="K3" s="99"/>
      <c r="L3" s="96"/>
      <c r="M3" s="96"/>
      <c r="N3" s="96"/>
      <c r="O3" s="96"/>
      <c r="P3" s="96"/>
      <c r="Q3" s="96"/>
      <c r="R3" s="96"/>
      <c r="S3" s="96"/>
      <c r="T3" s="96"/>
      <c r="U3" s="96"/>
      <c r="V3" s="96"/>
    </row>
    <row r="4" spans="1:22" ht="21.75" customHeight="1">
      <c r="A4" s="100"/>
      <c r="B4" s="101" t="s">
        <v>59</v>
      </c>
      <c r="C4" s="230" t="s">
        <v>60</v>
      </c>
      <c r="D4" s="230"/>
      <c r="E4" s="230"/>
      <c r="F4" s="227"/>
      <c r="G4" s="227"/>
      <c r="H4" s="227"/>
      <c r="I4" s="229"/>
      <c r="J4" s="96"/>
      <c r="K4" s="99"/>
      <c r="L4" s="102"/>
      <c r="M4" s="102"/>
      <c r="N4" s="96"/>
      <c r="O4" s="96"/>
      <c r="P4" s="96"/>
      <c r="Q4" s="96"/>
      <c r="R4" s="96"/>
      <c r="S4" s="96"/>
      <c r="T4" s="96"/>
      <c r="U4" s="96"/>
      <c r="V4" s="96"/>
    </row>
    <row r="5" spans="1:22">
      <c r="A5" s="103" t="s">
        <v>51</v>
      </c>
      <c r="B5" s="104">
        <f>E15</f>
        <v>1.32</v>
      </c>
      <c r="C5" s="105">
        <f>B5*30.6</f>
        <v>40.392000000000003</v>
      </c>
      <c r="D5" s="106">
        <f>'ANC( Discards)'!K24</f>
        <v>29.512017948261818</v>
      </c>
      <c r="E5" s="107">
        <f>C5-D5</f>
        <v>10.879982051738185</v>
      </c>
      <c r="F5" s="108">
        <f>'NAG Results'!C12</f>
        <v>1.9833333333333332</v>
      </c>
      <c r="G5" s="108">
        <f>'NAG Results'!D12</f>
        <v>2.5399999999999996</v>
      </c>
      <c r="H5" s="108">
        <f>'Ext. Boil NAG (All Samples)'!J13</f>
        <v>2.5666666666666664</v>
      </c>
      <c r="I5" s="109" t="s">
        <v>49</v>
      </c>
      <c r="J5" s="96"/>
      <c r="K5" s="96"/>
      <c r="L5" s="96"/>
      <c r="M5" s="96"/>
      <c r="N5" s="96"/>
      <c r="O5" s="96"/>
      <c r="P5" s="96"/>
      <c r="Q5" s="96"/>
      <c r="R5" s="96"/>
      <c r="S5" s="96"/>
      <c r="T5" s="96"/>
      <c r="U5" s="96"/>
      <c r="V5" s="96"/>
    </row>
    <row r="6" spans="1:22" ht="15" thickBot="1">
      <c r="A6" s="110" t="s">
        <v>73</v>
      </c>
      <c r="B6" s="111">
        <f>E16</f>
        <v>0.5013333333333333</v>
      </c>
      <c r="C6" s="105">
        <f>B6*30.6</f>
        <v>15.3408</v>
      </c>
      <c r="D6" s="106">
        <f>'ANC(FCW)'!K25</f>
        <v>56.551696767822101</v>
      </c>
      <c r="E6" s="107">
        <f>C6-D6</f>
        <v>-41.210896767822099</v>
      </c>
      <c r="F6" s="106">
        <f>'NAG Results'!C24</f>
        <v>6.043333333333333</v>
      </c>
      <c r="G6" s="106">
        <f>'NAG Results'!D24</f>
        <v>5.1833333333333336</v>
      </c>
      <c r="H6" s="112">
        <f>'Ext. Boil NAG (All Samples)'!J25</f>
        <v>5.2133333333333338</v>
      </c>
      <c r="I6" s="109" t="s">
        <v>67</v>
      </c>
      <c r="J6" s="96"/>
      <c r="K6" s="96"/>
      <c r="L6" s="96"/>
      <c r="M6" s="96"/>
      <c r="N6" s="96"/>
      <c r="O6" s="96"/>
      <c r="P6" s="96"/>
      <c r="Q6" s="96"/>
      <c r="R6" s="96"/>
      <c r="S6" s="96"/>
      <c r="T6" s="96"/>
      <c r="U6" s="96"/>
      <c r="V6" s="96"/>
    </row>
    <row r="7" spans="1:22">
      <c r="A7" s="103" t="s">
        <v>74</v>
      </c>
      <c r="B7" s="111">
        <f>E17</f>
        <v>0.97266666666666668</v>
      </c>
      <c r="C7" s="105">
        <f>B7*30.6</f>
        <v>29.7636</v>
      </c>
      <c r="D7" s="106">
        <f>'ANC(3D2FCW)'!K25</f>
        <v>32.041675101400628</v>
      </c>
      <c r="E7" s="106">
        <f>C7-D7</f>
        <v>-2.2780751014006277</v>
      </c>
      <c r="F7" s="106">
        <f>'NAG Results'!C36</f>
        <v>2.8533333333333335</v>
      </c>
      <c r="G7" s="106">
        <f>'NAG Results'!D36</f>
        <v>2.6133333333333333</v>
      </c>
      <c r="H7" s="112">
        <f>'Ext. Boil NAG (All Samples)'!J37</f>
        <v>5.14</v>
      </c>
      <c r="I7" s="109" t="s">
        <v>67</v>
      </c>
      <c r="J7" s="96"/>
      <c r="K7" s="96"/>
      <c r="L7" s="96"/>
      <c r="M7" s="96"/>
      <c r="N7" s="96"/>
      <c r="O7" s="96"/>
      <c r="P7" s="96"/>
      <c r="Q7" s="96"/>
      <c r="R7" s="96"/>
      <c r="S7" s="96"/>
      <c r="T7" s="96"/>
      <c r="U7" s="96"/>
      <c r="V7" s="96"/>
    </row>
    <row r="8" spans="1:22">
      <c r="A8" s="103" t="s">
        <v>75</v>
      </c>
      <c r="B8" s="111">
        <f>E18</f>
        <v>0.81099999999999994</v>
      </c>
      <c r="C8" s="105">
        <f t="shared" ref="C8" si="0">B8*30.6</f>
        <v>24.816600000000001</v>
      </c>
      <c r="D8" s="106">
        <f>'ANC(2D3FCW)'!K25</f>
        <v>45.860290819420413</v>
      </c>
      <c r="E8" s="106">
        <f t="shared" ref="E8" si="1">C8-D8</f>
        <v>-21.043690819420412</v>
      </c>
      <c r="F8" s="106">
        <f>'NAG Results'!C48</f>
        <v>5.3733333333333322</v>
      </c>
      <c r="G8" s="106">
        <f>'NAG Results'!D48</f>
        <v>2.7266666666666666</v>
      </c>
      <c r="H8" s="112">
        <f>'Ext. Boil NAG (All Samples)'!J49</f>
        <v>5.14</v>
      </c>
      <c r="I8" s="109" t="s">
        <v>67</v>
      </c>
      <c r="J8" s="96"/>
      <c r="K8" s="96"/>
      <c r="L8" s="96"/>
      <c r="M8" s="96"/>
      <c r="N8" s="96"/>
      <c r="O8" s="96"/>
      <c r="P8" s="96"/>
      <c r="Q8" s="96"/>
      <c r="R8" s="96"/>
      <c r="S8" s="96"/>
      <c r="T8" s="96"/>
      <c r="U8" s="96"/>
      <c r="V8" s="96"/>
    </row>
    <row r="9" spans="1:22" ht="15" thickBot="1">
      <c r="A9" s="113"/>
      <c r="B9" s="114"/>
      <c r="C9" s="115"/>
      <c r="D9" s="116"/>
      <c r="E9" s="116"/>
      <c r="F9" s="116"/>
      <c r="G9" s="116"/>
      <c r="H9" s="117"/>
      <c r="I9" s="118"/>
      <c r="J9" s="96"/>
      <c r="K9" s="96"/>
      <c r="L9" s="96"/>
      <c r="M9" s="96"/>
      <c r="N9" s="96"/>
      <c r="O9" s="96"/>
      <c r="P9" s="96"/>
      <c r="Q9" s="96"/>
      <c r="R9" s="96"/>
      <c r="S9" s="96"/>
      <c r="T9" s="96"/>
      <c r="U9" s="96"/>
      <c r="V9" s="96"/>
    </row>
    <row r="10" spans="1:22">
      <c r="A10" s="96"/>
      <c r="B10" s="96"/>
      <c r="C10" s="96"/>
      <c r="D10" s="96"/>
      <c r="E10" s="96"/>
      <c r="F10" s="96"/>
      <c r="G10" s="96"/>
      <c r="H10" s="96"/>
      <c r="I10" s="96"/>
      <c r="J10" s="96"/>
      <c r="K10" s="96"/>
      <c r="L10" s="96"/>
      <c r="M10" s="96"/>
      <c r="N10" s="96"/>
      <c r="O10" s="96"/>
      <c r="P10" s="96"/>
      <c r="Q10" s="96"/>
      <c r="R10" s="96"/>
      <c r="S10" s="96"/>
      <c r="T10" s="96"/>
      <c r="U10" s="96"/>
      <c r="V10" s="96"/>
    </row>
    <row r="11" spans="1:22">
      <c r="A11" s="96"/>
      <c r="B11" s="96"/>
      <c r="C11" s="96"/>
      <c r="D11" s="96"/>
      <c r="E11" s="96"/>
      <c r="F11" s="96"/>
      <c r="G11" s="96"/>
      <c r="H11" s="96"/>
      <c r="I11" s="96"/>
      <c r="J11" s="96"/>
      <c r="K11" s="96"/>
      <c r="L11" s="96"/>
      <c r="M11" s="96"/>
      <c r="N11" s="96"/>
      <c r="O11" s="96"/>
      <c r="P11" s="96"/>
      <c r="Q11" s="96"/>
      <c r="R11" s="96"/>
      <c r="S11" s="96"/>
      <c r="T11" s="96"/>
      <c r="U11" s="96"/>
      <c r="V11" s="96"/>
    </row>
    <row r="12" spans="1:22">
      <c r="A12" s="96"/>
      <c r="B12" s="119"/>
      <c r="C12" s="119"/>
      <c r="D12" s="119"/>
      <c r="E12" s="96"/>
      <c r="F12" s="96"/>
      <c r="G12" s="96"/>
      <c r="H12" s="96"/>
      <c r="I12" s="96"/>
      <c r="J12" s="96"/>
      <c r="K12" s="96"/>
      <c r="L12" s="96"/>
      <c r="M12" s="96"/>
      <c r="N12" s="96"/>
      <c r="O12" s="96"/>
      <c r="P12" s="96"/>
      <c r="Q12" s="96"/>
      <c r="R12" s="96"/>
      <c r="S12" s="96"/>
      <c r="T12" s="96"/>
      <c r="U12" s="96"/>
      <c r="V12" s="96"/>
    </row>
    <row r="13" spans="1:22">
      <c r="A13" s="96" t="s">
        <v>68</v>
      </c>
      <c r="B13" s="96"/>
      <c r="C13" s="96"/>
      <c r="D13" s="96"/>
      <c r="E13" s="96"/>
      <c r="F13" s="96"/>
      <c r="G13" s="102"/>
      <c r="H13" s="102"/>
      <c r="I13" s="96"/>
      <c r="J13" s="96"/>
      <c r="K13" s="96"/>
      <c r="L13" s="96"/>
      <c r="M13" s="96"/>
      <c r="N13" s="96"/>
      <c r="O13" s="96"/>
      <c r="P13" s="96"/>
      <c r="Q13" s="96"/>
      <c r="R13" s="96"/>
      <c r="S13" s="96"/>
      <c r="T13" s="96"/>
      <c r="U13" s="96"/>
      <c r="V13" s="96"/>
    </row>
    <row r="14" spans="1:22">
      <c r="A14" s="120"/>
      <c r="B14" s="121" t="s">
        <v>69</v>
      </c>
      <c r="C14" s="121" t="s">
        <v>70</v>
      </c>
      <c r="D14" s="121" t="s">
        <v>71</v>
      </c>
      <c r="E14" s="121" t="s">
        <v>72</v>
      </c>
      <c r="F14" s="96"/>
      <c r="G14" s="102"/>
      <c r="H14" s="102"/>
      <c r="I14" s="96"/>
      <c r="J14" s="96"/>
      <c r="K14" s="96"/>
      <c r="L14" s="96"/>
      <c r="M14" s="96"/>
      <c r="N14" s="96"/>
      <c r="O14" s="96"/>
      <c r="P14" s="96"/>
      <c r="Q14" s="96"/>
      <c r="R14" s="96"/>
      <c r="S14" s="96"/>
      <c r="T14" s="96"/>
      <c r="U14" s="96"/>
      <c r="V14" s="96"/>
    </row>
    <row r="15" spans="1:22">
      <c r="A15" s="122" t="s">
        <v>51</v>
      </c>
      <c r="B15" s="123">
        <v>1.32</v>
      </c>
      <c r="C15" s="123">
        <v>1.33</v>
      </c>
      <c r="D15" s="123">
        <v>1.31</v>
      </c>
      <c r="E15" s="124">
        <f>AVERAGE(B15:D15)</f>
        <v>1.32</v>
      </c>
      <c r="F15" s="96"/>
      <c r="G15" s="125"/>
      <c r="H15" s="102"/>
      <c r="I15" s="126"/>
      <c r="J15" s="96"/>
      <c r="K15" s="96"/>
      <c r="L15" s="96"/>
      <c r="M15" s="96"/>
      <c r="N15" s="96"/>
      <c r="O15" s="96"/>
      <c r="P15" s="96"/>
      <c r="Q15" s="96"/>
      <c r="R15" s="96"/>
      <c r="S15" s="96"/>
      <c r="T15" s="96"/>
      <c r="U15" s="96"/>
      <c r="V15" s="96"/>
    </row>
    <row r="16" spans="1:22">
      <c r="A16" s="122" t="s">
        <v>73</v>
      </c>
      <c r="B16" s="123">
        <v>0.48399999999999999</v>
      </c>
      <c r="C16" s="123">
        <v>0.501</v>
      </c>
      <c r="D16" s="123">
        <v>0.51900000000000002</v>
      </c>
      <c r="E16" s="124">
        <f>AVERAGE(B16:D16)</f>
        <v>0.5013333333333333</v>
      </c>
      <c r="F16" s="96"/>
      <c r="G16" s="125"/>
      <c r="H16" s="102"/>
      <c r="I16" s="96"/>
      <c r="J16" s="96"/>
      <c r="K16" s="96"/>
      <c r="L16" s="96"/>
      <c r="M16" s="96"/>
      <c r="N16" s="96"/>
      <c r="O16" s="96"/>
      <c r="P16" s="96"/>
      <c r="Q16" s="96"/>
      <c r="R16" s="96"/>
      <c r="S16" s="96"/>
      <c r="T16" s="96"/>
      <c r="U16" s="96"/>
      <c r="V16" s="96"/>
    </row>
    <row r="17" spans="1:22">
      <c r="A17" s="122" t="s">
        <v>74</v>
      </c>
      <c r="B17" s="123">
        <v>0.998</v>
      </c>
      <c r="C17" s="123">
        <v>0.97199999999999998</v>
      </c>
      <c r="D17" s="123">
        <v>0.94799999999999995</v>
      </c>
      <c r="E17" s="124">
        <f>AVERAGE(B17:D17)</f>
        <v>0.97266666666666668</v>
      </c>
      <c r="F17" s="96"/>
      <c r="G17" s="125"/>
      <c r="H17" s="102"/>
      <c r="I17" s="126"/>
      <c r="J17" s="96"/>
      <c r="K17" s="96"/>
      <c r="L17" s="96"/>
      <c r="M17" s="96"/>
      <c r="N17" s="96"/>
      <c r="O17" s="96"/>
      <c r="P17" s="96"/>
      <c r="Q17" s="96"/>
      <c r="R17" s="96"/>
      <c r="S17" s="96"/>
      <c r="T17" s="96"/>
      <c r="U17" s="96"/>
      <c r="V17" s="96"/>
    </row>
    <row r="18" spans="1:22">
      <c r="A18" s="122" t="s">
        <v>75</v>
      </c>
      <c r="B18" s="123">
        <v>0.83099999999999996</v>
      </c>
      <c r="C18" s="123">
        <v>0.81100000000000005</v>
      </c>
      <c r="D18" s="123">
        <v>0.79100000000000004</v>
      </c>
      <c r="E18" s="124">
        <f>AVERAGE(B18:D18)</f>
        <v>0.81099999999999994</v>
      </c>
      <c r="F18" s="96"/>
      <c r="G18" s="125"/>
      <c r="H18" s="102"/>
      <c r="I18" s="126"/>
      <c r="J18" s="96"/>
      <c r="K18" s="96"/>
      <c r="L18" s="96"/>
      <c r="M18" s="96"/>
      <c r="N18" s="96"/>
      <c r="O18" s="96"/>
      <c r="P18" s="96"/>
      <c r="Q18" s="96"/>
      <c r="R18" s="96"/>
      <c r="S18" s="96"/>
      <c r="T18" s="96"/>
      <c r="U18" s="96"/>
      <c r="V18" s="96"/>
    </row>
    <row r="19" spans="1:22">
      <c r="A19" s="96"/>
      <c r="B19" s="96"/>
      <c r="C19" s="96"/>
      <c r="D19" s="96"/>
      <c r="E19" s="96"/>
      <c r="F19" s="96"/>
      <c r="G19" s="102"/>
      <c r="H19" s="102"/>
      <c r="I19" s="96"/>
      <c r="J19" s="96"/>
      <c r="K19" s="96"/>
      <c r="L19" s="96"/>
      <c r="M19" s="96"/>
      <c r="N19" s="96"/>
      <c r="O19" s="96"/>
      <c r="P19" s="96"/>
      <c r="Q19" s="96"/>
      <c r="R19" s="96"/>
      <c r="S19" s="96"/>
      <c r="T19" s="96"/>
      <c r="U19" s="96"/>
      <c r="V19" s="96"/>
    </row>
    <row r="20" spans="1:22">
      <c r="A20" s="96"/>
      <c r="B20" s="96"/>
      <c r="C20" s="96"/>
      <c r="D20" s="96"/>
      <c r="E20" s="96"/>
      <c r="F20" s="96"/>
      <c r="G20" s="96"/>
      <c r="H20" s="96"/>
      <c r="I20" s="96"/>
      <c r="J20" s="96"/>
      <c r="K20" s="96"/>
      <c r="L20" s="96"/>
      <c r="M20" s="96"/>
      <c r="N20" s="96"/>
      <c r="O20" s="96"/>
      <c r="P20" s="96"/>
      <c r="Q20" s="96"/>
      <c r="R20" s="96"/>
      <c r="S20" s="96"/>
      <c r="T20" s="96"/>
      <c r="U20" s="96"/>
      <c r="V20" s="96"/>
    </row>
    <row r="21" spans="1:22">
      <c r="A21" s="96"/>
      <c r="B21" s="96"/>
      <c r="C21" s="96"/>
      <c r="D21" s="96"/>
      <c r="E21" s="96"/>
      <c r="F21" s="96"/>
      <c r="G21" s="96"/>
      <c r="H21" s="96"/>
      <c r="I21" s="96"/>
      <c r="J21" s="96"/>
      <c r="K21" s="96"/>
      <c r="L21" s="96"/>
      <c r="M21" s="96"/>
      <c r="N21" s="96"/>
      <c r="O21" s="96"/>
      <c r="P21" s="96"/>
      <c r="Q21" s="96"/>
      <c r="R21" s="96"/>
      <c r="S21" s="96"/>
      <c r="T21" s="96"/>
      <c r="U21" s="96"/>
      <c r="V21" s="96"/>
    </row>
    <row r="22" spans="1:22">
      <c r="A22" s="96"/>
      <c r="B22" s="96"/>
      <c r="C22" s="96"/>
      <c r="D22" s="96"/>
      <c r="E22" s="96"/>
      <c r="F22" s="96"/>
      <c r="G22" s="96"/>
      <c r="H22" s="96"/>
      <c r="I22" s="96" t="s">
        <v>98</v>
      </c>
      <c r="J22" s="96"/>
      <c r="K22" s="96"/>
      <c r="L22" s="96"/>
      <c r="M22" s="96"/>
      <c r="N22" s="96"/>
      <c r="O22" s="96"/>
      <c r="P22" s="96"/>
      <c r="Q22" s="96"/>
      <c r="R22" s="96"/>
      <c r="S22" s="96"/>
      <c r="T22" s="96"/>
      <c r="U22" s="96"/>
      <c r="V22" s="96"/>
    </row>
    <row r="23" spans="1:22">
      <c r="A23" s="96"/>
      <c r="B23" s="96"/>
      <c r="C23" s="96"/>
      <c r="D23" s="96"/>
      <c r="E23" s="96"/>
      <c r="F23" s="96"/>
      <c r="G23" s="96"/>
      <c r="H23" s="96"/>
      <c r="I23" s="96"/>
      <c r="J23" s="96"/>
      <c r="K23" s="96"/>
      <c r="L23" s="96"/>
      <c r="M23" s="96"/>
      <c r="N23" s="96"/>
      <c r="O23" s="96"/>
      <c r="P23" s="96"/>
      <c r="Q23" s="96"/>
      <c r="R23" s="96"/>
      <c r="S23" s="96"/>
      <c r="T23" s="96"/>
      <c r="U23" s="96"/>
      <c r="V23" s="96"/>
    </row>
    <row r="24" spans="1:22">
      <c r="A24" s="96"/>
      <c r="B24" s="96"/>
      <c r="C24" s="96"/>
      <c r="D24" s="96"/>
      <c r="E24" s="96"/>
      <c r="F24" s="96"/>
      <c r="G24" s="96"/>
      <c r="H24" s="96"/>
      <c r="I24" s="96"/>
      <c r="J24" s="96"/>
      <c r="K24" s="96"/>
      <c r="L24" s="96"/>
      <c r="M24" s="96"/>
      <c r="N24" s="96"/>
      <c r="O24" s="96"/>
      <c r="P24" s="96"/>
      <c r="Q24" s="96"/>
      <c r="R24" s="96"/>
      <c r="S24" s="96"/>
      <c r="T24" s="96"/>
      <c r="U24" s="96"/>
      <c r="V24" s="96"/>
    </row>
    <row r="25" spans="1:22">
      <c r="A25" s="96"/>
      <c r="B25" s="96"/>
      <c r="C25" s="96"/>
      <c r="D25" s="96"/>
      <c r="E25" s="96"/>
      <c r="F25" s="96"/>
      <c r="G25" s="96"/>
      <c r="H25" s="96"/>
      <c r="I25" s="96"/>
      <c r="J25" s="96"/>
      <c r="K25" s="96"/>
      <c r="L25" s="96"/>
      <c r="M25" s="96"/>
      <c r="N25" s="96"/>
      <c r="O25" s="96"/>
      <c r="P25" s="96"/>
      <c r="Q25" s="96"/>
      <c r="R25" s="96"/>
      <c r="S25" s="96"/>
      <c r="T25" s="96"/>
      <c r="U25" s="96"/>
      <c r="V25" s="96"/>
    </row>
    <row r="26" spans="1:22">
      <c r="A26" s="96"/>
      <c r="B26" s="96"/>
      <c r="C26" s="96"/>
      <c r="D26" s="96"/>
      <c r="E26" s="96"/>
      <c r="F26" s="96"/>
      <c r="G26" s="96"/>
      <c r="H26" s="96"/>
      <c r="I26" s="96"/>
      <c r="J26" s="96"/>
      <c r="K26" s="96"/>
      <c r="L26" s="96"/>
      <c r="M26" s="96"/>
      <c r="N26" s="96"/>
      <c r="O26" s="96"/>
      <c r="P26" s="96"/>
      <c r="Q26" s="96"/>
      <c r="R26" s="96"/>
      <c r="S26" s="96"/>
      <c r="T26" s="96"/>
      <c r="U26" s="96"/>
      <c r="V26" s="96"/>
    </row>
    <row r="27" spans="1:22">
      <c r="A27" s="96"/>
      <c r="B27" s="96"/>
      <c r="C27" s="96"/>
      <c r="D27" s="96"/>
      <c r="E27" s="96"/>
      <c r="F27" s="96"/>
      <c r="G27" s="96"/>
      <c r="H27" s="96"/>
      <c r="I27" s="96"/>
      <c r="J27" s="96"/>
      <c r="K27" s="96"/>
      <c r="L27" s="96"/>
      <c r="M27" s="96"/>
      <c r="N27" s="96"/>
      <c r="O27" s="96"/>
      <c r="P27" s="96"/>
      <c r="Q27" s="96"/>
      <c r="R27" s="96"/>
      <c r="S27" s="96"/>
      <c r="T27" s="96"/>
      <c r="U27" s="96"/>
      <c r="V27" s="96"/>
    </row>
    <row r="28" spans="1:22">
      <c r="A28" s="96"/>
      <c r="B28" s="96"/>
      <c r="C28" s="96"/>
      <c r="D28" s="96"/>
      <c r="E28" s="96"/>
      <c r="F28" s="96"/>
      <c r="G28" s="96"/>
      <c r="H28" s="96"/>
      <c r="I28" s="96"/>
      <c r="J28" s="96"/>
      <c r="K28" s="96"/>
      <c r="L28" s="96"/>
      <c r="M28" s="96"/>
      <c r="N28" s="96"/>
      <c r="O28" s="96"/>
      <c r="P28" s="96"/>
      <c r="Q28" s="96"/>
      <c r="R28" s="96"/>
      <c r="S28" s="96"/>
      <c r="T28" s="96"/>
      <c r="U28" s="96"/>
      <c r="V28" s="96"/>
    </row>
    <row r="29" spans="1:22">
      <c r="A29" s="96"/>
      <c r="B29" s="96"/>
      <c r="C29" s="96"/>
      <c r="D29" s="96"/>
      <c r="E29" s="96"/>
      <c r="F29" s="96"/>
      <c r="G29" s="96"/>
      <c r="H29" s="96"/>
      <c r="I29" s="96"/>
      <c r="J29" s="96"/>
      <c r="K29" s="96"/>
      <c r="L29" s="96"/>
      <c r="M29" s="96"/>
      <c r="N29" s="96"/>
      <c r="O29" s="96"/>
      <c r="P29" s="96"/>
      <c r="Q29" s="96"/>
      <c r="R29" s="96"/>
      <c r="S29" s="96"/>
      <c r="T29" s="96"/>
      <c r="U29" s="96"/>
      <c r="V29" s="96"/>
    </row>
    <row r="30" spans="1:22">
      <c r="A30" s="96"/>
      <c r="B30" s="96"/>
      <c r="C30" s="96"/>
      <c r="D30" s="96"/>
      <c r="E30" s="96"/>
      <c r="F30" s="96"/>
      <c r="G30" s="96"/>
      <c r="H30" s="96"/>
      <c r="I30" s="96"/>
      <c r="J30" s="96"/>
      <c r="K30" s="96"/>
      <c r="L30" s="96"/>
      <c r="M30" s="96"/>
      <c r="N30" s="96"/>
      <c r="O30" s="96"/>
      <c r="P30" s="96"/>
      <c r="Q30" s="96"/>
      <c r="R30" s="96"/>
      <c r="S30" s="96"/>
      <c r="T30" s="96"/>
      <c r="U30" s="96"/>
      <c r="V30" s="96"/>
    </row>
    <row r="31" spans="1:22">
      <c r="A31" s="96"/>
      <c r="B31" s="96"/>
      <c r="C31" s="96"/>
      <c r="D31" s="96"/>
      <c r="E31" s="96"/>
      <c r="F31" s="96"/>
      <c r="G31" s="96"/>
      <c r="H31" s="96"/>
      <c r="I31" s="96"/>
      <c r="J31" s="96"/>
      <c r="K31" s="96"/>
      <c r="L31" s="96"/>
      <c r="M31" s="96"/>
      <c r="N31" s="96"/>
      <c r="O31" s="96"/>
      <c r="P31" s="96"/>
      <c r="Q31" s="96"/>
      <c r="R31" s="96"/>
      <c r="S31" s="96"/>
      <c r="T31" s="96"/>
      <c r="U31" s="96"/>
      <c r="V31" s="96"/>
    </row>
    <row r="32" spans="1:22">
      <c r="A32" s="96"/>
      <c r="B32" s="96"/>
      <c r="C32" s="96"/>
      <c r="D32" s="96"/>
      <c r="E32" s="96"/>
      <c r="F32" s="96"/>
      <c r="G32" s="96"/>
      <c r="H32" s="96"/>
      <c r="I32" s="96"/>
      <c r="J32" s="96"/>
      <c r="K32" s="96"/>
      <c r="L32" s="96"/>
      <c r="M32" s="96"/>
      <c r="N32" s="96"/>
      <c r="O32" s="96"/>
      <c r="P32" s="96"/>
      <c r="Q32" s="96"/>
      <c r="R32" s="96"/>
      <c r="S32" s="96"/>
      <c r="T32" s="96"/>
      <c r="U32" s="96"/>
      <c r="V32" s="96"/>
    </row>
    <row r="33" spans="1:22">
      <c r="A33" s="96"/>
      <c r="B33" s="96"/>
      <c r="C33" s="96"/>
      <c r="D33" s="96"/>
      <c r="E33" s="96"/>
      <c r="F33" s="96"/>
      <c r="G33" s="96"/>
      <c r="H33" s="96"/>
      <c r="I33" s="96"/>
      <c r="J33" s="96"/>
      <c r="K33" s="96"/>
      <c r="L33" s="96"/>
      <c r="M33" s="96"/>
      <c r="N33" s="96"/>
      <c r="O33" s="96"/>
      <c r="P33" s="96"/>
      <c r="Q33" s="96"/>
      <c r="R33" s="96"/>
      <c r="S33" s="96"/>
      <c r="T33" s="96"/>
      <c r="U33" s="96"/>
      <c r="V33" s="96"/>
    </row>
    <row r="34" spans="1:22">
      <c r="A34" s="96"/>
      <c r="B34" s="96"/>
      <c r="C34" s="96"/>
      <c r="D34" s="96"/>
      <c r="E34" s="96"/>
      <c r="F34" s="96"/>
      <c r="G34" s="96"/>
      <c r="H34" s="96"/>
      <c r="I34" s="96"/>
      <c r="J34" s="96"/>
      <c r="K34" s="96"/>
      <c r="L34" s="96"/>
      <c r="M34" s="96"/>
      <c r="N34" s="96"/>
      <c r="O34" s="96"/>
      <c r="P34" s="96"/>
      <c r="Q34" s="96"/>
      <c r="R34" s="96"/>
      <c r="S34" s="96"/>
      <c r="T34" s="96"/>
      <c r="U34" s="96"/>
      <c r="V34" s="96"/>
    </row>
    <row r="35" spans="1:22">
      <c r="A35" s="96"/>
      <c r="B35" s="96"/>
      <c r="C35" s="96"/>
      <c r="D35" s="96"/>
      <c r="E35" s="96"/>
      <c r="F35" s="96"/>
      <c r="G35" s="96"/>
      <c r="H35" s="96"/>
      <c r="I35" s="96"/>
      <c r="J35" s="96"/>
      <c r="K35" s="96"/>
      <c r="L35" s="96"/>
      <c r="M35" s="96"/>
      <c r="N35" s="96"/>
      <c r="O35" s="96"/>
      <c r="P35" s="96"/>
      <c r="Q35" s="96"/>
      <c r="R35" s="96"/>
      <c r="S35" s="96"/>
      <c r="T35" s="96"/>
      <c r="U35" s="96"/>
      <c r="V35" s="96"/>
    </row>
    <row r="36" spans="1:22">
      <c r="A36" s="96"/>
      <c r="B36" s="96"/>
      <c r="C36" s="96"/>
      <c r="D36" s="96"/>
      <c r="E36" s="96"/>
      <c r="F36" s="96"/>
      <c r="G36" s="96"/>
      <c r="H36" s="96"/>
      <c r="I36" s="96"/>
      <c r="J36" s="96"/>
      <c r="K36" s="96"/>
      <c r="L36" s="96"/>
      <c r="M36" s="96"/>
      <c r="N36" s="96"/>
      <c r="O36" s="96"/>
      <c r="P36" s="96"/>
      <c r="Q36" s="96"/>
      <c r="R36" s="96"/>
      <c r="S36" s="96"/>
      <c r="T36" s="96"/>
      <c r="U36" s="96"/>
      <c r="V36" s="96"/>
    </row>
    <row r="37" spans="1:22">
      <c r="A37" s="96"/>
      <c r="B37" s="96"/>
      <c r="C37" s="96"/>
      <c r="D37" s="96"/>
      <c r="E37" s="96"/>
      <c r="F37" s="96"/>
      <c r="G37" s="96"/>
      <c r="H37" s="96"/>
      <c r="I37" s="96"/>
      <c r="J37" s="96"/>
      <c r="K37" s="96"/>
      <c r="L37" s="96"/>
      <c r="M37" s="96"/>
      <c r="N37" s="96"/>
      <c r="O37" s="96"/>
      <c r="P37" s="96"/>
      <c r="Q37" s="96"/>
      <c r="R37" s="96"/>
      <c r="S37" s="96"/>
      <c r="T37" s="96"/>
      <c r="U37" s="96"/>
      <c r="V37" s="96"/>
    </row>
    <row r="38" spans="1:22">
      <c r="A38" s="96"/>
      <c r="B38" s="96"/>
      <c r="C38" s="96"/>
      <c r="D38" s="96"/>
      <c r="E38" s="96"/>
      <c r="F38" s="96"/>
      <c r="G38" s="96"/>
      <c r="H38" s="96"/>
      <c r="I38" s="96"/>
      <c r="J38" s="96"/>
      <c r="K38" s="96"/>
      <c r="L38" s="96"/>
      <c r="M38" s="96"/>
      <c r="N38" s="96"/>
      <c r="O38" s="96"/>
      <c r="P38" s="96"/>
      <c r="Q38" s="96"/>
      <c r="R38" s="96"/>
      <c r="S38" s="96"/>
      <c r="T38" s="96"/>
      <c r="U38" s="96"/>
      <c r="V38" s="96"/>
    </row>
    <row r="39" spans="1:22">
      <c r="A39" s="96"/>
      <c r="B39" s="96"/>
      <c r="C39" s="96"/>
      <c r="D39" s="96"/>
      <c r="E39" s="96"/>
      <c r="F39" s="96"/>
      <c r="G39" s="96"/>
      <c r="H39" s="96"/>
      <c r="I39" s="96"/>
      <c r="J39" s="96"/>
      <c r="K39" s="96"/>
      <c r="L39" s="96"/>
      <c r="M39" s="96"/>
      <c r="N39" s="96"/>
      <c r="O39" s="96"/>
      <c r="P39" s="96"/>
      <c r="Q39" s="96"/>
      <c r="R39" s="96"/>
      <c r="S39" s="96"/>
      <c r="T39" s="96"/>
      <c r="U39" s="96"/>
      <c r="V39" s="96"/>
    </row>
    <row r="40" spans="1:22">
      <c r="A40" s="96"/>
      <c r="B40" s="96"/>
      <c r="C40" s="96"/>
      <c r="D40" s="96"/>
      <c r="E40" s="96"/>
      <c r="F40" s="96"/>
      <c r="G40" s="96"/>
      <c r="H40" s="96"/>
      <c r="I40" s="96"/>
      <c r="J40" s="96"/>
      <c r="K40" s="96"/>
      <c r="L40" s="96"/>
      <c r="M40" s="96"/>
      <c r="N40" s="96"/>
      <c r="O40" s="96"/>
      <c r="P40" s="96"/>
      <c r="Q40" s="96"/>
      <c r="R40" s="96"/>
      <c r="S40" s="96"/>
      <c r="T40" s="96"/>
      <c r="U40" s="96"/>
      <c r="V40" s="96"/>
    </row>
  </sheetData>
  <mergeCells count="6">
    <mergeCell ref="A1:V1"/>
    <mergeCell ref="F3:F4"/>
    <mergeCell ref="G3:G4"/>
    <mergeCell ref="H3:H4"/>
    <mergeCell ref="I3:I4"/>
    <mergeCell ref="C4:E4"/>
  </mergeCells>
  <pageMargins left="0.7" right="0.7" top="0.75" bottom="0.75" header="0.3" footer="0.3"/>
  <pageSetup paperSize="9"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1"/>
  <sheetViews>
    <sheetView zoomScale="80" zoomScaleNormal="80" workbookViewId="0">
      <selection activeCell="C18" sqref="C18"/>
    </sheetView>
  </sheetViews>
  <sheetFormatPr baseColWidth="10" defaultColWidth="8.83203125" defaultRowHeight="15"/>
  <cols>
    <col min="1" max="1" width="16.33203125" customWidth="1"/>
    <col min="2" max="2" width="17.5" customWidth="1"/>
    <col min="3" max="3" width="22.83203125" customWidth="1"/>
    <col min="4" max="4" width="19.33203125" customWidth="1"/>
    <col min="5" max="5" width="19.5" customWidth="1"/>
    <col min="6" max="6" width="17.6640625" customWidth="1"/>
    <col min="7" max="7" width="27.83203125" customWidth="1"/>
    <col min="8" max="8" width="21.33203125" customWidth="1"/>
    <col min="9" max="10" width="24.33203125" customWidth="1"/>
    <col min="11" max="11" width="9.83203125" customWidth="1"/>
    <col min="12" max="12" width="13" bestFit="1" customWidth="1"/>
  </cols>
  <sheetData>
    <row r="1" spans="1:16" ht="21" customHeight="1" thickBot="1">
      <c r="A1" s="232" t="s">
        <v>97</v>
      </c>
      <c r="B1" s="232"/>
      <c r="C1" s="232"/>
      <c r="D1" s="232"/>
      <c r="E1" s="232"/>
      <c r="F1" s="232"/>
      <c r="G1" s="232"/>
      <c r="H1" s="232"/>
      <c r="I1" s="232"/>
      <c r="J1" s="232"/>
      <c r="K1" s="232"/>
      <c r="L1" s="232"/>
      <c r="M1" s="232"/>
    </row>
    <row r="2" spans="1:16">
      <c r="A2" s="38"/>
      <c r="B2" s="38"/>
      <c r="C2" s="38"/>
      <c r="D2" s="38"/>
      <c r="E2" s="38"/>
      <c r="F2" s="38"/>
      <c r="G2" s="38"/>
      <c r="H2" s="91" t="s">
        <v>0</v>
      </c>
      <c r="I2" s="92" t="s">
        <v>1</v>
      </c>
      <c r="J2" s="93" t="s">
        <v>2</v>
      </c>
      <c r="K2" s="38"/>
      <c r="L2" s="38"/>
      <c r="M2" s="38"/>
      <c r="N2" s="26"/>
      <c r="O2" s="26"/>
      <c r="P2" s="26"/>
    </row>
    <row r="3" spans="1:16">
      <c r="A3" s="38" t="s">
        <v>1</v>
      </c>
      <c r="B3" s="60">
        <v>0.52</v>
      </c>
      <c r="C3" s="94" t="s">
        <v>105</v>
      </c>
      <c r="D3" s="41"/>
      <c r="E3" s="41"/>
      <c r="F3" s="38"/>
      <c r="G3" s="38"/>
      <c r="H3" s="76">
        <v>0</v>
      </c>
      <c r="I3" s="77">
        <v>0.5</v>
      </c>
      <c r="J3" s="78">
        <v>0.1</v>
      </c>
      <c r="K3" s="38"/>
      <c r="L3" s="38"/>
      <c r="M3" s="38"/>
      <c r="N3" s="26"/>
      <c r="O3" s="26"/>
      <c r="P3" s="26"/>
    </row>
    <row r="4" spans="1:16">
      <c r="A4" s="38" t="s">
        <v>2</v>
      </c>
      <c r="B4" s="60">
        <v>0.52</v>
      </c>
      <c r="C4" s="94" t="s">
        <v>105</v>
      </c>
      <c r="D4" s="41"/>
      <c r="E4" s="41"/>
      <c r="F4" s="38"/>
      <c r="G4" s="38"/>
      <c r="H4" s="76">
        <v>1</v>
      </c>
      <c r="I4" s="77">
        <v>0.5</v>
      </c>
      <c r="J4" s="78">
        <v>0.1</v>
      </c>
      <c r="K4" s="38"/>
      <c r="L4" s="38"/>
      <c r="M4" s="38"/>
      <c r="N4" s="26"/>
      <c r="O4" s="26"/>
      <c r="P4" s="26"/>
    </row>
    <row r="5" spans="1:16">
      <c r="A5" s="71"/>
      <c r="B5" s="71"/>
      <c r="C5" s="71"/>
      <c r="D5" s="71"/>
      <c r="E5" s="71"/>
      <c r="F5" s="71"/>
      <c r="G5" s="71"/>
      <c r="H5" s="79">
        <v>2</v>
      </c>
      <c r="I5" s="80">
        <v>0.5</v>
      </c>
      <c r="J5" s="81">
        <v>0.5</v>
      </c>
      <c r="K5" s="71"/>
      <c r="L5" s="71"/>
      <c r="M5" s="71"/>
      <c r="N5" s="26"/>
      <c r="O5" s="26"/>
      <c r="P5" s="26"/>
    </row>
    <row r="6" spans="1:16">
      <c r="A6" s="71" t="s">
        <v>3</v>
      </c>
      <c r="B6" s="66" t="s">
        <v>4</v>
      </c>
      <c r="C6" s="66" t="s">
        <v>5</v>
      </c>
      <c r="D6" s="66" t="s">
        <v>6</v>
      </c>
      <c r="E6" s="66" t="s">
        <v>103</v>
      </c>
      <c r="F6" s="66" t="s">
        <v>7</v>
      </c>
      <c r="G6" s="71"/>
      <c r="H6" s="82">
        <v>3</v>
      </c>
      <c r="I6" s="83">
        <v>0.5</v>
      </c>
      <c r="J6" s="84">
        <v>0.5</v>
      </c>
      <c r="K6" s="71"/>
      <c r="L6" s="71"/>
      <c r="M6" s="71"/>
      <c r="N6" s="26"/>
      <c r="O6" s="26"/>
      <c r="P6" s="26"/>
    </row>
    <row r="7" spans="1:16">
      <c r="A7" s="71">
        <v>1</v>
      </c>
      <c r="B7" s="160">
        <v>127.87</v>
      </c>
      <c r="C7" s="161">
        <v>2</v>
      </c>
      <c r="D7" s="161">
        <f>B7+C7</f>
        <v>129.87</v>
      </c>
      <c r="E7" s="160">
        <v>20.260000000000002</v>
      </c>
      <c r="F7" s="160">
        <v>20.079999999999998</v>
      </c>
      <c r="G7" s="71"/>
      <c r="H7" s="76">
        <v>4</v>
      </c>
      <c r="I7" s="77">
        <v>1</v>
      </c>
      <c r="J7" s="78">
        <v>0.5</v>
      </c>
      <c r="K7" s="71"/>
      <c r="L7" s="71"/>
      <c r="M7" s="71"/>
      <c r="N7" s="26"/>
      <c r="O7" s="26"/>
      <c r="P7" s="26"/>
    </row>
    <row r="8" spans="1:16">
      <c r="A8" s="71">
        <v>2</v>
      </c>
      <c r="B8" s="162">
        <v>126.83</v>
      </c>
      <c r="C8" s="163">
        <v>2</v>
      </c>
      <c r="D8" s="163">
        <f>B8+C8</f>
        <v>128.82999999999998</v>
      </c>
      <c r="E8" s="162">
        <v>20.28</v>
      </c>
      <c r="F8" s="162">
        <v>20.010000000000002</v>
      </c>
      <c r="G8" s="71"/>
      <c r="H8" s="76">
        <v>5</v>
      </c>
      <c r="I8" s="77">
        <v>1</v>
      </c>
      <c r="J8" s="78">
        <v>0.5</v>
      </c>
      <c r="K8" s="71"/>
      <c r="L8" s="71"/>
      <c r="M8" s="71"/>
      <c r="N8" s="26"/>
      <c r="O8" s="26"/>
      <c r="P8" s="26"/>
    </row>
    <row r="9" spans="1:16">
      <c r="A9" s="71">
        <v>3</v>
      </c>
      <c r="B9" s="162">
        <v>126.83</v>
      </c>
      <c r="C9" s="163">
        <v>2</v>
      </c>
      <c r="D9" s="163">
        <f t="shared" ref="D9:D11" si="0">B9+C9</f>
        <v>128.82999999999998</v>
      </c>
      <c r="E9" s="162">
        <v>20.23</v>
      </c>
      <c r="F9" s="162">
        <v>20.28</v>
      </c>
      <c r="G9" s="71"/>
      <c r="H9" s="76"/>
      <c r="I9" s="85"/>
      <c r="J9" s="78"/>
      <c r="K9" s="71"/>
      <c r="L9" s="71"/>
      <c r="M9" s="71"/>
      <c r="N9" s="26"/>
      <c r="O9" s="26"/>
      <c r="P9" s="26"/>
    </row>
    <row r="10" spans="1:16">
      <c r="A10" s="71">
        <v>4</v>
      </c>
      <c r="B10" s="163">
        <v>0</v>
      </c>
      <c r="C10" s="163">
        <v>2</v>
      </c>
      <c r="D10" s="163">
        <f t="shared" si="0"/>
        <v>2</v>
      </c>
      <c r="E10" s="163">
        <v>40.43</v>
      </c>
      <c r="F10" s="163">
        <v>20</v>
      </c>
      <c r="G10" s="71"/>
      <c r="H10" s="76"/>
      <c r="I10" s="85"/>
      <c r="J10" s="78"/>
      <c r="K10" s="71"/>
      <c r="L10" s="71"/>
      <c r="M10" s="71"/>
      <c r="N10" s="26"/>
      <c r="O10" s="26"/>
      <c r="P10" s="26"/>
    </row>
    <row r="11" spans="1:16">
      <c r="A11" s="71">
        <v>5</v>
      </c>
      <c r="B11" s="163">
        <v>0</v>
      </c>
      <c r="C11" s="163">
        <v>0</v>
      </c>
      <c r="D11" s="163">
        <f t="shared" si="0"/>
        <v>0</v>
      </c>
      <c r="E11" s="163">
        <v>0</v>
      </c>
      <c r="F11" s="163">
        <v>0</v>
      </c>
      <c r="G11" s="71"/>
      <c r="H11" s="76"/>
      <c r="I11" s="85"/>
      <c r="J11" s="78"/>
      <c r="K11" s="71"/>
      <c r="L11" s="71"/>
      <c r="M11" s="71"/>
      <c r="N11" s="26"/>
      <c r="O11" s="26"/>
      <c r="P11" s="26"/>
    </row>
    <row r="12" spans="1:16">
      <c r="A12" s="71"/>
      <c r="B12" s="129"/>
      <c r="C12" s="129"/>
      <c r="D12" s="129"/>
      <c r="E12" s="129"/>
      <c r="F12" s="129"/>
      <c r="G12" s="71"/>
      <c r="H12" s="76"/>
      <c r="I12" s="85"/>
      <c r="J12" s="78"/>
      <c r="K12" s="71"/>
      <c r="L12" s="71"/>
      <c r="M12" s="71"/>
      <c r="N12" s="26"/>
      <c r="O12" s="26"/>
      <c r="P12" s="26"/>
    </row>
    <row r="13" spans="1:16">
      <c r="A13" s="71" t="s">
        <v>8</v>
      </c>
      <c r="B13" s="129"/>
      <c r="C13" s="129"/>
      <c r="D13" s="129"/>
      <c r="E13" s="129"/>
      <c r="F13" s="129"/>
      <c r="G13" s="71"/>
      <c r="H13" s="76"/>
      <c r="I13" s="85"/>
      <c r="J13" s="78"/>
      <c r="K13" s="71"/>
      <c r="L13" s="71"/>
      <c r="M13" s="71"/>
      <c r="N13" s="26"/>
      <c r="O13" s="26"/>
      <c r="P13" s="26"/>
    </row>
    <row r="14" spans="1:16">
      <c r="A14" s="71">
        <v>1</v>
      </c>
      <c r="B14" s="162">
        <v>127.14</v>
      </c>
      <c r="C14" s="163">
        <v>0</v>
      </c>
      <c r="D14" s="162">
        <f>B14</f>
        <v>127.14</v>
      </c>
      <c r="E14" s="162">
        <v>20.239999999999998</v>
      </c>
      <c r="F14" s="162">
        <v>20.04</v>
      </c>
      <c r="G14" s="71"/>
      <c r="H14" s="76"/>
      <c r="I14" s="85"/>
      <c r="J14" s="78"/>
      <c r="K14" s="71"/>
      <c r="L14" s="71"/>
      <c r="M14" s="71"/>
      <c r="N14" s="26"/>
      <c r="O14" s="26"/>
      <c r="P14" s="26"/>
    </row>
    <row r="15" spans="1:16" ht="16" thickBot="1">
      <c r="A15" s="71">
        <v>2</v>
      </c>
      <c r="B15" s="162">
        <v>123.93</v>
      </c>
      <c r="C15" s="163">
        <v>0</v>
      </c>
      <c r="D15" s="162">
        <f t="shared" ref="D15" si="1">B15</f>
        <v>123.93</v>
      </c>
      <c r="E15" s="162">
        <v>20.22</v>
      </c>
      <c r="F15" s="162">
        <v>20.57</v>
      </c>
      <c r="G15" s="71"/>
      <c r="H15" s="152"/>
      <c r="I15" s="153"/>
      <c r="J15" s="154"/>
      <c r="K15" s="71"/>
      <c r="L15" s="71"/>
      <c r="M15" s="71"/>
      <c r="N15" s="26"/>
      <c r="O15" s="26"/>
      <c r="P15" s="26"/>
    </row>
    <row r="16" spans="1:16" ht="29.25" customHeight="1">
      <c r="A16" s="71">
        <v>3</v>
      </c>
      <c r="B16" s="162">
        <v>141.21</v>
      </c>
      <c r="C16" s="163">
        <v>0</v>
      </c>
      <c r="D16" s="162">
        <f>B16</f>
        <v>141.21</v>
      </c>
      <c r="E16" s="162">
        <v>20.14</v>
      </c>
      <c r="F16" s="162">
        <v>20.61</v>
      </c>
      <c r="G16" s="71"/>
      <c r="H16" s="155"/>
      <c r="I16" s="231"/>
      <c r="J16" s="231"/>
      <c r="K16" s="71"/>
      <c r="L16" s="71"/>
      <c r="M16" s="71"/>
      <c r="N16" s="26"/>
      <c r="O16" s="26"/>
      <c r="P16" s="26"/>
    </row>
    <row r="17" spans="1:16" ht="33.75" customHeight="1">
      <c r="A17" s="71"/>
      <c r="B17" s="87"/>
      <c r="C17" s="87"/>
      <c r="D17" s="87"/>
      <c r="E17" s="87"/>
      <c r="F17" s="87"/>
      <c r="G17" s="71"/>
      <c r="H17" s="155"/>
      <c r="I17" s="231"/>
      <c r="J17" s="231"/>
      <c r="K17" s="71"/>
      <c r="L17" s="71"/>
      <c r="M17" s="71"/>
      <c r="N17" s="26"/>
      <c r="O17" s="26"/>
      <c r="P17" s="26"/>
    </row>
    <row r="18" spans="1:16">
      <c r="A18" s="86" t="s">
        <v>9</v>
      </c>
      <c r="B18" s="87"/>
      <c r="C18" s="87"/>
      <c r="D18" s="87"/>
      <c r="E18" s="87"/>
      <c r="F18" s="87"/>
      <c r="G18" s="71"/>
      <c r="H18" s="71"/>
      <c r="I18" s="71"/>
      <c r="J18" s="71"/>
      <c r="K18" s="71"/>
      <c r="L18" s="71"/>
      <c r="M18" s="71"/>
      <c r="N18" s="26"/>
      <c r="O18" s="26"/>
      <c r="P18" s="26"/>
    </row>
    <row r="19" spans="1:16">
      <c r="A19" s="87" t="s">
        <v>3</v>
      </c>
      <c r="B19" s="164" t="s">
        <v>10</v>
      </c>
      <c r="C19" s="164" t="s">
        <v>11</v>
      </c>
      <c r="D19" s="164" t="s">
        <v>12</v>
      </c>
      <c r="E19" s="164" t="s">
        <v>13</v>
      </c>
      <c r="F19" s="164" t="s">
        <v>14</v>
      </c>
      <c r="G19" s="164" t="s">
        <v>15</v>
      </c>
      <c r="H19" s="164" t="s">
        <v>102</v>
      </c>
      <c r="I19" s="164" t="s">
        <v>17</v>
      </c>
      <c r="J19" s="164" t="s">
        <v>18</v>
      </c>
      <c r="K19" s="164" t="s">
        <v>19</v>
      </c>
      <c r="L19" s="164" t="s">
        <v>20</v>
      </c>
      <c r="M19" s="71"/>
      <c r="N19" s="26"/>
      <c r="O19" s="26"/>
      <c r="P19" s="26"/>
    </row>
    <row r="20" spans="1:16">
      <c r="A20" s="87">
        <v>1</v>
      </c>
      <c r="B20" s="165">
        <v>146.63999999999999</v>
      </c>
      <c r="C20" s="166">
        <f>125-(B20-D7)</f>
        <v>108.23000000000002</v>
      </c>
      <c r="D20" s="166">
        <v>108.21</v>
      </c>
      <c r="E20" s="166">
        <v>1.23</v>
      </c>
      <c r="F20" s="166">
        <v>1.21</v>
      </c>
      <c r="G20" s="166">
        <v>15.4</v>
      </c>
      <c r="H20" s="170">
        <v>0.5</v>
      </c>
      <c r="I20" s="166">
        <f>G20+H20</f>
        <v>15.9</v>
      </c>
      <c r="J20" s="127">
        <v>7.13</v>
      </c>
      <c r="K20" s="171">
        <f>((E7-(I20*$K$30))*$B$3)*49/(D7-B7)</f>
        <v>40.068148722641681</v>
      </c>
      <c r="L20" s="127">
        <f>(K20-$K$24)^2</f>
        <v>111.43189692580961</v>
      </c>
      <c r="M20" s="71"/>
      <c r="N20" s="26"/>
      <c r="O20" s="26"/>
      <c r="P20" s="26"/>
    </row>
    <row r="21" spans="1:16">
      <c r="A21" s="87">
        <v>2</v>
      </c>
      <c r="B21" s="165">
        <v>139.19999999999999</v>
      </c>
      <c r="C21" s="166">
        <f t="shared" ref="C21:C22" si="2">125-(B21-D8)</f>
        <v>114.63</v>
      </c>
      <c r="D21" s="166">
        <v>114.54</v>
      </c>
      <c r="E21" s="166">
        <v>1.25</v>
      </c>
      <c r="F21" s="166">
        <v>1.24</v>
      </c>
      <c r="G21" s="166">
        <v>16.600000000000001</v>
      </c>
      <c r="H21" s="166">
        <v>0.5</v>
      </c>
      <c r="I21" s="166">
        <f>G21+H21</f>
        <v>17.100000000000001</v>
      </c>
      <c r="J21" s="166">
        <v>7.25</v>
      </c>
      <c r="K21" s="171">
        <f>((E8-(I21*$K$30))*$B$3)*49/(D8-B8)</f>
        <v>23.866778814916668</v>
      </c>
      <c r="L21" s="127">
        <f>(K21-$K$24)^2</f>
        <v>31.868724872651502</v>
      </c>
      <c r="M21" s="71"/>
      <c r="N21" s="26"/>
      <c r="O21" s="26"/>
      <c r="P21" s="26"/>
    </row>
    <row r="22" spans="1:16">
      <c r="A22" s="87">
        <v>3</v>
      </c>
      <c r="B22" s="165">
        <v>143.31</v>
      </c>
      <c r="C22" s="166">
        <f t="shared" si="2"/>
        <v>110.51999999999998</v>
      </c>
      <c r="D22" s="166">
        <v>110.56</v>
      </c>
      <c r="E22" s="166">
        <v>1.44</v>
      </c>
      <c r="F22" s="166">
        <v>1.41</v>
      </c>
      <c r="G22" s="166">
        <v>16.5</v>
      </c>
      <c r="H22" s="166">
        <v>0.5</v>
      </c>
      <c r="I22" s="166">
        <f t="shared" ref="I22" si="3">G22+H22</f>
        <v>17</v>
      </c>
      <c r="J22" s="166">
        <v>7.32</v>
      </c>
      <c r="K22" s="171">
        <f>((E9-(I22*$K$30))*$B$3)*49/(D9-B9)</f>
        <v>24.601126307227105</v>
      </c>
      <c r="L22" s="127">
        <f>(K22-$K$24)^2</f>
        <v>24.116856709984614</v>
      </c>
      <c r="M22" s="71"/>
      <c r="N22" s="26"/>
      <c r="O22" s="26"/>
      <c r="P22" s="26"/>
    </row>
    <row r="23" spans="1:16" ht="16" thickBot="1">
      <c r="A23" s="87">
        <v>4</v>
      </c>
      <c r="B23" s="166"/>
      <c r="C23" s="166"/>
      <c r="D23" s="166"/>
      <c r="E23" s="166"/>
      <c r="F23" s="166"/>
      <c r="G23" s="166"/>
      <c r="H23" s="166"/>
      <c r="I23" s="166"/>
      <c r="J23" s="166"/>
      <c r="K23" s="171"/>
      <c r="L23" s="172"/>
      <c r="M23" s="71"/>
      <c r="N23" s="26"/>
      <c r="O23" s="26"/>
      <c r="P23" s="26"/>
    </row>
    <row r="24" spans="1:16" ht="16" thickBot="1">
      <c r="A24" s="87"/>
      <c r="B24" s="156"/>
      <c r="C24" s="156"/>
      <c r="D24" s="156"/>
      <c r="E24" s="156"/>
      <c r="F24" s="156"/>
      <c r="G24" s="156"/>
      <c r="H24" s="156"/>
      <c r="I24" s="156"/>
      <c r="J24" s="156"/>
      <c r="K24" s="173">
        <f>AVERAGE(K20:K23)</f>
        <v>29.512017948261818</v>
      </c>
      <c r="L24" s="156"/>
      <c r="M24" s="71"/>
      <c r="N24" s="26"/>
      <c r="O24" s="26"/>
      <c r="P24" s="26"/>
    </row>
    <row r="25" spans="1:16">
      <c r="A25" s="87"/>
      <c r="B25" s="87"/>
      <c r="C25" s="87"/>
      <c r="D25" s="87"/>
      <c r="E25" s="87"/>
      <c r="F25" s="87"/>
      <c r="G25" s="87"/>
      <c r="H25" s="87"/>
      <c r="I25" s="87"/>
      <c r="J25" s="87"/>
      <c r="K25" s="174"/>
      <c r="L25" s="87"/>
      <c r="M25" s="71"/>
      <c r="N25" s="26"/>
      <c r="O25" s="26"/>
      <c r="P25" s="26"/>
    </row>
    <row r="26" spans="1:16">
      <c r="A26" s="87" t="s">
        <v>8</v>
      </c>
      <c r="B26" s="167"/>
      <c r="C26" s="167"/>
      <c r="D26" s="167"/>
      <c r="E26" s="167"/>
      <c r="F26" s="167"/>
      <c r="G26" s="167"/>
      <c r="H26" s="167"/>
      <c r="I26" s="167"/>
      <c r="J26" s="167"/>
      <c r="K26" s="164" t="s">
        <v>21</v>
      </c>
      <c r="L26" s="167"/>
      <c r="M26" s="71"/>
      <c r="N26" s="26"/>
      <c r="O26" s="26"/>
      <c r="P26" s="26"/>
    </row>
    <row r="27" spans="1:16">
      <c r="A27" s="87">
        <v>1</v>
      </c>
      <c r="B27" s="166">
        <v>137.80000000000001</v>
      </c>
      <c r="C27" s="166">
        <f>125-(B27-B14)</f>
        <v>114.33999999999999</v>
      </c>
      <c r="D27" s="166">
        <v>114.21</v>
      </c>
      <c r="E27" s="168" t="s">
        <v>22</v>
      </c>
      <c r="F27" s="166">
        <v>1.0900000000000001</v>
      </c>
      <c r="G27" s="168" t="s">
        <v>22</v>
      </c>
      <c r="H27" s="166">
        <v>18.8</v>
      </c>
      <c r="I27" s="166">
        <f>H27</f>
        <v>18.8</v>
      </c>
      <c r="J27" s="166">
        <v>7.57</v>
      </c>
      <c r="K27" s="175">
        <f>E14/I27</f>
        <v>1.076595744680851</v>
      </c>
      <c r="L27" s="127">
        <f>(K27-$B$33)^2</f>
        <v>3.4165899006252718E-8</v>
      </c>
      <c r="M27" s="71"/>
      <c r="N27" s="26"/>
      <c r="O27" s="26"/>
      <c r="P27" s="26"/>
    </row>
    <row r="28" spans="1:16">
      <c r="A28" s="87">
        <v>2</v>
      </c>
      <c r="B28" s="166">
        <v>141.52000000000001</v>
      </c>
      <c r="C28" s="166">
        <f>125-(B28-B15)</f>
        <v>107.41</v>
      </c>
      <c r="D28" s="166">
        <v>107.4</v>
      </c>
      <c r="E28" s="168" t="s">
        <v>22</v>
      </c>
      <c r="F28" s="166">
        <v>1.1200000000000001</v>
      </c>
      <c r="G28" s="168" t="s">
        <v>22</v>
      </c>
      <c r="H28" s="166">
        <v>18.899999999999999</v>
      </c>
      <c r="I28" s="166">
        <f>H28</f>
        <v>18.899999999999999</v>
      </c>
      <c r="J28" s="166">
        <v>7.54</v>
      </c>
      <c r="K28" s="175">
        <f>E15/I28</f>
        <v>1.0698412698412698</v>
      </c>
      <c r="L28" s="127">
        <f>(K28-$B$33)^2</f>
        <v>4.3160099316414203E-5</v>
      </c>
      <c r="M28" s="71"/>
      <c r="N28" s="26"/>
      <c r="O28" s="26"/>
      <c r="P28" s="26"/>
    </row>
    <row r="29" spans="1:16">
      <c r="A29" s="87">
        <v>3</v>
      </c>
      <c r="B29" s="166">
        <v>155.72999999999999</v>
      </c>
      <c r="C29" s="166">
        <f>125-(B29-B16)</f>
        <v>110.48000000000002</v>
      </c>
      <c r="D29" s="166">
        <v>110.34</v>
      </c>
      <c r="E29" s="168" t="s">
        <v>22</v>
      </c>
      <c r="F29" s="166">
        <v>1.1000000000000001</v>
      </c>
      <c r="G29" s="168" t="s">
        <v>22</v>
      </c>
      <c r="H29" s="166">
        <v>18.600000000000001</v>
      </c>
      <c r="I29" s="166">
        <f t="shared" ref="I29" si="4">H29</f>
        <v>18.600000000000001</v>
      </c>
      <c r="J29" s="166">
        <v>7.69</v>
      </c>
      <c r="K29" s="175">
        <f>E16/I29</f>
        <v>1.0827956989247312</v>
      </c>
      <c r="L29" s="127">
        <f>(K29-$B$33)^2</f>
        <v>4.0765600072303452E-5</v>
      </c>
      <c r="M29" s="71"/>
      <c r="N29" s="26"/>
      <c r="O29" s="26"/>
      <c r="P29" s="26"/>
    </row>
    <row r="30" spans="1:16" ht="16" thickBot="1">
      <c r="A30" s="87"/>
      <c r="B30" s="87"/>
      <c r="C30" s="87"/>
      <c r="D30" s="87"/>
      <c r="E30" s="87"/>
      <c r="F30" s="87"/>
      <c r="G30" s="87"/>
      <c r="H30" s="87"/>
      <c r="I30" s="87"/>
      <c r="J30" s="87"/>
      <c r="K30" s="176">
        <f>AVERAGE(K27:K29)</f>
        <v>1.076410904482284</v>
      </c>
      <c r="L30" s="87"/>
      <c r="M30" s="71"/>
      <c r="N30" s="26"/>
      <c r="O30" s="26"/>
      <c r="P30" s="26"/>
    </row>
    <row r="31" spans="1:16">
      <c r="A31" s="87"/>
      <c r="B31" s="87"/>
      <c r="C31" s="87"/>
      <c r="D31" s="87"/>
      <c r="E31" s="87"/>
      <c r="F31" s="87"/>
      <c r="G31" s="87"/>
      <c r="H31" s="87"/>
      <c r="I31" s="87"/>
      <c r="J31" s="87"/>
      <c r="K31" s="156"/>
      <c r="L31" s="87"/>
      <c r="M31" s="71"/>
      <c r="N31" s="26"/>
      <c r="O31" s="26"/>
      <c r="P31" s="26"/>
    </row>
    <row r="32" spans="1:16">
      <c r="A32" s="177"/>
      <c r="B32" s="164" t="s">
        <v>27</v>
      </c>
      <c r="C32" s="164" t="s">
        <v>28</v>
      </c>
      <c r="D32" s="164" t="s">
        <v>29</v>
      </c>
      <c r="E32" s="164" t="s">
        <v>30</v>
      </c>
      <c r="F32" s="87"/>
      <c r="G32" s="167" t="s">
        <v>23</v>
      </c>
      <c r="H32" s="167" t="s">
        <v>24</v>
      </c>
      <c r="I32" s="167" t="s">
        <v>25</v>
      </c>
      <c r="J32" s="167" t="s">
        <v>26</v>
      </c>
      <c r="K32" s="87"/>
      <c r="L32" s="87"/>
      <c r="M32" s="71"/>
      <c r="N32" s="26"/>
      <c r="O32" s="26"/>
      <c r="P32" s="26"/>
    </row>
    <row r="33" spans="1:16">
      <c r="A33" s="178" t="s">
        <v>21</v>
      </c>
      <c r="B33" s="169">
        <f>AVERAGE(K27:K29)</f>
        <v>1.076410904482284</v>
      </c>
      <c r="C33" s="169">
        <f>SQRT((SUM(L27:L29))/(3-1))</f>
        <v>6.479192283291333E-3</v>
      </c>
      <c r="D33" s="169">
        <f>C33/(SQRT(3))</f>
        <v>3.7407634088895973E-3</v>
      </c>
      <c r="E33" s="169">
        <f>D33*2</f>
        <v>7.4815268177791947E-3</v>
      </c>
      <c r="F33" s="129"/>
      <c r="G33" s="166">
        <v>2.4500000000000002</v>
      </c>
      <c r="H33" s="166">
        <v>0</v>
      </c>
      <c r="I33" s="166">
        <f>H33-G33</f>
        <v>-2.4500000000000002</v>
      </c>
      <c r="J33" s="166">
        <f>C7-I33</f>
        <v>4.45</v>
      </c>
      <c r="K33" s="87"/>
      <c r="L33" s="87"/>
      <c r="M33" s="71"/>
      <c r="N33" s="26"/>
      <c r="O33" s="26"/>
      <c r="P33" s="26"/>
    </row>
    <row r="34" spans="1:16">
      <c r="A34" s="179" t="s">
        <v>19</v>
      </c>
      <c r="B34" s="169">
        <f>AVERAGE(K20:K23)</f>
        <v>29.512017948261818</v>
      </c>
      <c r="C34" s="169">
        <f>SQRT((SUM(L20:L23))/(5-1))</f>
        <v>6.469495314714389</v>
      </c>
      <c r="D34" s="169">
        <f>C34/(SQRT(5))</f>
        <v>2.8932462607635538</v>
      </c>
      <c r="E34" s="169">
        <f>D34*2</f>
        <v>5.7864925215271077</v>
      </c>
      <c r="F34" s="129"/>
      <c r="G34" s="166">
        <v>2.38</v>
      </c>
      <c r="H34" s="166">
        <v>0</v>
      </c>
      <c r="I34" s="166">
        <f t="shared" ref="I34:I35" si="5">H34-G34</f>
        <v>-2.38</v>
      </c>
      <c r="J34" s="166">
        <f>C8-I34</f>
        <v>4.38</v>
      </c>
      <c r="K34" s="87"/>
      <c r="L34" s="87"/>
      <c r="M34" s="71"/>
      <c r="N34" s="26"/>
      <c r="O34" s="26"/>
      <c r="P34" s="26"/>
    </row>
    <row r="35" spans="1:16">
      <c r="A35" s="63"/>
      <c r="B35" s="129"/>
      <c r="C35" s="129"/>
      <c r="D35" s="129"/>
      <c r="E35" s="129"/>
      <c r="F35" s="129"/>
      <c r="G35" s="166">
        <v>2.57</v>
      </c>
      <c r="H35" s="166">
        <v>0</v>
      </c>
      <c r="I35" s="166">
        <f t="shared" si="5"/>
        <v>-2.57</v>
      </c>
      <c r="J35" s="166">
        <f>C9-I35</f>
        <v>4.57</v>
      </c>
      <c r="K35" s="87"/>
      <c r="L35" s="87"/>
      <c r="M35" s="71"/>
      <c r="N35" s="26"/>
      <c r="O35" s="26"/>
      <c r="P35" s="26"/>
    </row>
    <row r="36" spans="1:16">
      <c r="A36" s="63"/>
      <c r="B36" s="63"/>
      <c r="C36" s="63"/>
      <c r="D36" s="63"/>
      <c r="E36" s="63"/>
      <c r="F36" s="87"/>
      <c r="G36" s="87"/>
      <c r="H36" s="88"/>
      <c r="I36" s="87"/>
      <c r="J36" s="180"/>
      <c r="K36" s="87"/>
      <c r="L36" s="87"/>
      <c r="M36" s="71"/>
      <c r="N36" s="26"/>
      <c r="O36" s="26"/>
      <c r="P36" s="26"/>
    </row>
    <row r="37" spans="1:16">
      <c r="A37" s="71"/>
      <c r="B37" s="87"/>
      <c r="C37" s="87"/>
      <c r="D37" s="87"/>
      <c r="E37" s="87"/>
      <c r="F37" s="87"/>
      <c r="G37" s="87"/>
      <c r="H37" s="88"/>
      <c r="I37" s="71"/>
      <c r="J37" s="89"/>
      <c r="K37" s="71"/>
      <c r="L37" s="71"/>
      <c r="M37" s="71"/>
      <c r="N37" s="26"/>
      <c r="O37" s="26"/>
      <c r="P37" s="26"/>
    </row>
    <row r="38" spans="1:16">
      <c r="A38" s="26"/>
      <c r="B38" s="26"/>
      <c r="C38" s="26"/>
      <c r="D38" s="26"/>
      <c r="E38" s="26"/>
      <c r="F38" s="26"/>
      <c r="G38" s="26"/>
      <c r="H38" s="26"/>
      <c r="I38" s="26"/>
      <c r="J38" s="26"/>
      <c r="K38" s="26"/>
      <c r="L38" s="26"/>
      <c r="M38" s="26"/>
      <c r="N38" s="26"/>
      <c r="O38" s="26"/>
      <c r="P38" s="26"/>
    </row>
    <row r="39" spans="1:16">
      <c r="A39" s="26"/>
      <c r="B39" s="26"/>
      <c r="C39" s="26"/>
      <c r="D39" s="26"/>
      <c r="E39" s="26"/>
      <c r="F39" s="26"/>
      <c r="G39" s="26"/>
      <c r="H39" s="26"/>
      <c r="I39" s="26"/>
      <c r="J39" s="26"/>
      <c r="K39" s="26"/>
      <c r="L39" s="26"/>
      <c r="M39" s="26"/>
      <c r="N39" s="26"/>
      <c r="O39" s="26"/>
      <c r="P39" s="26"/>
    </row>
    <row r="40" spans="1:16">
      <c r="A40" s="26"/>
      <c r="B40" s="26"/>
      <c r="C40" s="26"/>
      <c r="D40" s="26"/>
      <c r="E40" s="26"/>
      <c r="F40" s="26"/>
      <c r="G40" s="26"/>
      <c r="H40" s="26"/>
      <c r="I40" s="26"/>
      <c r="J40" s="26"/>
      <c r="K40" s="26"/>
      <c r="L40" s="26"/>
      <c r="M40" s="26"/>
      <c r="N40" s="26"/>
      <c r="O40" s="26"/>
      <c r="P40" s="26"/>
    </row>
    <row r="41" spans="1:16">
      <c r="A41" s="26"/>
      <c r="B41" s="26"/>
      <c r="C41" s="26"/>
      <c r="D41" s="26"/>
      <c r="E41" s="26"/>
      <c r="F41" s="26"/>
      <c r="G41" s="26"/>
      <c r="H41" s="26"/>
      <c r="I41" s="26"/>
      <c r="J41" s="26"/>
      <c r="K41" s="26"/>
      <c r="L41" s="26"/>
      <c r="M41" s="26"/>
      <c r="N41" s="26"/>
      <c r="O41" s="26"/>
      <c r="P41" s="26"/>
    </row>
    <row r="42" spans="1:16">
      <c r="A42" s="26"/>
      <c r="B42" s="26"/>
      <c r="C42" s="26"/>
      <c r="D42" s="26"/>
      <c r="E42" s="26"/>
      <c r="F42" s="26"/>
      <c r="G42" s="26"/>
      <c r="H42" s="26"/>
      <c r="I42" s="26"/>
      <c r="J42" s="26"/>
      <c r="K42" s="26"/>
      <c r="L42" s="26"/>
      <c r="M42" s="26"/>
      <c r="N42" s="26"/>
      <c r="O42" s="26"/>
      <c r="P42" s="26"/>
    </row>
    <row r="43" spans="1:16">
      <c r="A43" s="26"/>
      <c r="B43" s="26"/>
      <c r="C43" s="26"/>
      <c r="D43" s="26"/>
      <c r="E43" s="26"/>
      <c r="F43" s="26"/>
      <c r="G43" s="26"/>
      <c r="H43" s="26"/>
      <c r="I43" s="26"/>
      <c r="J43" s="26"/>
      <c r="K43" s="26"/>
      <c r="L43" s="26"/>
      <c r="M43" s="26"/>
      <c r="N43" s="26"/>
      <c r="O43" s="26"/>
      <c r="P43" s="26"/>
    </row>
    <row r="44" spans="1:16">
      <c r="A44" s="26"/>
      <c r="B44" s="26"/>
      <c r="C44" s="26"/>
      <c r="D44" s="26"/>
      <c r="E44" s="26"/>
      <c r="F44" s="26"/>
      <c r="G44" s="26"/>
      <c r="H44" s="26"/>
      <c r="I44" s="26"/>
      <c r="J44" s="26"/>
      <c r="K44" s="26"/>
      <c r="L44" s="26"/>
      <c r="M44" s="26"/>
      <c r="N44" s="26"/>
      <c r="O44" s="26"/>
      <c r="P44" s="26"/>
    </row>
    <row r="45" spans="1:16">
      <c r="A45" s="26"/>
      <c r="B45" s="26"/>
      <c r="C45" s="26"/>
      <c r="D45" s="26"/>
      <c r="E45" s="26"/>
      <c r="F45" s="26"/>
      <c r="G45" s="26"/>
      <c r="H45" s="26"/>
      <c r="I45" s="26"/>
      <c r="J45" s="26"/>
      <c r="K45" s="26"/>
      <c r="L45" s="26"/>
      <c r="M45" s="26"/>
      <c r="N45" s="26"/>
      <c r="O45" s="26"/>
      <c r="P45" s="26"/>
    </row>
    <row r="46" spans="1:16">
      <c r="A46" s="26"/>
      <c r="B46" s="26"/>
      <c r="C46" s="26"/>
      <c r="D46" s="26"/>
      <c r="E46" s="26"/>
      <c r="F46" s="26"/>
      <c r="G46" s="26"/>
      <c r="H46" s="26"/>
      <c r="I46" s="26"/>
      <c r="J46" s="26"/>
      <c r="K46" s="26"/>
      <c r="L46" s="26"/>
      <c r="M46" s="26"/>
      <c r="N46" s="26"/>
      <c r="O46" s="26"/>
      <c r="P46" s="26"/>
    </row>
    <row r="47" spans="1:16">
      <c r="A47" s="26"/>
      <c r="B47" s="26"/>
      <c r="C47" s="26"/>
      <c r="D47" s="26"/>
      <c r="E47" s="26"/>
      <c r="F47" s="26"/>
      <c r="G47" s="26"/>
      <c r="H47" s="26"/>
      <c r="I47" s="26"/>
      <c r="J47" s="26"/>
      <c r="K47" s="26"/>
      <c r="L47" s="26"/>
      <c r="M47" s="26"/>
      <c r="N47" s="26"/>
      <c r="O47" s="26"/>
      <c r="P47" s="26"/>
    </row>
    <row r="48" spans="1:16">
      <c r="A48" s="26"/>
      <c r="B48" s="26"/>
      <c r="C48" s="26"/>
      <c r="D48" s="26"/>
      <c r="E48" s="26"/>
      <c r="F48" s="26"/>
      <c r="G48" s="26"/>
      <c r="H48" s="26"/>
      <c r="I48" s="26"/>
      <c r="J48" s="26"/>
      <c r="K48" s="26"/>
      <c r="L48" s="26"/>
      <c r="M48" s="26"/>
      <c r="N48" s="26"/>
      <c r="O48" s="26"/>
      <c r="P48" s="26"/>
    </row>
    <row r="49" spans="1:16">
      <c r="A49" s="26"/>
      <c r="B49" s="26"/>
      <c r="C49" s="26"/>
      <c r="D49" s="26"/>
      <c r="E49" s="26"/>
      <c r="F49" s="26"/>
      <c r="G49" s="26"/>
      <c r="H49" s="26"/>
      <c r="I49" s="26"/>
      <c r="J49" s="26"/>
      <c r="K49" s="26"/>
      <c r="L49" s="26"/>
      <c r="M49" s="26"/>
      <c r="N49" s="26"/>
      <c r="O49" s="26"/>
      <c r="P49" s="26"/>
    </row>
    <row r="50" spans="1:16">
      <c r="A50" s="26"/>
      <c r="B50" s="26"/>
      <c r="C50" s="26"/>
      <c r="D50" s="26"/>
      <c r="E50" s="26"/>
      <c r="F50" s="26"/>
      <c r="G50" s="26"/>
      <c r="H50" s="26"/>
      <c r="I50" s="26"/>
      <c r="J50" s="26"/>
      <c r="K50" s="26"/>
      <c r="L50" s="26"/>
      <c r="M50" s="26"/>
      <c r="N50" s="26"/>
      <c r="O50" s="26"/>
      <c r="P50" s="26"/>
    </row>
    <row r="51" spans="1:16">
      <c r="A51" s="26"/>
      <c r="B51" s="26"/>
      <c r="C51" s="26"/>
      <c r="D51" s="26"/>
      <c r="E51" s="26"/>
      <c r="F51" s="26"/>
      <c r="G51" s="26"/>
      <c r="H51" s="26"/>
      <c r="I51" s="26"/>
      <c r="J51" s="26"/>
      <c r="K51" s="26"/>
      <c r="L51" s="26"/>
      <c r="M51" s="26"/>
      <c r="N51" s="26"/>
      <c r="O51" s="26"/>
      <c r="P51" s="26"/>
    </row>
  </sheetData>
  <mergeCells count="3">
    <mergeCell ref="I16:J16"/>
    <mergeCell ref="I17:J17"/>
    <mergeCell ref="A1:M1"/>
  </mergeCells>
  <pageMargins left="0.7" right="0.7" top="0.75" bottom="0.75" header="0.3" footer="0.3"/>
  <pageSetup orientation="portrait" horizontalDpi="200" verticalDpi="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E65567-A937-4EB5-8E58-2BA6CC7AB35D}">
  <dimension ref="A1:N41"/>
  <sheetViews>
    <sheetView topLeftCell="A3" zoomScaleNormal="80" workbookViewId="0">
      <selection activeCell="M6" sqref="M6"/>
    </sheetView>
  </sheetViews>
  <sheetFormatPr baseColWidth="10" defaultColWidth="9.1640625" defaultRowHeight="15"/>
  <cols>
    <col min="1" max="1" width="16.33203125" style="20" customWidth="1"/>
    <col min="2" max="2" width="16.1640625" style="20" customWidth="1"/>
    <col min="3" max="3" width="19.6640625" style="20" customWidth="1"/>
    <col min="4" max="4" width="16.5" style="20" customWidth="1"/>
    <col min="5" max="5" width="16.6640625" style="20" customWidth="1"/>
    <col min="6" max="6" width="16" style="20" customWidth="1"/>
    <col min="7" max="7" width="25.5" style="20" customWidth="1"/>
    <col min="8" max="8" width="19.33203125" style="20" customWidth="1"/>
    <col min="9" max="9" width="20.6640625" style="20" customWidth="1"/>
    <col min="10" max="10" width="34.5" style="20" customWidth="1"/>
    <col min="11" max="11" width="14.5" style="20" bestFit="1" customWidth="1"/>
    <col min="12" max="12" width="12.6640625" style="20" customWidth="1"/>
    <col min="13" max="16384" width="9.1640625" style="20"/>
  </cols>
  <sheetData>
    <row r="1" spans="1:14" ht="19.5" customHeight="1" thickBot="1">
      <c r="A1" s="225" t="s">
        <v>96</v>
      </c>
      <c r="B1" s="225"/>
      <c r="C1" s="225"/>
      <c r="D1" s="225"/>
      <c r="E1" s="225"/>
      <c r="F1" s="225"/>
      <c r="G1" s="225"/>
      <c r="H1" s="225"/>
      <c r="I1" s="225"/>
      <c r="J1" s="225"/>
      <c r="K1" s="225"/>
      <c r="L1" s="225"/>
      <c r="M1" s="225"/>
      <c r="N1" s="25"/>
    </row>
    <row r="2" spans="1:14">
      <c r="A2" s="71"/>
      <c r="B2" s="71"/>
      <c r="C2" s="71"/>
      <c r="D2" s="71"/>
      <c r="E2" s="71"/>
      <c r="F2" s="71"/>
      <c r="G2" s="71"/>
      <c r="H2" s="72" t="s">
        <v>0</v>
      </c>
      <c r="I2" s="73" t="s">
        <v>1</v>
      </c>
      <c r="J2" s="74" t="s">
        <v>2</v>
      </c>
      <c r="K2" s="71"/>
      <c r="L2" s="71"/>
      <c r="M2" s="71"/>
    </row>
    <row r="3" spans="1:14">
      <c r="A3" s="71" t="s">
        <v>1</v>
      </c>
      <c r="B3" s="95">
        <v>0.52</v>
      </c>
      <c r="C3" s="94" t="s">
        <v>105</v>
      </c>
      <c r="D3" s="41"/>
      <c r="E3" s="41"/>
      <c r="F3" s="71"/>
      <c r="G3" s="71"/>
      <c r="H3" s="76">
        <v>0</v>
      </c>
      <c r="I3" s="77">
        <v>0.5</v>
      </c>
      <c r="J3" s="78">
        <v>0.1</v>
      </c>
      <c r="K3" s="71"/>
      <c r="L3" s="71"/>
      <c r="M3" s="71"/>
    </row>
    <row r="4" spans="1:14">
      <c r="A4" s="71" t="s">
        <v>2</v>
      </c>
      <c r="B4" s="95">
        <v>0.52</v>
      </c>
      <c r="C4" s="94" t="s">
        <v>105</v>
      </c>
      <c r="D4" s="41"/>
      <c r="E4" s="41"/>
      <c r="F4" s="71"/>
      <c r="G4" s="71"/>
      <c r="H4" s="76">
        <v>1</v>
      </c>
      <c r="I4" s="77">
        <v>0.5</v>
      </c>
      <c r="J4" s="78">
        <v>0.1</v>
      </c>
      <c r="K4" s="71"/>
      <c r="L4" s="71"/>
      <c r="M4" s="71"/>
    </row>
    <row r="5" spans="1:14">
      <c r="A5" s="71"/>
      <c r="B5" s="71"/>
      <c r="C5" s="71"/>
      <c r="D5" s="71"/>
      <c r="E5" s="71"/>
      <c r="F5" s="71"/>
      <c r="G5" s="71"/>
      <c r="H5" s="79">
        <v>2</v>
      </c>
      <c r="I5" s="80">
        <v>0.5</v>
      </c>
      <c r="J5" s="81">
        <v>0.5</v>
      </c>
      <c r="K5" s="71"/>
      <c r="L5" s="71"/>
      <c r="M5" s="71"/>
    </row>
    <row r="6" spans="1:14">
      <c r="A6" s="87" t="s">
        <v>3</v>
      </c>
      <c r="B6" s="164" t="s">
        <v>4</v>
      </c>
      <c r="C6" s="164" t="s">
        <v>5</v>
      </c>
      <c r="D6" s="164" t="s">
        <v>6</v>
      </c>
      <c r="E6" s="164" t="s">
        <v>103</v>
      </c>
      <c r="F6" s="164" t="s">
        <v>7</v>
      </c>
      <c r="G6" s="87"/>
      <c r="H6" s="82">
        <v>3</v>
      </c>
      <c r="I6" s="83">
        <v>0.5</v>
      </c>
      <c r="J6" s="84">
        <v>0.5</v>
      </c>
      <c r="K6" s="71"/>
      <c r="L6" s="71"/>
      <c r="M6" s="71"/>
    </row>
    <row r="7" spans="1:14">
      <c r="A7" s="87">
        <v>1</v>
      </c>
      <c r="B7" s="181">
        <v>131.11000000000001</v>
      </c>
      <c r="C7" s="182">
        <v>2</v>
      </c>
      <c r="D7" s="182">
        <f>B7+C7</f>
        <v>133.11000000000001</v>
      </c>
      <c r="E7" s="181">
        <v>40.04</v>
      </c>
      <c r="F7" s="181">
        <v>20.079999999999998</v>
      </c>
      <c r="G7" s="87"/>
      <c r="H7" s="76">
        <v>4</v>
      </c>
      <c r="I7" s="77">
        <v>1</v>
      </c>
      <c r="J7" s="78">
        <v>0.5</v>
      </c>
      <c r="K7" s="71"/>
      <c r="L7" s="71"/>
      <c r="M7" s="71"/>
    </row>
    <row r="8" spans="1:14">
      <c r="A8" s="87">
        <v>2</v>
      </c>
      <c r="B8" s="127">
        <v>143.63999999999999</v>
      </c>
      <c r="C8" s="166">
        <v>2</v>
      </c>
      <c r="D8" s="182">
        <f t="shared" ref="D8:D9" si="0">B8+C8</f>
        <v>145.63999999999999</v>
      </c>
      <c r="E8" s="127">
        <v>40.020000000000003</v>
      </c>
      <c r="F8" s="127">
        <v>20.010000000000002</v>
      </c>
      <c r="G8" s="87"/>
      <c r="H8" s="76">
        <v>5</v>
      </c>
      <c r="I8" s="77">
        <v>1</v>
      </c>
      <c r="J8" s="78">
        <v>0.5</v>
      </c>
      <c r="K8" s="71"/>
      <c r="L8" s="71"/>
      <c r="M8" s="71"/>
    </row>
    <row r="9" spans="1:14">
      <c r="A9" s="87">
        <v>3</v>
      </c>
      <c r="B9" s="127">
        <v>128.55000000000001</v>
      </c>
      <c r="C9" s="166">
        <v>2</v>
      </c>
      <c r="D9" s="182">
        <f t="shared" si="0"/>
        <v>130.55000000000001</v>
      </c>
      <c r="E9" s="127">
        <v>40.18</v>
      </c>
      <c r="F9" s="127">
        <v>20.28</v>
      </c>
      <c r="G9" s="87"/>
      <c r="H9" s="76"/>
      <c r="I9" s="85"/>
      <c r="J9" s="78"/>
      <c r="K9" s="71"/>
      <c r="L9" s="71"/>
      <c r="M9" s="71"/>
    </row>
    <row r="10" spans="1:14">
      <c r="A10" s="87">
        <v>4</v>
      </c>
      <c r="B10" s="166">
        <v>0</v>
      </c>
      <c r="C10" s="166">
        <v>0</v>
      </c>
      <c r="D10" s="182">
        <v>0</v>
      </c>
      <c r="E10" s="166">
        <v>0</v>
      </c>
      <c r="F10" s="166">
        <v>0</v>
      </c>
      <c r="G10" s="87"/>
      <c r="H10" s="76"/>
      <c r="I10" s="85"/>
      <c r="J10" s="78"/>
      <c r="K10" s="71"/>
      <c r="L10" s="71"/>
      <c r="M10" s="71"/>
    </row>
    <row r="11" spans="1:14">
      <c r="A11" s="87">
        <v>5</v>
      </c>
      <c r="B11" s="166">
        <v>0</v>
      </c>
      <c r="C11" s="166">
        <v>0</v>
      </c>
      <c r="D11" s="166">
        <f t="shared" ref="D11" si="1">B11+C11</f>
        <v>0</v>
      </c>
      <c r="E11" s="166">
        <v>0</v>
      </c>
      <c r="F11" s="166">
        <v>0</v>
      </c>
      <c r="G11" s="87"/>
      <c r="H11" s="76"/>
      <c r="I11" s="85"/>
      <c r="J11" s="78"/>
      <c r="K11" s="71"/>
      <c r="L11" s="71"/>
      <c r="M11" s="71"/>
    </row>
    <row r="12" spans="1:14">
      <c r="A12" s="87"/>
      <c r="B12" s="174"/>
      <c r="C12" s="174"/>
      <c r="D12" s="174"/>
      <c r="E12" s="174"/>
      <c r="F12" s="174"/>
      <c r="G12" s="87"/>
      <c r="H12" s="76"/>
      <c r="I12" s="85"/>
      <c r="J12" s="78"/>
      <c r="K12" s="71"/>
      <c r="L12" s="71"/>
      <c r="M12" s="71"/>
    </row>
    <row r="13" spans="1:14">
      <c r="A13" s="87" t="s">
        <v>8</v>
      </c>
      <c r="B13" s="174"/>
      <c r="C13" s="174"/>
      <c r="D13" s="174"/>
      <c r="E13" s="174"/>
      <c r="F13" s="174"/>
      <c r="G13" s="87"/>
      <c r="H13" s="76"/>
      <c r="I13" s="85"/>
      <c r="J13" s="78"/>
      <c r="K13" s="71"/>
      <c r="L13" s="71"/>
      <c r="M13" s="71"/>
    </row>
    <row r="14" spans="1:14">
      <c r="A14" s="87">
        <v>1</v>
      </c>
      <c r="B14" s="127">
        <v>155.96</v>
      </c>
      <c r="C14" s="166">
        <v>0</v>
      </c>
      <c r="D14" s="127">
        <v>155.96</v>
      </c>
      <c r="E14" s="127">
        <v>40.130000000000003</v>
      </c>
      <c r="F14" s="127">
        <v>20.04</v>
      </c>
      <c r="G14" s="87"/>
      <c r="H14" s="76"/>
      <c r="I14" s="85"/>
      <c r="J14" s="78"/>
      <c r="K14" s="71"/>
      <c r="L14" s="71"/>
      <c r="M14" s="71"/>
    </row>
    <row r="15" spans="1:14" ht="16" thickBot="1">
      <c r="A15" s="87">
        <v>2</v>
      </c>
      <c r="B15" s="127">
        <v>126.54</v>
      </c>
      <c r="C15" s="166">
        <v>0</v>
      </c>
      <c r="D15" s="127">
        <v>126.54</v>
      </c>
      <c r="E15" s="127">
        <v>40.15</v>
      </c>
      <c r="F15" s="127">
        <v>20.57</v>
      </c>
      <c r="G15" s="87"/>
      <c r="H15" s="152"/>
      <c r="I15" s="153"/>
      <c r="J15" s="154"/>
      <c r="K15" s="71"/>
      <c r="L15" s="71"/>
      <c r="M15" s="71"/>
    </row>
    <row r="16" spans="1:14">
      <c r="A16" s="87">
        <v>3</v>
      </c>
      <c r="B16" s="127">
        <v>134.16999999999999</v>
      </c>
      <c r="C16" s="166">
        <v>0</v>
      </c>
      <c r="D16" s="127">
        <v>134.16999999999999</v>
      </c>
      <c r="E16" s="127">
        <v>40.159999999999997</v>
      </c>
      <c r="F16" s="127">
        <v>20.61</v>
      </c>
      <c r="G16" s="87"/>
      <c r="H16" s="156"/>
      <c r="I16" s="233"/>
      <c r="J16" s="233"/>
      <c r="K16" s="71"/>
      <c r="L16" s="71"/>
      <c r="M16" s="71"/>
    </row>
    <row r="17" spans="1:13">
      <c r="A17" s="87"/>
      <c r="B17" s="87"/>
      <c r="C17" s="87"/>
      <c r="D17" s="87"/>
      <c r="E17" s="87"/>
      <c r="F17" s="87"/>
      <c r="G17" s="87"/>
      <c r="H17" s="156"/>
      <c r="I17" s="234"/>
      <c r="J17" s="234"/>
      <c r="K17" s="71"/>
      <c r="L17" s="71"/>
      <c r="M17" s="71"/>
    </row>
    <row r="18" spans="1:13">
      <c r="A18" s="183" t="s">
        <v>9</v>
      </c>
      <c r="B18" s="87"/>
      <c r="C18" s="87"/>
      <c r="D18" s="87"/>
      <c r="E18" s="87"/>
      <c r="F18" s="87"/>
      <c r="G18" s="87"/>
      <c r="H18" s="87"/>
      <c r="I18" s="87"/>
      <c r="J18" s="87"/>
      <c r="K18" s="87"/>
      <c r="L18" s="87"/>
      <c r="M18" s="71"/>
    </row>
    <row r="19" spans="1:13">
      <c r="A19" s="87" t="s">
        <v>3</v>
      </c>
      <c r="B19" s="164" t="s">
        <v>10</v>
      </c>
      <c r="C19" s="164" t="s">
        <v>11</v>
      </c>
      <c r="D19" s="164" t="s">
        <v>12</v>
      </c>
      <c r="E19" s="164" t="s">
        <v>13</v>
      </c>
      <c r="F19" s="164" t="s">
        <v>14</v>
      </c>
      <c r="G19" s="164" t="s">
        <v>15</v>
      </c>
      <c r="H19" s="164" t="s">
        <v>16</v>
      </c>
      <c r="I19" s="164" t="s">
        <v>17</v>
      </c>
      <c r="J19" s="164" t="s">
        <v>18</v>
      </c>
      <c r="K19" s="164" t="s">
        <v>19</v>
      </c>
      <c r="L19" s="164" t="s">
        <v>20</v>
      </c>
      <c r="M19" s="71"/>
    </row>
    <row r="20" spans="1:13">
      <c r="A20" s="87">
        <v>1</v>
      </c>
      <c r="B20" s="166">
        <v>147.63999999999999</v>
      </c>
      <c r="C20" s="166">
        <f>125-(B20-D7)</f>
        <v>110.47000000000003</v>
      </c>
      <c r="D20" s="184">
        <v>108.21</v>
      </c>
      <c r="E20" s="166">
        <v>0.97</v>
      </c>
      <c r="F20" s="166">
        <v>0.98</v>
      </c>
      <c r="G20" s="166">
        <v>30.9</v>
      </c>
      <c r="H20" s="166">
        <v>0.1</v>
      </c>
      <c r="I20" s="166">
        <f>G20+H20</f>
        <v>31</v>
      </c>
      <c r="J20" s="127">
        <v>7.52</v>
      </c>
      <c r="K20" s="184">
        <f>((E7-(I20*$K$31))*$B$3)*49/(D7-B7)</f>
        <v>59.914740718629538</v>
      </c>
      <c r="L20" s="184">
        <f>(K20-$J$25)^2</f>
        <v>3589.7761553806045</v>
      </c>
      <c r="M20" s="71"/>
    </row>
    <row r="21" spans="1:13">
      <c r="A21" s="87">
        <v>2</v>
      </c>
      <c r="B21" s="166">
        <v>143.19999999999999</v>
      </c>
      <c r="C21" s="166">
        <f>125-(B21-D8)</f>
        <v>127.44</v>
      </c>
      <c r="D21" s="184">
        <v>114.54</v>
      </c>
      <c r="E21" s="166">
        <v>0.92</v>
      </c>
      <c r="F21" s="166">
        <v>0.95</v>
      </c>
      <c r="G21" s="166">
        <v>31.5</v>
      </c>
      <c r="H21" s="166">
        <v>0.2</v>
      </c>
      <c r="I21" s="166">
        <f>G21+H21</f>
        <v>31.7</v>
      </c>
      <c r="J21" s="127">
        <v>7.25</v>
      </c>
      <c r="K21" s="184">
        <f>((E8-(I21*$K$31))*$B$3)*49/(D8-B8)</f>
        <v>49.494250347760001</v>
      </c>
      <c r="L21" s="184">
        <f t="shared" ref="L21:L22" si="2">(K21-$J$25)^2</f>
        <v>2449.680817486741</v>
      </c>
      <c r="M21" s="71"/>
    </row>
    <row r="22" spans="1:13">
      <c r="A22" s="87">
        <v>3</v>
      </c>
      <c r="B22" s="166">
        <v>142.65</v>
      </c>
      <c r="C22" s="166">
        <f t="shared" ref="C22" si="3">125-(B22-D9)</f>
        <v>112.9</v>
      </c>
      <c r="D22" s="184">
        <v>110.56</v>
      </c>
      <c r="E22" s="166">
        <v>1.02</v>
      </c>
      <c r="F22" s="166">
        <v>1.01</v>
      </c>
      <c r="G22" s="166">
        <v>30.8</v>
      </c>
      <c r="H22" s="166">
        <v>0.3</v>
      </c>
      <c r="I22" s="166">
        <f t="shared" ref="I22" si="4">G22+H22</f>
        <v>31.1</v>
      </c>
      <c r="J22" s="127">
        <v>7.65</v>
      </c>
      <c r="K22" s="184">
        <f>((E9-(I22*$K$31))*$B$3)*49/(D9-B9)</f>
        <v>60.246099237076756</v>
      </c>
      <c r="L22" s="184">
        <f t="shared" si="2"/>
        <v>3629.5924732837007</v>
      </c>
      <c r="M22" s="71"/>
    </row>
    <row r="23" spans="1:13">
      <c r="A23" s="87">
        <v>4</v>
      </c>
      <c r="B23" s="166"/>
      <c r="C23" s="166"/>
      <c r="D23" s="184"/>
      <c r="E23" s="166"/>
      <c r="F23" s="166"/>
      <c r="G23" s="166"/>
      <c r="H23" s="166"/>
      <c r="I23" s="166"/>
      <c r="J23" s="127"/>
      <c r="K23" s="184"/>
      <c r="L23" s="184"/>
      <c r="M23" s="71"/>
    </row>
    <row r="24" spans="1:13" ht="16" thickBot="1">
      <c r="A24" s="87">
        <v>5</v>
      </c>
      <c r="B24" s="127"/>
      <c r="C24" s="166"/>
      <c r="D24" s="127"/>
      <c r="E24" s="127"/>
      <c r="F24" s="127"/>
      <c r="G24" s="127"/>
      <c r="H24" s="127"/>
      <c r="I24" s="127"/>
      <c r="J24" s="127"/>
      <c r="K24" s="187"/>
      <c r="L24" s="184"/>
      <c r="M24" s="71"/>
    </row>
    <row r="25" spans="1:13" ht="16" thickBot="1">
      <c r="A25" s="87"/>
      <c r="B25" s="185"/>
      <c r="C25" s="185"/>
      <c r="D25" s="185"/>
      <c r="E25" s="185"/>
      <c r="F25" s="185"/>
      <c r="G25" s="185"/>
      <c r="H25" s="185"/>
      <c r="I25" s="185"/>
      <c r="J25" s="185"/>
      <c r="K25" s="188">
        <f>AVERAGE(K20:K24)</f>
        <v>56.551696767822101</v>
      </c>
      <c r="L25" s="189"/>
      <c r="M25" s="71"/>
    </row>
    <row r="26" spans="1:13">
      <c r="A26" s="87"/>
      <c r="B26" s="87"/>
      <c r="C26" s="87"/>
      <c r="D26" s="87"/>
      <c r="E26" s="87"/>
      <c r="F26" s="87"/>
      <c r="G26" s="87"/>
      <c r="H26" s="87"/>
      <c r="I26" s="87"/>
      <c r="J26" s="87"/>
      <c r="K26" s="87"/>
      <c r="L26" s="87"/>
      <c r="M26" s="71"/>
    </row>
    <row r="27" spans="1:13">
      <c r="A27" s="87" t="s">
        <v>8</v>
      </c>
      <c r="B27" s="167"/>
      <c r="C27" s="167"/>
      <c r="D27" s="167"/>
      <c r="E27" s="167"/>
      <c r="F27" s="167"/>
      <c r="G27" s="167"/>
      <c r="H27" s="167"/>
      <c r="I27" s="167"/>
      <c r="J27" s="167"/>
      <c r="K27" s="164" t="s">
        <v>21</v>
      </c>
      <c r="L27" s="167"/>
      <c r="M27" s="71"/>
    </row>
    <row r="28" spans="1:13">
      <c r="A28" s="87">
        <v>1</v>
      </c>
      <c r="B28" s="166">
        <v>136.5</v>
      </c>
      <c r="C28" s="166">
        <f>125-(B28-B14)</f>
        <v>144.46</v>
      </c>
      <c r="D28" s="166">
        <v>144.21</v>
      </c>
      <c r="E28" s="186" t="s">
        <v>22</v>
      </c>
      <c r="F28" s="166">
        <v>0.86</v>
      </c>
      <c r="G28" s="186" t="s">
        <v>22</v>
      </c>
      <c r="H28" s="166">
        <v>35.1</v>
      </c>
      <c r="I28" s="166">
        <f>H28</f>
        <v>35.1</v>
      </c>
      <c r="J28" s="127">
        <v>7.63</v>
      </c>
      <c r="K28" s="184">
        <f>E14/I28</f>
        <v>1.1433048433048434</v>
      </c>
      <c r="L28" s="184">
        <f>(K28-$B$36)^2</f>
        <v>1.1545533539291758E-5</v>
      </c>
      <c r="M28" s="71"/>
    </row>
    <row r="29" spans="1:13">
      <c r="A29" s="87">
        <v>2</v>
      </c>
      <c r="B29" s="166">
        <v>136.34</v>
      </c>
      <c r="C29" s="166">
        <f>125-(B29-B15)</f>
        <v>115.2</v>
      </c>
      <c r="D29" s="166">
        <v>115.12</v>
      </c>
      <c r="E29" s="186" t="s">
        <v>22</v>
      </c>
      <c r="F29" s="166">
        <v>1.1499999999999999</v>
      </c>
      <c r="G29" s="186" t="s">
        <v>22</v>
      </c>
      <c r="H29" s="166">
        <v>34.049999999999997</v>
      </c>
      <c r="I29" s="166">
        <f>H29</f>
        <v>34.049999999999997</v>
      </c>
      <c r="J29" s="127">
        <v>7.71</v>
      </c>
      <c r="K29" s="184">
        <f>E15/I29</f>
        <v>1.1791483113069017</v>
      </c>
      <c r="L29" s="184">
        <f>(K29-$B$36)^2</f>
        <v>1.539882758353832E-3</v>
      </c>
      <c r="M29" s="71"/>
    </row>
    <row r="30" spans="1:13">
      <c r="A30" s="87">
        <v>3</v>
      </c>
      <c r="B30" s="166">
        <v>152.21</v>
      </c>
      <c r="C30" s="166">
        <f>125-(B30-B16)</f>
        <v>106.95999999999998</v>
      </c>
      <c r="D30" s="166">
        <v>106.25</v>
      </c>
      <c r="E30" s="186" t="s">
        <v>22</v>
      </c>
      <c r="F30" s="166">
        <v>0.94</v>
      </c>
      <c r="G30" s="186" t="s">
        <v>22</v>
      </c>
      <c r="H30" s="166">
        <v>36.6</v>
      </c>
      <c r="I30" s="166">
        <f t="shared" ref="I30" si="5">H30</f>
        <v>36.6</v>
      </c>
      <c r="J30" s="127">
        <v>7.48</v>
      </c>
      <c r="K30" s="184">
        <f>E16/I30</f>
        <v>1.0972677595628415</v>
      </c>
      <c r="L30" s="184">
        <f>(K30-$B$36)^2</f>
        <v>1.8181023853716712E-3</v>
      </c>
      <c r="M30" s="71"/>
    </row>
    <row r="31" spans="1:13" ht="16" thickBot="1">
      <c r="A31" s="87"/>
      <c r="B31" s="174"/>
      <c r="C31" s="174"/>
      <c r="D31" s="174"/>
      <c r="E31" s="174"/>
      <c r="F31" s="174"/>
      <c r="G31" s="174"/>
      <c r="H31" s="174"/>
      <c r="I31" s="174"/>
      <c r="J31" s="174"/>
      <c r="K31" s="190">
        <f>AVERAGE(K28:K30)</f>
        <v>1.1399069713915289</v>
      </c>
      <c r="L31" s="191"/>
      <c r="M31" s="71"/>
    </row>
    <row r="32" spans="1:13">
      <c r="A32" s="87"/>
      <c r="B32" s="87"/>
      <c r="C32" s="87"/>
      <c r="D32" s="87"/>
      <c r="E32" s="87"/>
      <c r="F32" s="87"/>
      <c r="G32" s="87"/>
      <c r="H32" s="87"/>
      <c r="I32" s="87"/>
      <c r="J32" s="87"/>
      <c r="K32" s="156"/>
      <c r="L32" s="87"/>
      <c r="M32" s="71"/>
    </row>
    <row r="33" spans="1:13">
      <c r="A33" s="87"/>
      <c r="B33" s="87"/>
      <c r="C33" s="87"/>
      <c r="D33" s="87"/>
      <c r="E33" s="87"/>
      <c r="F33" s="87"/>
      <c r="G33" s="164" t="s">
        <v>23</v>
      </c>
      <c r="H33" s="164" t="s">
        <v>24</v>
      </c>
      <c r="I33" s="164" t="s">
        <v>25</v>
      </c>
      <c r="J33" s="164" t="s">
        <v>26</v>
      </c>
      <c r="K33" s="87"/>
      <c r="L33" s="87"/>
      <c r="M33" s="71"/>
    </row>
    <row r="34" spans="1:13">
      <c r="A34" s="87"/>
      <c r="B34" s="87"/>
      <c r="C34" s="87"/>
      <c r="D34" s="87"/>
      <c r="E34" s="87"/>
      <c r="F34" s="87"/>
      <c r="G34" s="166">
        <v>2.34</v>
      </c>
      <c r="H34" s="166">
        <v>0</v>
      </c>
      <c r="I34" s="166">
        <f>H34-G34</f>
        <v>-2.34</v>
      </c>
      <c r="J34" s="166">
        <f>C7-I34</f>
        <v>4.34</v>
      </c>
      <c r="K34" s="87"/>
      <c r="L34" s="87"/>
      <c r="M34" s="71"/>
    </row>
    <row r="35" spans="1:13">
      <c r="A35" s="177"/>
      <c r="B35" s="164" t="s">
        <v>27</v>
      </c>
      <c r="C35" s="164" t="s">
        <v>28</v>
      </c>
      <c r="D35" s="164" t="s">
        <v>29</v>
      </c>
      <c r="E35" s="164" t="s">
        <v>30</v>
      </c>
      <c r="F35" s="87"/>
      <c r="G35" s="166">
        <v>2.67</v>
      </c>
      <c r="H35" s="166">
        <v>0</v>
      </c>
      <c r="I35" s="166">
        <f t="shared" ref="I35:I36" si="6">H35-G35</f>
        <v>-2.67</v>
      </c>
      <c r="J35" s="166">
        <f>C8-I35</f>
        <v>4.67</v>
      </c>
      <c r="K35" s="87"/>
      <c r="L35" s="87"/>
      <c r="M35" s="71"/>
    </row>
    <row r="36" spans="1:13">
      <c r="A36" s="178" t="s">
        <v>21</v>
      </c>
      <c r="B36" s="127">
        <f>AVERAGE(K28:K30)</f>
        <v>1.1399069713915289</v>
      </c>
      <c r="C36" s="127">
        <f>SQRT((SUM(L28:L30))/(3-1))</f>
        <v>4.1045893078752685E-2</v>
      </c>
      <c r="D36" s="127">
        <f>C36/(SQRT(3))</f>
        <v>2.3697857418146461E-2</v>
      </c>
      <c r="E36" s="127">
        <f>D36*2</f>
        <v>4.7395714836292922E-2</v>
      </c>
      <c r="F36" s="87"/>
      <c r="G36" s="166">
        <v>2.42</v>
      </c>
      <c r="H36" s="166">
        <v>0</v>
      </c>
      <c r="I36" s="166">
        <f t="shared" si="6"/>
        <v>-2.42</v>
      </c>
      <c r="J36" s="166">
        <f>C9-I36</f>
        <v>4.42</v>
      </c>
      <c r="K36" s="87"/>
      <c r="L36" s="87"/>
      <c r="M36" s="71"/>
    </row>
    <row r="37" spans="1:13">
      <c r="A37" s="179" t="s">
        <v>19</v>
      </c>
      <c r="B37" s="127">
        <f>AVERAGE(K20:K24)</f>
        <v>56.551696767822101</v>
      </c>
      <c r="C37" s="127">
        <f>SQRT((SUM(L20:L24))/(5-1))</f>
        <v>49.16566242346137</v>
      </c>
      <c r="D37" s="127">
        <f>C37/(SQRT(5))</f>
        <v>21.987552667533333</v>
      </c>
      <c r="E37" s="127">
        <f>D37*2</f>
        <v>43.975105335066665</v>
      </c>
      <c r="F37" s="87"/>
      <c r="G37" s="87"/>
      <c r="H37" s="88"/>
      <c r="I37" s="87"/>
      <c r="J37" s="180"/>
      <c r="K37" s="87"/>
      <c r="L37" s="87"/>
      <c r="M37" s="71"/>
    </row>
    <row r="38" spans="1:13">
      <c r="A38" s="87"/>
      <c r="B38" s="87"/>
      <c r="C38" s="87"/>
      <c r="D38" s="87"/>
      <c r="E38" s="87"/>
      <c r="F38" s="87"/>
      <c r="G38" s="87"/>
      <c r="H38" s="87"/>
      <c r="I38" s="87"/>
      <c r="J38" s="87"/>
      <c r="K38" s="87"/>
      <c r="L38" s="87"/>
      <c r="M38" s="71"/>
    </row>
    <row r="39" spans="1:13">
      <c r="A39" s="87"/>
      <c r="B39" s="87"/>
      <c r="C39" s="87"/>
      <c r="D39" s="87"/>
      <c r="E39" s="87"/>
      <c r="F39" s="87"/>
      <c r="G39" s="87"/>
      <c r="H39" s="87"/>
      <c r="I39" s="87"/>
      <c r="J39" s="87"/>
      <c r="K39" s="87"/>
      <c r="L39" s="87"/>
      <c r="M39" s="71"/>
    </row>
    <row r="40" spans="1:13">
      <c r="A40" s="192"/>
      <c r="B40" s="192"/>
      <c r="C40" s="192"/>
      <c r="D40" s="192"/>
      <c r="E40" s="192"/>
      <c r="F40" s="192"/>
      <c r="G40" s="192"/>
      <c r="H40" s="192"/>
      <c r="I40" s="192"/>
      <c r="J40" s="192"/>
      <c r="K40" s="192"/>
      <c r="L40" s="192"/>
      <c r="M40" s="90"/>
    </row>
    <row r="41" spans="1:13">
      <c r="A41" s="90"/>
      <c r="B41" s="90"/>
      <c r="C41" s="90"/>
      <c r="D41" s="90"/>
      <c r="E41" s="90"/>
      <c r="F41" s="90"/>
      <c r="G41" s="90"/>
      <c r="H41" s="90"/>
      <c r="I41" s="90"/>
      <c r="J41" s="90"/>
      <c r="K41" s="90"/>
      <c r="L41" s="90"/>
      <c r="M41" s="90"/>
    </row>
  </sheetData>
  <mergeCells count="3">
    <mergeCell ref="I16:J16"/>
    <mergeCell ref="I17:J17"/>
    <mergeCell ref="A1:M1"/>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F0C00-43A0-4E89-96FF-33C47194318A}">
  <dimension ref="A1:P41"/>
  <sheetViews>
    <sheetView zoomScale="80" zoomScaleNormal="80" workbookViewId="0">
      <selection activeCell="G31" sqref="G31"/>
    </sheetView>
  </sheetViews>
  <sheetFormatPr baseColWidth="10" defaultColWidth="8.83203125" defaultRowHeight="15"/>
  <cols>
    <col min="1" max="1" width="14.5" customWidth="1"/>
    <col min="2" max="2" width="15.6640625" customWidth="1"/>
    <col min="3" max="3" width="20.5" customWidth="1"/>
    <col min="4" max="4" width="17.1640625" customWidth="1"/>
    <col min="5" max="5" width="17" customWidth="1"/>
    <col min="6" max="6" width="16.1640625" customWidth="1"/>
    <col min="7" max="7" width="25.5" customWidth="1"/>
    <col min="8" max="8" width="18.83203125" customWidth="1"/>
    <col min="9" max="9" width="22" customWidth="1"/>
    <col min="10" max="10" width="27" customWidth="1"/>
    <col min="11" max="11" width="10.5" customWidth="1"/>
    <col min="12" max="12" width="11.5" bestFit="1" customWidth="1"/>
  </cols>
  <sheetData>
    <row r="1" spans="1:16" ht="21.75" customHeight="1" thickBot="1">
      <c r="A1" s="225" t="s">
        <v>95</v>
      </c>
      <c r="B1" s="225"/>
      <c r="C1" s="225"/>
      <c r="D1" s="225"/>
      <c r="E1" s="225"/>
      <c r="F1" s="225"/>
      <c r="G1" s="225"/>
      <c r="H1" s="225"/>
      <c r="I1" s="225"/>
      <c r="J1" s="225"/>
      <c r="K1" s="225"/>
      <c r="L1" s="225"/>
      <c r="M1" s="225"/>
      <c r="N1" s="232"/>
      <c r="O1" s="232"/>
      <c r="P1" s="232"/>
    </row>
    <row r="2" spans="1:16">
      <c r="A2" s="38"/>
      <c r="B2" s="38"/>
      <c r="C2" s="71"/>
      <c r="D2" s="71"/>
      <c r="E2" s="71"/>
      <c r="F2" s="71"/>
      <c r="G2" s="71"/>
      <c r="H2" s="72" t="s">
        <v>0</v>
      </c>
      <c r="I2" s="73" t="s">
        <v>1</v>
      </c>
      <c r="J2" s="74" t="s">
        <v>2</v>
      </c>
      <c r="K2" s="71"/>
      <c r="L2" s="71"/>
      <c r="M2" s="38"/>
    </row>
    <row r="3" spans="1:16">
      <c r="A3" s="71" t="s">
        <v>1</v>
      </c>
      <c r="B3" s="75">
        <v>0.52</v>
      </c>
      <c r="C3" s="94" t="s">
        <v>105</v>
      </c>
      <c r="D3" s="41"/>
      <c r="E3" s="41"/>
      <c r="F3" s="71"/>
      <c r="G3" s="71"/>
      <c r="H3" s="76">
        <v>0</v>
      </c>
      <c r="I3" s="77">
        <v>0.5</v>
      </c>
      <c r="J3" s="78">
        <v>0.1</v>
      </c>
      <c r="K3" s="71"/>
      <c r="L3" s="71"/>
      <c r="M3" s="38"/>
    </row>
    <row r="4" spans="1:16">
      <c r="A4" s="71" t="s">
        <v>2</v>
      </c>
      <c r="B4" s="75">
        <v>0.52</v>
      </c>
      <c r="C4" s="94" t="s">
        <v>105</v>
      </c>
      <c r="D4" s="41"/>
      <c r="E4" s="41"/>
      <c r="F4" s="71"/>
      <c r="G4" s="71"/>
      <c r="H4" s="76">
        <v>1</v>
      </c>
      <c r="I4" s="77">
        <v>0.5</v>
      </c>
      <c r="J4" s="78">
        <v>0.1</v>
      </c>
      <c r="K4" s="71"/>
      <c r="L4" s="71"/>
      <c r="M4" s="38"/>
    </row>
    <row r="5" spans="1:16">
      <c r="A5" s="87"/>
      <c r="B5" s="87"/>
      <c r="C5" s="87"/>
      <c r="D5" s="87"/>
      <c r="E5" s="87"/>
      <c r="F5" s="87"/>
      <c r="G5" s="87"/>
      <c r="H5" s="82">
        <v>2</v>
      </c>
      <c r="I5" s="83">
        <v>0.5</v>
      </c>
      <c r="J5" s="84">
        <v>0.5</v>
      </c>
      <c r="K5" s="71"/>
      <c r="L5" s="71"/>
      <c r="M5" s="38"/>
    </row>
    <row r="6" spans="1:16">
      <c r="A6" s="87" t="s">
        <v>3</v>
      </c>
      <c r="B6" s="164" t="s">
        <v>4</v>
      </c>
      <c r="C6" s="164" t="s">
        <v>5</v>
      </c>
      <c r="D6" s="164" t="s">
        <v>6</v>
      </c>
      <c r="E6" s="164" t="s">
        <v>103</v>
      </c>
      <c r="F6" s="164" t="s">
        <v>7</v>
      </c>
      <c r="G6" s="87"/>
      <c r="H6" s="76">
        <v>3</v>
      </c>
      <c r="I6" s="77">
        <v>0.5</v>
      </c>
      <c r="J6" s="78">
        <v>0.5</v>
      </c>
      <c r="K6" s="71"/>
      <c r="L6" s="71"/>
      <c r="M6" s="38"/>
    </row>
    <row r="7" spans="1:16">
      <c r="A7" s="87">
        <v>1</v>
      </c>
      <c r="B7" s="181">
        <v>129.22</v>
      </c>
      <c r="C7" s="182">
        <v>2</v>
      </c>
      <c r="D7" s="182">
        <f>B7+C7</f>
        <v>131.22</v>
      </c>
      <c r="E7" s="181">
        <v>20.09</v>
      </c>
      <c r="F7" s="181">
        <v>20.12</v>
      </c>
      <c r="G7" s="87"/>
      <c r="H7" s="76">
        <v>4</v>
      </c>
      <c r="I7" s="77">
        <v>1</v>
      </c>
      <c r="J7" s="78">
        <v>0.5</v>
      </c>
      <c r="K7" s="71"/>
      <c r="L7" s="71"/>
      <c r="M7" s="38"/>
    </row>
    <row r="8" spans="1:16">
      <c r="A8" s="87">
        <v>2</v>
      </c>
      <c r="B8" s="127">
        <v>143.71</v>
      </c>
      <c r="C8" s="166">
        <v>2</v>
      </c>
      <c r="D8" s="182">
        <f t="shared" ref="D8:D10" si="0">B8+C8</f>
        <v>145.71</v>
      </c>
      <c r="E8" s="127">
        <v>20.170000000000002</v>
      </c>
      <c r="F8" s="127">
        <v>20.16</v>
      </c>
      <c r="G8" s="87"/>
      <c r="H8" s="76">
        <v>5</v>
      </c>
      <c r="I8" s="77">
        <v>1</v>
      </c>
      <c r="J8" s="78">
        <v>0.5</v>
      </c>
      <c r="K8" s="71"/>
      <c r="L8" s="71"/>
      <c r="M8" s="38"/>
    </row>
    <row r="9" spans="1:16">
      <c r="A9" s="87">
        <v>3</v>
      </c>
      <c r="B9" s="127">
        <v>127.17</v>
      </c>
      <c r="C9" s="166">
        <v>2</v>
      </c>
      <c r="D9" s="182">
        <f t="shared" si="0"/>
        <v>129.17000000000002</v>
      </c>
      <c r="E9" s="127">
        <v>20.149999999999999</v>
      </c>
      <c r="F9" s="127">
        <v>20.059999999999999</v>
      </c>
      <c r="G9" s="87"/>
      <c r="H9" s="76"/>
      <c r="I9" s="85"/>
      <c r="J9" s="78"/>
      <c r="K9" s="71"/>
      <c r="L9" s="71"/>
      <c r="M9" s="38"/>
    </row>
    <row r="10" spans="1:16">
      <c r="A10" s="87">
        <v>4</v>
      </c>
      <c r="B10" s="166">
        <v>0</v>
      </c>
      <c r="C10" s="166">
        <v>0</v>
      </c>
      <c r="D10" s="166">
        <f t="shared" si="0"/>
        <v>0</v>
      </c>
      <c r="E10" s="166">
        <v>0</v>
      </c>
      <c r="F10" s="166">
        <v>0</v>
      </c>
      <c r="G10" s="87"/>
      <c r="H10" s="76"/>
      <c r="I10" s="85"/>
      <c r="J10" s="78"/>
      <c r="K10" s="71"/>
      <c r="L10" s="71"/>
      <c r="M10" s="38"/>
    </row>
    <row r="11" spans="1:16">
      <c r="A11" s="87">
        <v>5</v>
      </c>
      <c r="B11" s="166">
        <v>0</v>
      </c>
      <c r="C11" s="166">
        <v>0</v>
      </c>
      <c r="D11" s="166">
        <f t="shared" ref="D11" si="1">B11+C11</f>
        <v>0</v>
      </c>
      <c r="E11" s="166">
        <v>0</v>
      </c>
      <c r="F11" s="166">
        <v>0</v>
      </c>
      <c r="G11" s="87"/>
      <c r="H11" s="76"/>
      <c r="I11" s="85"/>
      <c r="J11" s="78"/>
      <c r="K11" s="71"/>
      <c r="L11" s="71"/>
      <c r="M11" s="38"/>
    </row>
    <row r="12" spans="1:16">
      <c r="A12" s="87"/>
      <c r="B12" s="174"/>
      <c r="C12" s="174"/>
      <c r="D12" s="174"/>
      <c r="E12" s="174"/>
      <c r="F12" s="174"/>
      <c r="G12" s="87"/>
      <c r="H12" s="76"/>
      <c r="I12" s="85"/>
      <c r="J12" s="78"/>
      <c r="K12" s="71"/>
      <c r="L12" s="71"/>
      <c r="M12" s="38"/>
    </row>
    <row r="13" spans="1:16">
      <c r="A13" s="87" t="s">
        <v>8</v>
      </c>
      <c r="B13" s="174"/>
      <c r="C13" s="174"/>
      <c r="D13" s="174"/>
      <c r="E13" s="174"/>
      <c r="F13" s="174"/>
      <c r="G13" s="87"/>
      <c r="H13" s="76"/>
      <c r="I13" s="85"/>
      <c r="J13" s="78"/>
      <c r="K13" s="71"/>
      <c r="L13" s="71"/>
      <c r="M13" s="38"/>
    </row>
    <row r="14" spans="1:16">
      <c r="A14" s="87">
        <v>1</v>
      </c>
      <c r="B14" s="127">
        <v>124.01</v>
      </c>
      <c r="C14" s="166">
        <v>0</v>
      </c>
      <c r="D14" s="127">
        <f>B14</f>
        <v>124.01</v>
      </c>
      <c r="E14" s="127">
        <v>20.14</v>
      </c>
      <c r="F14" s="127">
        <v>20.05</v>
      </c>
      <c r="G14" s="87"/>
      <c r="H14" s="76"/>
      <c r="I14" s="85"/>
      <c r="J14" s="78"/>
      <c r="K14" s="71"/>
      <c r="L14" s="71"/>
      <c r="M14" s="38"/>
    </row>
    <row r="15" spans="1:16" ht="16" thickBot="1">
      <c r="A15" s="87">
        <v>2</v>
      </c>
      <c r="B15" s="127">
        <v>131.13999999999999</v>
      </c>
      <c r="C15" s="166">
        <v>0</v>
      </c>
      <c r="D15" s="127">
        <f t="shared" ref="D15:D16" si="2">B15</f>
        <v>131.13999999999999</v>
      </c>
      <c r="E15" s="127">
        <v>20.23</v>
      </c>
      <c r="F15" s="127">
        <v>20.11</v>
      </c>
      <c r="G15" s="87"/>
      <c r="H15" s="152"/>
      <c r="I15" s="153"/>
      <c r="J15" s="154"/>
      <c r="K15" s="71"/>
      <c r="L15" s="71"/>
      <c r="M15" s="38"/>
    </row>
    <row r="16" spans="1:16" ht="15" customHeight="1">
      <c r="A16" s="87">
        <v>3</v>
      </c>
      <c r="B16" s="127">
        <v>155.97</v>
      </c>
      <c r="C16" s="166">
        <v>0</v>
      </c>
      <c r="D16" s="127">
        <f t="shared" si="2"/>
        <v>155.97</v>
      </c>
      <c r="E16" s="127">
        <v>20.54</v>
      </c>
      <c r="F16" s="127">
        <v>20.67</v>
      </c>
      <c r="G16" s="87"/>
      <c r="H16" s="156"/>
      <c r="I16" s="233"/>
      <c r="J16" s="233"/>
      <c r="K16" s="71"/>
      <c r="L16" s="71"/>
      <c r="M16" s="38"/>
    </row>
    <row r="17" spans="1:13" ht="15.75" customHeight="1">
      <c r="A17" s="87"/>
      <c r="B17" s="87"/>
      <c r="C17" s="87"/>
      <c r="D17" s="87"/>
      <c r="E17" s="87"/>
      <c r="F17" s="87"/>
      <c r="G17" s="87"/>
      <c r="H17" s="156"/>
      <c r="I17" s="234"/>
      <c r="J17" s="234"/>
      <c r="K17" s="71"/>
      <c r="L17" s="71"/>
      <c r="M17" s="38"/>
    </row>
    <row r="18" spans="1:13">
      <c r="A18" s="183" t="s">
        <v>9</v>
      </c>
      <c r="B18" s="87"/>
      <c r="C18" s="87"/>
      <c r="D18" s="87"/>
      <c r="E18" s="87"/>
      <c r="F18" s="87"/>
      <c r="G18" s="87"/>
      <c r="H18" s="71"/>
      <c r="I18" s="71"/>
      <c r="J18" s="71"/>
      <c r="K18" s="71"/>
      <c r="L18" s="71"/>
      <c r="M18" s="38"/>
    </row>
    <row r="19" spans="1:13">
      <c r="A19" s="87" t="s">
        <v>3</v>
      </c>
      <c r="B19" s="164" t="s">
        <v>10</v>
      </c>
      <c r="C19" s="164" t="s">
        <v>11</v>
      </c>
      <c r="D19" s="164" t="s">
        <v>12</v>
      </c>
      <c r="E19" s="164" t="s">
        <v>13</v>
      </c>
      <c r="F19" s="164" t="s">
        <v>14</v>
      </c>
      <c r="G19" s="164" t="s">
        <v>15</v>
      </c>
      <c r="H19" s="164" t="s">
        <v>16</v>
      </c>
      <c r="I19" s="164" t="s">
        <v>17</v>
      </c>
      <c r="J19" s="164" t="s">
        <v>18</v>
      </c>
      <c r="K19" s="164" t="s">
        <v>19</v>
      </c>
      <c r="L19" s="164" t="s">
        <v>20</v>
      </c>
      <c r="M19" s="38"/>
    </row>
    <row r="20" spans="1:13">
      <c r="A20" s="87">
        <v>1</v>
      </c>
      <c r="B20" s="166">
        <v>171.86</v>
      </c>
      <c r="C20" s="166">
        <f>125-(B20-D7)</f>
        <v>84.359999999999985</v>
      </c>
      <c r="D20" s="166">
        <v>84.43</v>
      </c>
      <c r="E20" s="166">
        <v>1.31</v>
      </c>
      <c r="F20" s="166">
        <v>1.32</v>
      </c>
      <c r="G20" s="166">
        <v>16.7</v>
      </c>
      <c r="H20" s="166">
        <v>0.45</v>
      </c>
      <c r="I20" s="166">
        <f>G20+H20</f>
        <v>17.149999999999999</v>
      </c>
      <c r="J20" s="127">
        <v>7.32</v>
      </c>
      <c r="K20" s="184">
        <f>((E7-(I20*$K$31))*$B$3)*49/(D7-B7)</f>
        <v>28.798180608988517</v>
      </c>
      <c r="L20" s="184">
        <f>(K20-$J$25)^2</f>
        <v>829.3352063879222</v>
      </c>
      <c r="M20" s="38"/>
    </row>
    <row r="21" spans="1:13">
      <c r="A21" s="87">
        <v>2</v>
      </c>
      <c r="B21" s="166">
        <v>186.16</v>
      </c>
      <c r="C21" s="166">
        <f>125-(B21-D8)</f>
        <v>84.550000000000011</v>
      </c>
      <c r="D21" s="166">
        <v>84.37</v>
      </c>
      <c r="E21" s="166">
        <v>1.27</v>
      </c>
      <c r="F21" s="166">
        <v>1.28</v>
      </c>
      <c r="G21" s="166">
        <v>16.3</v>
      </c>
      <c r="H21" s="166">
        <v>0.3</v>
      </c>
      <c r="I21" s="166">
        <f>G21+H21</f>
        <v>16.600000000000001</v>
      </c>
      <c r="J21" s="127">
        <v>7.45</v>
      </c>
      <c r="K21" s="184">
        <f>((E8-(I21*$K$31))*$B$3)*49/(D8-B8)</f>
        <v>37.102023796455335</v>
      </c>
      <c r="L21" s="184">
        <f t="shared" ref="L21:L22" si="3">(K21-$J$25)^2</f>
        <v>1376.560169792738</v>
      </c>
      <c r="M21" s="38"/>
    </row>
    <row r="22" spans="1:13">
      <c r="A22" s="87">
        <v>3</v>
      </c>
      <c r="B22" s="166">
        <v>173.1</v>
      </c>
      <c r="C22" s="166">
        <f>125-(B22-D9)</f>
        <v>81.070000000000022</v>
      </c>
      <c r="D22" s="166">
        <v>81.040000000000006</v>
      </c>
      <c r="E22" s="166">
        <v>1.32</v>
      </c>
      <c r="F22" s="166">
        <v>1.3</v>
      </c>
      <c r="G22" s="166">
        <v>16.7</v>
      </c>
      <c r="H22" s="166">
        <v>0.4</v>
      </c>
      <c r="I22" s="166">
        <f t="shared" ref="I22" si="4">G22+H22</f>
        <v>17.099999999999998</v>
      </c>
      <c r="J22" s="127">
        <v>7.46</v>
      </c>
      <c r="K22" s="184">
        <f>((E9-(I22*$K$31))*$B$3)*49/(D9-B9)</f>
        <v>30.224820898758036</v>
      </c>
      <c r="L22" s="184">
        <f t="shared" si="3"/>
        <v>913.53979836200051</v>
      </c>
      <c r="M22" s="38"/>
    </row>
    <row r="23" spans="1:13">
      <c r="A23" s="87">
        <v>4</v>
      </c>
      <c r="B23" s="165"/>
      <c r="C23" s="165"/>
      <c r="D23" s="165"/>
      <c r="E23" s="165"/>
      <c r="F23" s="165"/>
      <c r="G23" s="165"/>
      <c r="H23" s="165"/>
      <c r="I23" s="165"/>
      <c r="J23" s="167"/>
      <c r="K23" s="167"/>
      <c r="L23" s="167"/>
      <c r="M23" s="38"/>
    </row>
    <row r="24" spans="1:13" ht="16" thickBot="1">
      <c r="A24" s="87">
        <v>5</v>
      </c>
      <c r="B24" s="167"/>
      <c r="C24" s="165"/>
      <c r="D24" s="167"/>
      <c r="E24" s="167"/>
      <c r="F24" s="167"/>
      <c r="G24" s="167"/>
      <c r="H24" s="167"/>
      <c r="I24" s="167"/>
      <c r="J24" s="167"/>
      <c r="K24" s="177"/>
      <c r="L24" s="167"/>
      <c r="M24" s="38"/>
    </row>
    <row r="25" spans="1:13" ht="16" thickBot="1">
      <c r="A25" s="87"/>
      <c r="B25" s="156"/>
      <c r="C25" s="156"/>
      <c r="D25" s="156"/>
      <c r="E25" s="156"/>
      <c r="F25" s="156"/>
      <c r="G25" s="156"/>
      <c r="H25" s="156"/>
      <c r="I25" s="156"/>
      <c r="J25" s="156"/>
      <c r="K25" s="194">
        <f>AVERAGE(K20:K24)</f>
        <v>32.041675101400628</v>
      </c>
      <c r="L25" s="156"/>
      <c r="M25" s="38"/>
    </row>
    <row r="26" spans="1:13">
      <c r="A26" s="87"/>
      <c r="B26" s="87"/>
      <c r="C26" s="87"/>
      <c r="D26" s="87"/>
      <c r="E26" s="87"/>
      <c r="F26" s="87"/>
      <c r="G26" s="87"/>
      <c r="H26" s="87"/>
      <c r="I26" s="87"/>
      <c r="J26" s="87"/>
      <c r="K26" s="87"/>
      <c r="L26" s="87"/>
      <c r="M26" s="38"/>
    </row>
    <row r="27" spans="1:13">
      <c r="A27" s="87" t="s">
        <v>8</v>
      </c>
      <c r="B27" s="167"/>
      <c r="C27" s="167"/>
      <c r="D27" s="167"/>
      <c r="E27" s="167"/>
      <c r="F27" s="167"/>
      <c r="G27" s="167"/>
      <c r="H27" s="167"/>
      <c r="I27" s="167"/>
      <c r="J27" s="167"/>
      <c r="K27" s="164" t="s">
        <v>21</v>
      </c>
      <c r="L27" s="167"/>
      <c r="M27" s="38"/>
    </row>
    <row r="28" spans="1:13">
      <c r="A28" s="87">
        <v>1</v>
      </c>
      <c r="B28" s="166">
        <v>164.67</v>
      </c>
      <c r="C28" s="166">
        <f>125-(B28-B14)</f>
        <v>84.340000000000018</v>
      </c>
      <c r="D28" s="166">
        <v>84.33</v>
      </c>
      <c r="E28" s="168" t="s">
        <v>22</v>
      </c>
      <c r="F28" s="166">
        <v>1.27</v>
      </c>
      <c r="G28" s="168" t="s">
        <v>22</v>
      </c>
      <c r="H28" s="166">
        <v>19.7</v>
      </c>
      <c r="I28" s="166">
        <f>H28</f>
        <v>19.7</v>
      </c>
      <c r="J28" s="127">
        <v>7.53</v>
      </c>
      <c r="K28" s="184">
        <f>E14/I28</f>
        <v>1.0223350253807106</v>
      </c>
      <c r="L28" s="184">
        <f>(K28-$B$36)^2</f>
        <v>2.9889788304872275E-4</v>
      </c>
      <c r="M28" s="38"/>
    </row>
    <row r="29" spans="1:13">
      <c r="A29" s="87">
        <v>2</v>
      </c>
      <c r="B29" s="166">
        <v>171.43</v>
      </c>
      <c r="C29" s="166">
        <f>125-(B29-D15)</f>
        <v>84.70999999999998</v>
      </c>
      <c r="D29" s="166">
        <v>84.7</v>
      </c>
      <c r="E29" s="168" t="s">
        <v>22</v>
      </c>
      <c r="F29" s="166">
        <v>1.26</v>
      </c>
      <c r="G29" s="168" t="s">
        <v>22</v>
      </c>
      <c r="H29" s="166">
        <v>19.100000000000001</v>
      </c>
      <c r="I29" s="127">
        <f>H29</f>
        <v>19.100000000000001</v>
      </c>
      <c r="J29" s="127">
        <v>7.62</v>
      </c>
      <c r="K29" s="184">
        <f>E15/I29</f>
        <v>1.0591623036649214</v>
      </c>
      <c r="L29" s="184">
        <f>(K29-$B$36)^2</f>
        <v>3.8175747058742399E-4</v>
      </c>
      <c r="M29" s="38"/>
    </row>
    <row r="30" spans="1:13">
      <c r="A30" s="87">
        <v>3</v>
      </c>
      <c r="B30" s="166">
        <v>196.6</v>
      </c>
      <c r="C30" s="166">
        <f>125-(B30-B16)</f>
        <v>84.37</v>
      </c>
      <c r="D30" s="166">
        <v>84.35</v>
      </c>
      <c r="E30" s="168" t="s">
        <v>22</v>
      </c>
      <c r="F30" s="166">
        <v>1.28</v>
      </c>
      <c r="G30" s="168" t="s">
        <v>22</v>
      </c>
      <c r="H30" s="166">
        <v>19.8</v>
      </c>
      <c r="I30" s="127">
        <f t="shared" ref="I30" si="5">H30</f>
        <v>19.8</v>
      </c>
      <c r="J30" s="127">
        <v>7.48</v>
      </c>
      <c r="K30" s="184">
        <f>E16/I30</f>
        <v>1.0373737373737373</v>
      </c>
      <c r="L30" s="184">
        <f>(K30-$B$36)^2</f>
        <v>5.0622814495952775E-6</v>
      </c>
      <c r="M30" s="38"/>
    </row>
    <row r="31" spans="1:13" ht="16" thickBot="1">
      <c r="A31" s="87"/>
      <c r="B31" s="87"/>
      <c r="C31" s="87"/>
      <c r="D31" s="87"/>
      <c r="E31" s="87"/>
      <c r="F31" s="87"/>
      <c r="G31" s="87"/>
      <c r="H31" s="87"/>
      <c r="I31" s="87"/>
      <c r="J31" s="87"/>
      <c r="K31" s="195">
        <f>AVERAGE(K28:K30)</f>
        <v>1.0396236888064565</v>
      </c>
      <c r="L31" s="87"/>
      <c r="M31" s="38"/>
    </row>
    <row r="32" spans="1:13">
      <c r="A32" s="87"/>
      <c r="B32" s="87"/>
      <c r="C32" s="87"/>
      <c r="D32" s="87"/>
      <c r="E32" s="87"/>
      <c r="F32" s="87"/>
      <c r="G32" s="87"/>
      <c r="H32" s="87"/>
      <c r="I32" s="87"/>
      <c r="J32" s="87"/>
      <c r="K32" s="156"/>
      <c r="L32" s="87"/>
      <c r="M32" s="38"/>
    </row>
    <row r="33" spans="1:13">
      <c r="A33" s="87"/>
      <c r="B33" s="87"/>
      <c r="C33" s="87"/>
      <c r="D33" s="87"/>
      <c r="E33" s="87"/>
      <c r="F33" s="87"/>
      <c r="G33" s="164" t="s">
        <v>23</v>
      </c>
      <c r="H33" s="164" t="s">
        <v>24</v>
      </c>
      <c r="I33" s="164" t="s">
        <v>25</v>
      </c>
      <c r="J33" s="164" t="s">
        <v>26</v>
      </c>
      <c r="K33" s="87"/>
      <c r="L33" s="87"/>
      <c r="M33" s="38"/>
    </row>
    <row r="34" spans="1:13">
      <c r="A34" s="87"/>
      <c r="B34" s="87"/>
      <c r="C34" s="87"/>
      <c r="D34" s="87"/>
      <c r="E34" s="87"/>
      <c r="F34" s="87"/>
      <c r="G34" s="166">
        <v>1.8</v>
      </c>
      <c r="H34" s="166">
        <v>0</v>
      </c>
      <c r="I34" s="166">
        <f>H34-G34</f>
        <v>-1.8</v>
      </c>
      <c r="J34" s="166">
        <f>C7-I34</f>
        <v>3.8</v>
      </c>
      <c r="K34" s="87"/>
      <c r="L34" s="87"/>
      <c r="M34" s="38"/>
    </row>
    <row r="35" spans="1:13">
      <c r="A35" s="177"/>
      <c r="B35" s="164" t="s">
        <v>27</v>
      </c>
      <c r="C35" s="164" t="s">
        <v>28</v>
      </c>
      <c r="D35" s="164" t="s">
        <v>29</v>
      </c>
      <c r="E35" s="164" t="s">
        <v>30</v>
      </c>
      <c r="F35" s="87"/>
      <c r="G35" s="166">
        <v>1.86</v>
      </c>
      <c r="H35" s="166">
        <v>0</v>
      </c>
      <c r="I35" s="166">
        <f t="shared" ref="I35:I36" si="6">H35-G35</f>
        <v>-1.86</v>
      </c>
      <c r="J35" s="166">
        <f>C8-I35</f>
        <v>3.8600000000000003</v>
      </c>
      <c r="K35" s="87"/>
      <c r="L35" s="87"/>
      <c r="M35" s="38"/>
    </row>
    <row r="36" spans="1:13">
      <c r="A36" s="178" t="s">
        <v>21</v>
      </c>
      <c r="B36" s="145">
        <f>AVERAGE(K28:K30)</f>
        <v>1.0396236888064565</v>
      </c>
      <c r="C36" s="145">
        <f>SQRT((SUM(L28:L30))/(3-1))</f>
        <v>1.8516447217078954E-2</v>
      </c>
      <c r="D36" s="145">
        <f>C36/(SQRT(3))</f>
        <v>1.0690475785216031E-2</v>
      </c>
      <c r="E36" s="145">
        <f>D36*2</f>
        <v>2.1380951570432061E-2</v>
      </c>
      <c r="F36" s="87"/>
      <c r="G36" s="166">
        <v>2.0499999999999998</v>
      </c>
      <c r="H36" s="166">
        <v>0</v>
      </c>
      <c r="I36" s="166">
        <f t="shared" si="6"/>
        <v>-2.0499999999999998</v>
      </c>
      <c r="J36" s="166">
        <f>C9-I36</f>
        <v>4.05</v>
      </c>
      <c r="K36" s="87"/>
      <c r="L36" s="87"/>
      <c r="M36" s="38"/>
    </row>
    <row r="37" spans="1:13">
      <c r="A37" s="179" t="s">
        <v>19</v>
      </c>
      <c r="B37" s="145">
        <f>AVERAGE(K20:K24)</f>
        <v>32.041675101400628</v>
      </c>
      <c r="C37" s="145">
        <f>SQRT((SUM(L20:L24))/(5-1))</f>
        <v>27.925951973668958</v>
      </c>
      <c r="D37" s="145">
        <f>C37/(SQRT(5))</f>
        <v>12.488865389903641</v>
      </c>
      <c r="E37" s="145">
        <f>D37*2</f>
        <v>24.977730779807281</v>
      </c>
      <c r="F37" s="87"/>
      <c r="G37" s="87"/>
      <c r="H37" s="88"/>
      <c r="I37" s="87"/>
      <c r="J37" s="180"/>
      <c r="K37" s="87"/>
      <c r="L37" s="87"/>
      <c r="M37" s="38"/>
    </row>
    <row r="38" spans="1:13">
      <c r="A38" s="87"/>
      <c r="B38" s="87"/>
      <c r="C38" s="87"/>
      <c r="D38" s="87"/>
      <c r="E38" s="87"/>
      <c r="F38" s="87"/>
      <c r="G38" s="87"/>
      <c r="H38" s="71"/>
      <c r="I38" s="71"/>
      <c r="J38" s="71"/>
      <c r="K38" s="71"/>
      <c r="L38" s="71"/>
      <c r="M38" s="38"/>
    </row>
    <row r="39" spans="1:13">
      <c r="A39" s="193"/>
      <c r="B39" s="193"/>
      <c r="C39" s="193"/>
      <c r="D39" s="193"/>
      <c r="E39" s="193"/>
      <c r="F39" s="193"/>
      <c r="G39" s="193"/>
      <c r="H39" s="70"/>
      <c r="I39" s="70"/>
      <c r="J39" s="70"/>
      <c r="K39" s="70"/>
      <c r="L39" s="70"/>
      <c r="M39" s="70"/>
    </row>
    <row r="40" spans="1:13">
      <c r="A40" s="193"/>
      <c r="B40" s="193"/>
      <c r="C40" s="193"/>
      <c r="D40" s="193"/>
      <c r="E40" s="193"/>
      <c r="F40" s="193"/>
      <c r="G40" s="193"/>
      <c r="H40" s="70"/>
      <c r="I40" s="70"/>
      <c r="J40" s="70"/>
      <c r="K40" s="70"/>
      <c r="L40" s="70"/>
      <c r="M40" s="70"/>
    </row>
    <row r="41" spans="1:13">
      <c r="A41" s="5"/>
      <c r="B41" s="5"/>
      <c r="C41" s="5"/>
      <c r="D41" s="5"/>
      <c r="E41" s="5"/>
      <c r="F41" s="5"/>
      <c r="G41" s="5"/>
    </row>
  </sheetData>
  <mergeCells count="4">
    <mergeCell ref="I16:J16"/>
    <mergeCell ref="I17:J17"/>
    <mergeCell ref="A1:M1"/>
    <mergeCell ref="N1:P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499EC-67AD-412A-90C6-62F282CED250}">
  <dimension ref="A1:Q66"/>
  <sheetViews>
    <sheetView zoomScale="80" zoomScaleNormal="80" workbookViewId="0">
      <selection activeCell="G23" sqref="G23"/>
    </sheetView>
  </sheetViews>
  <sheetFormatPr baseColWidth="10" defaultColWidth="8.83203125" defaultRowHeight="15"/>
  <cols>
    <col min="1" max="1" width="14.1640625" customWidth="1"/>
    <col min="2" max="2" width="16.6640625" customWidth="1"/>
    <col min="3" max="3" width="20.5" customWidth="1"/>
    <col min="4" max="4" width="18.1640625" customWidth="1"/>
    <col min="5" max="5" width="17.33203125" customWidth="1"/>
    <col min="6" max="6" width="16.5" customWidth="1"/>
    <col min="7" max="7" width="25.1640625" customWidth="1"/>
    <col min="8" max="8" width="19.33203125" customWidth="1"/>
    <col min="9" max="9" width="22.1640625" customWidth="1"/>
    <col min="10" max="10" width="26.5" customWidth="1"/>
    <col min="11" max="11" width="9.33203125" bestFit="1" customWidth="1"/>
    <col min="12" max="12" width="11.5" bestFit="1" customWidth="1"/>
  </cols>
  <sheetData>
    <row r="1" spans="1:17" ht="19.5" customHeight="1" thickBot="1">
      <c r="A1" s="225" t="s">
        <v>94</v>
      </c>
      <c r="B1" s="225"/>
      <c r="C1" s="225"/>
      <c r="D1" s="225"/>
      <c r="E1" s="225"/>
      <c r="F1" s="225"/>
      <c r="G1" s="225"/>
      <c r="H1" s="225"/>
      <c r="I1" s="225"/>
      <c r="J1" s="225"/>
      <c r="K1" s="225"/>
      <c r="L1" s="225"/>
      <c r="M1" s="225"/>
      <c r="N1" s="232"/>
      <c r="O1" s="232"/>
      <c r="P1" s="232"/>
      <c r="Q1" s="232"/>
    </row>
    <row r="2" spans="1:17">
      <c r="A2" s="38"/>
      <c r="B2" s="71"/>
      <c r="C2" s="71"/>
      <c r="D2" s="71"/>
      <c r="E2" s="71"/>
      <c r="F2" s="71"/>
      <c r="G2" s="71"/>
      <c r="H2" s="72" t="s">
        <v>0</v>
      </c>
      <c r="I2" s="73" t="s">
        <v>1</v>
      </c>
      <c r="J2" s="74" t="s">
        <v>2</v>
      </c>
      <c r="K2" s="71"/>
      <c r="L2" s="71"/>
      <c r="M2" s="71"/>
      <c r="N2" s="20"/>
    </row>
    <row r="3" spans="1:17">
      <c r="A3" s="71" t="s">
        <v>1</v>
      </c>
      <c r="B3" s="95">
        <v>0.52</v>
      </c>
      <c r="C3" s="94" t="s">
        <v>105</v>
      </c>
      <c r="D3" s="41"/>
      <c r="E3" s="41"/>
      <c r="F3" s="71"/>
      <c r="G3" s="71"/>
      <c r="H3" s="76">
        <v>0</v>
      </c>
      <c r="I3" s="77">
        <v>0.5</v>
      </c>
      <c r="J3" s="78">
        <v>0.1</v>
      </c>
      <c r="K3" s="71"/>
      <c r="L3" s="71"/>
      <c r="M3" s="71"/>
      <c r="N3" s="20"/>
    </row>
    <row r="4" spans="1:17">
      <c r="A4" s="71" t="s">
        <v>2</v>
      </c>
      <c r="B4" s="95">
        <v>0.53</v>
      </c>
      <c r="C4" s="94" t="s">
        <v>105</v>
      </c>
      <c r="D4" s="41"/>
      <c r="E4" s="41"/>
      <c r="F4" s="71"/>
      <c r="G4" s="71"/>
      <c r="H4" s="76">
        <v>1</v>
      </c>
      <c r="I4" s="77">
        <v>0.5</v>
      </c>
      <c r="J4" s="78">
        <v>0.1</v>
      </c>
      <c r="K4" s="71"/>
      <c r="L4" s="71"/>
      <c r="M4" s="71"/>
      <c r="N4" s="20"/>
    </row>
    <row r="5" spans="1:17">
      <c r="A5" s="71"/>
      <c r="B5" s="71"/>
      <c r="C5" s="71"/>
      <c r="D5" s="71"/>
      <c r="E5" s="71"/>
      <c r="F5" s="71"/>
      <c r="G5" s="71"/>
      <c r="H5" s="79">
        <v>2</v>
      </c>
      <c r="I5" s="80">
        <v>0.5</v>
      </c>
      <c r="J5" s="81">
        <v>0.5</v>
      </c>
      <c r="K5" s="71"/>
      <c r="L5" s="71"/>
      <c r="M5" s="71"/>
      <c r="N5" s="20"/>
    </row>
    <row r="6" spans="1:17">
      <c r="A6" s="87" t="s">
        <v>3</v>
      </c>
      <c r="B6" s="164" t="s">
        <v>4</v>
      </c>
      <c r="C6" s="164" t="s">
        <v>5</v>
      </c>
      <c r="D6" s="164" t="s">
        <v>6</v>
      </c>
      <c r="E6" s="164" t="s">
        <v>103</v>
      </c>
      <c r="F6" s="164" t="s">
        <v>7</v>
      </c>
      <c r="G6" s="71"/>
      <c r="H6" s="82">
        <v>3</v>
      </c>
      <c r="I6" s="83">
        <v>0.5</v>
      </c>
      <c r="J6" s="84">
        <v>0.5</v>
      </c>
      <c r="K6" s="71"/>
      <c r="L6" s="71"/>
      <c r="M6" s="71"/>
      <c r="N6" s="20"/>
    </row>
    <row r="7" spans="1:17">
      <c r="A7" s="87">
        <v>1</v>
      </c>
      <c r="B7" s="181">
        <v>133.83000000000001</v>
      </c>
      <c r="C7" s="182">
        <v>2</v>
      </c>
      <c r="D7" s="182">
        <f>B7+C7</f>
        <v>135.83000000000001</v>
      </c>
      <c r="E7" s="181">
        <v>20.059999999999999</v>
      </c>
      <c r="F7" s="181">
        <v>20.170000000000002</v>
      </c>
      <c r="G7" s="71"/>
      <c r="H7" s="76">
        <v>4</v>
      </c>
      <c r="I7" s="77">
        <v>1</v>
      </c>
      <c r="J7" s="78">
        <v>0.5</v>
      </c>
      <c r="K7" s="71"/>
      <c r="L7" s="71"/>
      <c r="M7" s="71"/>
      <c r="N7" s="20"/>
    </row>
    <row r="8" spans="1:17">
      <c r="A8" s="87">
        <v>2</v>
      </c>
      <c r="B8" s="127">
        <v>141.29</v>
      </c>
      <c r="C8" s="166">
        <v>2</v>
      </c>
      <c r="D8" s="166">
        <f>B8+C8</f>
        <v>143.29</v>
      </c>
      <c r="E8" s="127">
        <v>20.13</v>
      </c>
      <c r="F8" s="127">
        <v>20.07</v>
      </c>
      <c r="G8" s="71"/>
      <c r="H8" s="76">
        <v>5</v>
      </c>
      <c r="I8" s="77">
        <v>1</v>
      </c>
      <c r="J8" s="78">
        <v>0.5</v>
      </c>
      <c r="K8" s="71"/>
      <c r="L8" s="71"/>
      <c r="M8" s="71"/>
      <c r="N8" s="20"/>
    </row>
    <row r="9" spans="1:17">
      <c r="A9" s="87">
        <v>3</v>
      </c>
      <c r="B9" s="127">
        <v>126.88</v>
      </c>
      <c r="C9" s="166">
        <v>2</v>
      </c>
      <c r="D9" s="166">
        <f t="shared" ref="D9:D11" si="0">B9+C9</f>
        <v>128.88</v>
      </c>
      <c r="E9" s="127">
        <v>20.18</v>
      </c>
      <c r="F9" s="127">
        <v>20.25</v>
      </c>
      <c r="G9" s="71"/>
      <c r="H9" s="76"/>
      <c r="I9" s="85"/>
      <c r="J9" s="78"/>
      <c r="K9" s="71"/>
      <c r="L9" s="71"/>
      <c r="M9" s="71"/>
      <c r="N9" s="20"/>
    </row>
    <row r="10" spans="1:17">
      <c r="A10" s="87">
        <v>4</v>
      </c>
      <c r="B10" s="166">
        <v>0</v>
      </c>
      <c r="C10" s="166">
        <v>0</v>
      </c>
      <c r="D10" s="166">
        <v>0</v>
      </c>
      <c r="E10" s="166">
        <v>0</v>
      </c>
      <c r="F10" s="166">
        <v>0</v>
      </c>
      <c r="G10" s="71"/>
      <c r="H10" s="76"/>
      <c r="I10" s="85"/>
      <c r="J10" s="78"/>
      <c r="K10" s="71"/>
      <c r="L10" s="71"/>
      <c r="M10" s="71"/>
      <c r="N10" s="20"/>
    </row>
    <row r="11" spans="1:17">
      <c r="A11" s="87">
        <v>5</v>
      </c>
      <c r="B11" s="166">
        <v>0</v>
      </c>
      <c r="C11" s="166">
        <v>0</v>
      </c>
      <c r="D11" s="166">
        <f t="shared" si="0"/>
        <v>0</v>
      </c>
      <c r="E11" s="166">
        <v>0</v>
      </c>
      <c r="F11" s="166">
        <v>0</v>
      </c>
      <c r="G11" s="71"/>
      <c r="H11" s="76"/>
      <c r="I11" s="85"/>
      <c r="J11" s="78"/>
      <c r="K11" s="71"/>
      <c r="L11" s="71"/>
      <c r="M11" s="71"/>
      <c r="N11" s="20"/>
    </row>
    <row r="12" spans="1:17">
      <c r="A12" s="87"/>
      <c r="B12" s="174"/>
      <c r="C12" s="174"/>
      <c r="D12" s="174"/>
      <c r="E12" s="174"/>
      <c r="F12" s="174"/>
      <c r="G12" s="71"/>
      <c r="H12" s="76"/>
      <c r="I12" s="85"/>
      <c r="J12" s="78"/>
      <c r="K12" s="71"/>
      <c r="L12" s="71"/>
      <c r="M12" s="71"/>
      <c r="N12" s="20"/>
    </row>
    <row r="13" spans="1:17">
      <c r="A13" s="87" t="s">
        <v>8</v>
      </c>
      <c r="B13" s="174"/>
      <c r="C13" s="174"/>
      <c r="D13" s="174"/>
      <c r="E13" s="174"/>
      <c r="F13" s="174"/>
      <c r="G13" s="71"/>
      <c r="H13" s="76"/>
      <c r="I13" s="85"/>
      <c r="J13" s="78"/>
      <c r="K13" s="71"/>
      <c r="L13" s="71"/>
      <c r="M13" s="71"/>
      <c r="N13" s="20"/>
    </row>
    <row r="14" spans="1:17">
      <c r="A14" s="87">
        <v>1</v>
      </c>
      <c r="B14" s="127">
        <v>127.9</v>
      </c>
      <c r="C14" s="166">
        <v>0</v>
      </c>
      <c r="D14" s="127">
        <f>B14</f>
        <v>127.9</v>
      </c>
      <c r="E14" s="127">
        <v>20.56</v>
      </c>
      <c r="F14" s="127">
        <v>20.239999999999998</v>
      </c>
      <c r="G14" s="71"/>
      <c r="H14" s="76"/>
      <c r="I14" s="85"/>
      <c r="J14" s="78"/>
      <c r="K14" s="71"/>
      <c r="L14" s="71"/>
      <c r="M14" s="71"/>
      <c r="N14" s="20"/>
    </row>
    <row r="15" spans="1:17" ht="16" thickBot="1">
      <c r="A15" s="87">
        <v>2</v>
      </c>
      <c r="B15" s="127">
        <v>138.61000000000001</v>
      </c>
      <c r="C15" s="166">
        <v>0</v>
      </c>
      <c r="D15" s="127">
        <f t="shared" ref="D15" si="1">B15</f>
        <v>138.61000000000001</v>
      </c>
      <c r="E15" s="127">
        <v>20.32</v>
      </c>
      <c r="F15" s="127">
        <v>20.47</v>
      </c>
      <c r="G15" s="71"/>
      <c r="H15" s="152"/>
      <c r="I15" s="153"/>
      <c r="J15" s="154"/>
      <c r="K15" s="71"/>
      <c r="L15" s="71"/>
      <c r="M15" s="71"/>
      <c r="N15" s="20"/>
    </row>
    <row r="16" spans="1:17" ht="15" customHeight="1">
      <c r="A16" s="87">
        <v>3</v>
      </c>
      <c r="B16" s="127">
        <v>126.86</v>
      </c>
      <c r="C16" s="166">
        <v>0</v>
      </c>
      <c r="D16" s="127">
        <f>B16</f>
        <v>126.86</v>
      </c>
      <c r="E16" s="127">
        <v>20.149999999999999</v>
      </c>
      <c r="F16" s="127">
        <v>20.07</v>
      </c>
      <c r="G16" s="71"/>
      <c r="H16" s="156"/>
      <c r="I16" s="233"/>
      <c r="J16" s="233"/>
      <c r="K16" s="71"/>
      <c r="L16" s="71"/>
      <c r="M16" s="71"/>
      <c r="N16" s="20"/>
    </row>
    <row r="17" spans="1:14" ht="15.75" customHeight="1">
      <c r="A17" s="87"/>
      <c r="B17" s="87"/>
      <c r="C17" s="87"/>
      <c r="D17" s="87"/>
      <c r="E17" s="87"/>
      <c r="F17" s="87"/>
      <c r="G17" s="71"/>
      <c r="H17" s="156"/>
      <c r="I17" s="234"/>
      <c r="J17" s="234"/>
      <c r="K17" s="71"/>
      <c r="L17" s="71"/>
      <c r="M17" s="71"/>
      <c r="N17" s="20"/>
    </row>
    <row r="18" spans="1:14">
      <c r="A18" s="183" t="s">
        <v>9</v>
      </c>
      <c r="B18" s="87"/>
      <c r="C18" s="87"/>
      <c r="D18" s="87"/>
      <c r="E18" s="87"/>
      <c r="F18" s="87"/>
      <c r="G18" s="71"/>
      <c r="H18" s="71"/>
      <c r="I18" s="71"/>
      <c r="J18" s="71"/>
      <c r="K18" s="71"/>
      <c r="L18" s="71"/>
      <c r="M18" s="71"/>
      <c r="N18" s="20"/>
    </row>
    <row r="19" spans="1:14">
      <c r="A19" s="87" t="s">
        <v>3</v>
      </c>
      <c r="B19" s="164" t="s">
        <v>10</v>
      </c>
      <c r="C19" s="164" t="s">
        <v>11</v>
      </c>
      <c r="D19" s="164" t="s">
        <v>12</v>
      </c>
      <c r="E19" s="164" t="s">
        <v>13</v>
      </c>
      <c r="F19" s="164" t="s">
        <v>14</v>
      </c>
      <c r="G19" s="164" t="s">
        <v>15</v>
      </c>
      <c r="H19" s="164" t="s">
        <v>16</v>
      </c>
      <c r="I19" s="164" t="s">
        <v>17</v>
      </c>
      <c r="J19" s="164" t="s">
        <v>18</v>
      </c>
      <c r="K19" s="164" t="s">
        <v>19</v>
      </c>
      <c r="L19" s="164" t="s">
        <v>20</v>
      </c>
      <c r="M19" s="87"/>
      <c r="N19" s="20"/>
    </row>
    <row r="20" spans="1:14">
      <c r="A20" s="87">
        <v>1</v>
      </c>
      <c r="B20" s="163">
        <v>176.18</v>
      </c>
      <c r="C20" s="163">
        <f>125-(B20-D7)</f>
        <v>84.65</v>
      </c>
      <c r="D20" s="163">
        <v>84.61</v>
      </c>
      <c r="E20" s="163">
        <v>1.32</v>
      </c>
      <c r="F20" s="163">
        <v>1.31</v>
      </c>
      <c r="G20" s="163">
        <v>15.6</v>
      </c>
      <c r="H20" s="163">
        <v>0.35</v>
      </c>
      <c r="I20" s="163">
        <f>G20+H20</f>
        <v>15.95</v>
      </c>
      <c r="J20" s="162">
        <v>7.13</v>
      </c>
      <c r="K20" s="169">
        <f>((E7-(I20*$K$31))*$B$3)*49/(D7-B7)</f>
        <v>44.612563470351141</v>
      </c>
      <c r="L20" s="169">
        <f>(K20-$J$25)^2</f>
        <v>1990.2808193961091</v>
      </c>
      <c r="M20" s="87"/>
      <c r="N20" s="20"/>
    </row>
    <row r="21" spans="1:14">
      <c r="A21" s="87">
        <v>2</v>
      </c>
      <c r="B21" s="163">
        <v>183.63</v>
      </c>
      <c r="C21" s="163">
        <f>125-(B21-D8)</f>
        <v>84.66</v>
      </c>
      <c r="D21" s="163">
        <v>84.6</v>
      </c>
      <c r="E21" s="163">
        <v>1.29</v>
      </c>
      <c r="F21" s="163">
        <v>1.27</v>
      </c>
      <c r="G21" s="163">
        <v>15.3</v>
      </c>
      <c r="H21" s="163">
        <v>0.5</v>
      </c>
      <c r="I21" s="163">
        <f>G21+H21</f>
        <v>15.8</v>
      </c>
      <c r="J21" s="162">
        <v>7.25</v>
      </c>
      <c r="K21" s="169">
        <f>((E8-(I21*$K$31))*$B$3)*49/(D8-B8)</f>
        <v>47.488236541162884</v>
      </c>
      <c r="L21" s="169">
        <f t="shared" ref="L21:L22" si="2">(K21-$J$25)^2</f>
        <v>2255.132609789438</v>
      </c>
      <c r="M21" s="87"/>
      <c r="N21" s="20"/>
    </row>
    <row r="22" spans="1:14">
      <c r="A22" s="87">
        <v>3</v>
      </c>
      <c r="B22" s="163">
        <v>169.24</v>
      </c>
      <c r="C22" s="163">
        <f t="shared" ref="C22" si="3">125-(B22-D9)</f>
        <v>84.639999999999986</v>
      </c>
      <c r="D22" s="163">
        <v>84.62</v>
      </c>
      <c r="E22" s="163">
        <v>1.32</v>
      </c>
      <c r="F22" s="163">
        <v>1.33</v>
      </c>
      <c r="G22" s="163">
        <v>15.6</v>
      </c>
      <c r="H22" s="163">
        <v>0.4</v>
      </c>
      <c r="I22" s="163">
        <f t="shared" ref="I22" si="4">G22+H22</f>
        <v>16</v>
      </c>
      <c r="J22" s="162">
        <v>7.32</v>
      </c>
      <c r="K22" s="169">
        <f>((E9-(I22*$K$31))*$B$3)*49/(D9-B9)</f>
        <v>45.480072446747222</v>
      </c>
      <c r="L22" s="169">
        <f t="shared" si="2"/>
        <v>2068.436989761376</v>
      </c>
      <c r="M22" s="87"/>
      <c r="N22" s="20"/>
    </row>
    <row r="23" spans="1:14">
      <c r="A23" s="87">
        <v>4</v>
      </c>
      <c r="B23" s="163"/>
      <c r="C23" s="163"/>
      <c r="D23" s="163"/>
      <c r="E23" s="163"/>
      <c r="F23" s="163"/>
      <c r="G23" s="163"/>
      <c r="H23" s="163"/>
      <c r="I23" s="163"/>
      <c r="J23" s="162"/>
      <c r="K23" s="169"/>
      <c r="L23" s="162"/>
      <c r="M23" s="87"/>
      <c r="N23" s="20"/>
    </row>
    <row r="24" spans="1:14" ht="16" thickBot="1">
      <c r="A24" s="87">
        <v>5</v>
      </c>
      <c r="B24" s="162"/>
      <c r="C24" s="163"/>
      <c r="D24" s="162"/>
      <c r="E24" s="162"/>
      <c r="F24" s="162"/>
      <c r="G24" s="162"/>
      <c r="H24" s="162"/>
      <c r="I24" s="162"/>
      <c r="J24" s="162"/>
      <c r="K24" s="197"/>
      <c r="L24" s="162"/>
      <c r="M24" s="87"/>
      <c r="N24" s="20"/>
    </row>
    <row r="25" spans="1:14" ht="16" thickBot="1">
      <c r="A25" s="87"/>
      <c r="B25" s="196"/>
      <c r="C25" s="196"/>
      <c r="D25" s="196"/>
      <c r="E25" s="196"/>
      <c r="F25" s="196"/>
      <c r="G25" s="196"/>
      <c r="H25" s="196"/>
      <c r="I25" s="196"/>
      <c r="J25" s="196"/>
      <c r="K25" s="198">
        <f>AVERAGE(K20:K24)</f>
        <v>45.860290819420413</v>
      </c>
      <c r="L25" s="196"/>
      <c r="M25" s="87"/>
      <c r="N25" s="20"/>
    </row>
    <row r="26" spans="1:14">
      <c r="A26" s="87"/>
      <c r="B26" s="87"/>
      <c r="C26" s="87"/>
      <c r="D26" s="87"/>
      <c r="E26" s="87"/>
      <c r="F26" s="87"/>
      <c r="G26" s="87"/>
      <c r="H26" s="87"/>
      <c r="I26" s="87"/>
      <c r="J26" s="87"/>
      <c r="K26" s="87"/>
      <c r="L26" s="87"/>
      <c r="M26" s="87"/>
      <c r="N26" s="20"/>
    </row>
    <row r="27" spans="1:14">
      <c r="A27" s="87" t="s">
        <v>8</v>
      </c>
      <c r="B27" s="167"/>
      <c r="C27" s="167"/>
      <c r="D27" s="167"/>
      <c r="E27" s="167"/>
      <c r="F27" s="167"/>
      <c r="G27" s="167"/>
      <c r="H27" s="167"/>
      <c r="I27" s="167"/>
      <c r="J27" s="167"/>
      <c r="K27" s="164" t="s">
        <v>21</v>
      </c>
      <c r="L27" s="167"/>
      <c r="M27" s="87"/>
      <c r="N27" s="20"/>
    </row>
    <row r="28" spans="1:14">
      <c r="A28" s="87">
        <v>1</v>
      </c>
      <c r="B28" s="127">
        <v>170.82</v>
      </c>
      <c r="C28" s="127">
        <f>125-(B28-B14)</f>
        <v>82.080000000000013</v>
      </c>
      <c r="D28" s="166">
        <v>82.03</v>
      </c>
      <c r="E28" s="186" t="s">
        <v>22</v>
      </c>
      <c r="F28" s="166">
        <v>1.29</v>
      </c>
      <c r="G28" s="199" t="s">
        <v>22</v>
      </c>
      <c r="H28" s="166">
        <v>19.5</v>
      </c>
      <c r="I28" s="166">
        <f>H28</f>
        <v>19.5</v>
      </c>
      <c r="J28" s="166">
        <v>7.23</v>
      </c>
      <c r="K28" s="184">
        <f>E14/I28</f>
        <v>1.0543589743589743</v>
      </c>
      <c r="L28" s="184">
        <f>(K28-$B$36)^2</f>
        <v>2.6326682797504899E-4</v>
      </c>
      <c r="M28" s="87"/>
      <c r="N28" s="20"/>
    </row>
    <row r="29" spans="1:14">
      <c r="A29" s="87">
        <v>2</v>
      </c>
      <c r="B29" s="127">
        <v>181.05</v>
      </c>
      <c r="C29" s="127">
        <f>125-(B29-B15)</f>
        <v>82.56</v>
      </c>
      <c r="D29" s="166">
        <v>82.5</v>
      </c>
      <c r="E29" s="186" t="s">
        <v>22</v>
      </c>
      <c r="F29" s="166">
        <v>1.29</v>
      </c>
      <c r="G29" s="199" t="s">
        <v>22</v>
      </c>
      <c r="H29" s="166">
        <v>20</v>
      </c>
      <c r="I29" s="166">
        <f>H29</f>
        <v>20</v>
      </c>
      <c r="J29" s="166">
        <v>7.22</v>
      </c>
      <c r="K29" s="184">
        <f>E15/I29</f>
        <v>1.016</v>
      </c>
      <c r="L29" s="184">
        <f>(K29-$B$36)^2</f>
        <v>4.8989071758500432E-4</v>
      </c>
      <c r="M29" s="87"/>
      <c r="N29" s="20"/>
    </row>
    <row r="30" spans="1:14">
      <c r="A30" s="87">
        <v>3</v>
      </c>
      <c r="B30" s="127">
        <v>167.29</v>
      </c>
      <c r="C30" s="166">
        <f>125-(B30-B16)</f>
        <v>84.570000000000007</v>
      </c>
      <c r="D30" s="166">
        <v>84.5</v>
      </c>
      <c r="E30" s="186" t="s">
        <v>22</v>
      </c>
      <c r="F30" s="166">
        <v>1.28</v>
      </c>
      <c r="G30" s="199" t="s">
        <v>22</v>
      </c>
      <c r="H30" s="166">
        <v>19.3</v>
      </c>
      <c r="I30" s="166">
        <f t="shared" ref="I30" si="5">H30</f>
        <v>19.3</v>
      </c>
      <c r="J30" s="166">
        <v>7.45</v>
      </c>
      <c r="K30" s="184">
        <f>E16/I30</f>
        <v>1.044041450777202</v>
      </c>
      <c r="L30" s="184">
        <f>(K30-$B$36)^2</f>
        <v>3.4904177247652099E-5</v>
      </c>
      <c r="M30" s="87"/>
      <c r="N30" s="20"/>
    </row>
    <row r="31" spans="1:14" ht="16" thickBot="1">
      <c r="A31" s="87"/>
      <c r="B31" s="174"/>
      <c r="C31" s="174"/>
      <c r="D31" s="174"/>
      <c r="E31" s="174"/>
      <c r="F31" s="174"/>
      <c r="G31" s="174"/>
      <c r="H31" s="174"/>
      <c r="I31" s="174"/>
      <c r="J31" s="174"/>
      <c r="K31" s="200">
        <f>AVERAGE(K28:K30)</f>
        <v>1.0381334750453923</v>
      </c>
      <c r="L31" s="174"/>
      <c r="M31" s="87"/>
      <c r="N31" s="20"/>
    </row>
    <row r="32" spans="1:14">
      <c r="A32" s="87"/>
      <c r="B32" s="87"/>
      <c r="C32" s="87"/>
      <c r="D32" s="87"/>
      <c r="E32" s="87"/>
      <c r="F32" s="87"/>
      <c r="G32" s="87"/>
      <c r="H32" s="87"/>
      <c r="I32" s="87"/>
      <c r="J32" s="87"/>
      <c r="K32" s="156"/>
      <c r="L32" s="87"/>
      <c r="M32" s="87"/>
      <c r="N32" s="20"/>
    </row>
    <row r="33" spans="1:14">
      <c r="A33" s="87"/>
      <c r="B33" s="87"/>
      <c r="C33" s="87"/>
      <c r="D33" s="87"/>
      <c r="E33" s="87"/>
      <c r="F33" s="87"/>
      <c r="G33" s="164" t="s">
        <v>23</v>
      </c>
      <c r="H33" s="164" t="s">
        <v>24</v>
      </c>
      <c r="I33" s="164" t="s">
        <v>25</v>
      </c>
      <c r="J33" s="164" t="s">
        <v>26</v>
      </c>
      <c r="K33" s="87"/>
      <c r="L33" s="87"/>
      <c r="M33" s="87"/>
      <c r="N33" s="20"/>
    </row>
    <row r="34" spans="1:14">
      <c r="A34" s="87"/>
      <c r="B34" s="87"/>
      <c r="C34" s="87"/>
      <c r="D34" s="87"/>
      <c r="E34" s="87"/>
      <c r="F34" s="87"/>
      <c r="G34" s="166">
        <v>1.98</v>
      </c>
      <c r="H34" s="166">
        <v>0</v>
      </c>
      <c r="I34" s="166">
        <f>H34-G34</f>
        <v>-1.98</v>
      </c>
      <c r="J34" s="175">
        <f>C7-I34</f>
        <v>3.98</v>
      </c>
      <c r="K34" s="87"/>
      <c r="L34" s="87"/>
      <c r="M34" s="87"/>
      <c r="N34" s="20"/>
    </row>
    <row r="35" spans="1:14">
      <c r="A35" s="177"/>
      <c r="B35" s="164" t="s">
        <v>27</v>
      </c>
      <c r="C35" s="164" t="s">
        <v>28</v>
      </c>
      <c r="D35" s="164" t="s">
        <v>29</v>
      </c>
      <c r="E35" s="164" t="s">
        <v>30</v>
      </c>
      <c r="F35" s="87"/>
      <c r="G35" s="166">
        <v>2.08</v>
      </c>
      <c r="H35" s="166">
        <v>0</v>
      </c>
      <c r="I35" s="127">
        <f t="shared" ref="I35:I36" si="6">H35-G35</f>
        <v>-2.08</v>
      </c>
      <c r="J35" s="175">
        <f>C8-I35</f>
        <v>4.08</v>
      </c>
      <c r="K35" s="87"/>
      <c r="L35" s="87"/>
      <c r="M35" s="87"/>
      <c r="N35" s="20"/>
    </row>
    <row r="36" spans="1:14">
      <c r="A36" s="178" t="s">
        <v>21</v>
      </c>
      <c r="B36" s="127">
        <f>AVERAGE(K28:K30)</f>
        <v>1.0381334750453923</v>
      </c>
      <c r="C36" s="127">
        <f>SQRT((SUM(L28:L30))/(3-1))</f>
        <v>1.9850210613589284E-2</v>
      </c>
      <c r="D36" s="127">
        <f>C36/(SQRT(3))</f>
        <v>1.1460524441226539E-2</v>
      </c>
      <c r="E36" s="127">
        <f>D36*2</f>
        <v>2.2921048882453079E-2</v>
      </c>
      <c r="F36" s="87"/>
      <c r="G36" s="166">
        <v>2</v>
      </c>
      <c r="H36" s="166">
        <v>0</v>
      </c>
      <c r="I36" s="166">
        <f t="shared" si="6"/>
        <v>-2</v>
      </c>
      <c r="J36" s="175">
        <f>C9-I36</f>
        <v>4</v>
      </c>
      <c r="K36" s="87"/>
      <c r="L36" s="87"/>
      <c r="M36" s="87"/>
      <c r="N36" s="20"/>
    </row>
    <row r="37" spans="1:14">
      <c r="A37" s="179" t="s">
        <v>19</v>
      </c>
      <c r="B37" s="127">
        <f>AVERAGE(K20:K24)</f>
        <v>45.860290819420413</v>
      </c>
      <c r="C37" s="127">
        <f>SQRT((SUM(L20:L24))/(5-1))</f>
        <v>39.72987043443171</v>
      </c>
      <c r="D37" s="127">
        <f>C37/(SQRT(5))</f>
        <v>17.767738205729682</v>
      </c>
      <c r="E37" s="127">
        <f>D37*2</f>
        <v>35.535476411459364</v>
      </c>
      <c r="F37" s="87"/>
      <c r="G37" s="87"/>
      <c r="H37" s="88"/>
      <c r="I37" s="87"/>
      <c r="J37" s="180"/>
      <c r="K37" s="87"/>
      <c r="L37" s="87"/>
      <c r="M37" s="87"/>
      <c r="N37" s="20"/>
    </row>
    <row r="38" spans="1:14">
      <c r="A38" s="87"/>
      <c r="B38" s="87"/>
      <c r="C38" s="87"/>
      <c r="D38" s="87"/>
      <c r="E38" s="87"/>
      <c r="F38" s="87"/>
      <c r="G38" s="87"/>
      <c r="H38" s="87"/>
      <c r="I38" s="87"/>
      <c r="J38" s="87"/>
      <c r="K38" s="87"/>
      <c r="L38" s="87"/>
      <c r="M38" s="87"/>
      <c r="N38" s="20"/>
    </row>
    <row r="39" spans="1:14">
      <c r="A39" s="87"/>
      <c r="B39" s="87"/>
      <c r="C39" s="87"/>
      <c r="D39" s="87"/>
      <c r="E39" s="87"/>
      <c r="F39" s="87"/>
      <c r="G39" s="87"/>
      <c r="H39" s="87"/>
      <c r="I39" s="87"/>
      <c r="J39" s="87"/>
      <c r="K39" s="87"/>
      <c r="L39" s="87"/>
      <c r="M39" s="87"/>
      <c r="N39" s="20"/>
    </row>
    <row r="40" spans="1:14">
      <c r="A40" s="71"/>
      <c r="B40" s="87"/>
      <c r="C40" s="87"/>
      <c r="D40" s="87"/>
      <c r="E40" s="87"/>
      <c r="F40" s="87"/>
      <c r="G40" s="87"/>
      <c r="H40" s="87"/>
      <c r="I40" s="87"/>
      <c r="J40" s="87"/>
      <c r="K40" s="87"/>
      <c r="L40" s="87"/>
      <c r="M40" s="87"/>
      <c r="N40" s="20"/>
    </row>
    <row r="41" spans="1:14">
      <c r="A41" s="90"/>
      <c r="B41" s="192"/>
      <c r="C41" s="192"/>
      <c r="D41" s="192"/>
      <c r="E41" s="192"/>
      <c r="F41" s="192"/>
      <c r="G41" s="192"/>
      <c r="H41" s="192"/>
      <c r="I41" s="192"/>
      <c r="J41" s="192"/>
      <c r="K41" s="192"/>
      <c r="L41" s="192"/>
      <c r="M41" s="192"/>
      <c r="N41" s="20"/>
    </row>
    <row r="42" spans="1:14">
      <c r="A42" s="20"/>
      <c r="B42" s="201"/>
      <c r="C42" s="201"/>
      <c r="D42" s="201"/>
      <c r="E42" s="201"/>
      <c r="F42" s="201"/>
      <c r="G42" s="201"/>
      <c r="H42" s="201"/>
      <c r="I42" s="201"/>
      <c r="J42" s="201"/>
      <c r="K42" s="201"/>
      <c r="L42" s="201"/>
      <c r="M42" s="201"/>
      <c r="N42" s="20"/>
    </row>
    <row r="43" spans="1:14">
      <c r="A43" s="20"/>
      <c r="B43" s="20"/>
      <c r="C43" s="20"/>
      <c r="D43" s="20"/>
      <c r="E43" s="20"/>
      <c r="F43" s="20"/>
      <c r="G43" s="20"/>
      <c r="H43" s="20"/>
      <c r="I43" s="20"/>
      <c r="J43" s="20"/>
      <c r="K43" s="20"/>
      <c r="L43" s="20"/>
      <c r="M43" s="20"/>
      <c r="N43" s="20"/>
    </row>
    <row r="44" spans="1:14">
      <c r="A44" s="20"/>
      <c r="B44" s="20"/>
      <c r="C44" s="20"/>
      <c r="D44" s="20"/>
      <c r="E44" s="20"/>
      <c r="F44" s="20"/>
      <c r="G44" s="20"/>
      <c r="H44" s="20"/>
      <c r="I44" s="20"/>
      <c r="J44" s="20"/>
      <c r="K44" s="20"/>
      <c r="L44" s="20"/>
      <c r="M44" s="20"/>
      <c r="N44" s="20"/>
    </row>
    <row r="45" spans="1:14">
      <c r="A45" s="20"/>
      <c r="B45" s="20"/>
      <c r="C45" s="20"/>
      <c r="D45" s="20"/>
      <c r="E45" s="20"/>
      <c r="F45" s="20"/>
      <c r="G45" s="20"/>
      <c r="H45" s="20"/>
      <c r="I45" s="20"/>
      <c r="J45" s="20"/>
      <c r="K45" s="20"/>
      <c r="L45" s="20"/>
      <c r="M45" s="20"/>
      <c r="N45" s="20"/>
    </row>
    <row r="46" spans="1:14">
      <c r="A46" s="20"/>
      <c r="B46" s="20"/>
      <c r="C46" s="20"/>
      <c r="D46" s="20"/>
      <c r="E46" s="20"/>
      <c r="F46" s="20"/>
      <c r="G46" s="20"/>
      <c r="H46" s="20"/>
      <c r="I46" s="20"/>
      <c r="J46" s="20"/>
      <c r="K46" s="20"/>
      <c r="L46" s="20"/>
      <c r="M46" s="20"/>
      <c r="N46" s="20"/>
    </row>
    <row r="47" spans="1:14">
      <c r="A47" s="20"/>
      <c r="B47" s="20"/>
      <c r="C47" s="20"/>
      <c r="D47" s="20"/>
      <c r="E47" s="20"/>
      <c r="F47" s="20"/>
      <c r="G47" s="20"/>
      <c r="H47" s="20"/>
      <c r="I47" s="20"/>
      <c r="J47" s="20"/>
      <c r="K47" s="20"/>
      <c r="L47" s="20"/>
      <c r="M47" s="20"/>
      <c r="N47" s="20"/>
    </row>
    <row r="48" spans="1:14">
      <c r="A48" s="20"/>
      <c r="B48" s="20"/>
      <c r="C48" s="20"/>
      <c r="D48" s="20"/>
      <c r="E48" s="20"/>
      <c r="F48" s="20"/>
      <c r="G48" s="20"/>
      <c r="H48" s="20"/>
      <c r="I48" s="20"/>
      <c r="J48" s="20"/>
      <c r="K48" s="20"/>
      <c r="L48" s="20"/>
      <c r="M48" s="20"/>
      <c r="N48" s="20"/>
    </row>
    <row r="49" spans="1:14">
      <c r="A49" s="20"/>
      <c r="B49" s="20"/>
      <c r="C49" s="20"/>
      <c r="D49" s="20"/>
      <c r="E49" s="20"/>
      <c r="F49" s="20"/>
      <c r="G49" s="20"/>
      <c r="H49" s="20"/>
      <c r="I49" s="20"/>
      <c r="J49" s="20"/>
      <c r="K49" s="20"/>
      <c r="L49" s="20"/>
      <c r="M49" s="20"/>
      <c r="N49" s="20"/>
    </row>
    <row r="50" spans="1:14">
      <c r="A50" s="20"/>
      <c r="B50" s="20"/>
      <c r="C50" s="20"/>
      <c r="D50" s="20"/>
      <c r="E50" s="20"/>
      <c r="F50" s="20"/>
      <c r="G50" s="20"/>
      <c r="H50" s="20"/>
      <c r="I50" s="20"/>
      <c r="J50" s="20"/>
      <c r="K50" s="20"/>
      <c r="L50" s="20"/>
      <c r="M50" s="20"/>
      <c r="N50" s="20"/>
    </row>
    <row r="51" spans="1:14">
      <c r="A51" s="20"/>
      <c r="B51" s="20"/>
      <c r="C51" s="20"/>
      <c r="D51" s="20"/>
      <c r="E51" s="20"/>
      <c r="F51" s="20"/>
      <c r="G51" s="20"/>
      <c r="H51" s="20"/>
      <c r="I51" s="20"/>
      <c r="J51" s="20"/>
      <c r="K51" s="20"/>
      <c r="L51" s="20"/>
      <c r="M51" s="20"/>
      <c r="N51" s="20"/>
    </row>
    <row r="52" spans="1:14">
      <c r="A52" s="20"/>
      <c r="B52" s="20"/>
      <c r="C52" s="20"/>
      <c r="D52" s="20"/>
      <c r="E52" s="20"/>
      <c r="F52" s="20"/>
      <c r="G52" s="20"/>
      <c r="H52" s="20"/>
      <c r="I52" s="20"/>
      <c r="J52" s="20"/>
      <c r="K52" s="20"/>
      <c r="L52" s="20"/>
      <c r="M52" s="20"/>
      <c r="N52" s="20"/>
    </row>
    <row r="53" spans="1:14">
      <c r="A53" s="20"/>
      <c r="B53" s="20"/>
      <c r="C53" s="20"/>
      <c r="D53" s="20"/>
      <c r="E53" s="20"/>
      <c r="F53" s="20"/>
      <c r="G53" s="20"/>
      <c r="H53" s="20"/>
      <c r="I53" s="20"/>
      <c r="J53" s="20"/>
      <c r="K53" s="20"/>
      <c r="L53" s="20"/>
      <c r="M53" s="20"/>
      <c r="N53" s="20"/>
    </row>
    <row r="54" spans="1:14">
      <c r="A54" s="20"/>
      <c r="B54" s="20"/>
      <c r="C54" s="20"/>
      <c r="D54" s="20"/>
      <c r="E54" s="20"/>
      <c r="F54" s="20"/>
      <c r="G54" s="20"/>
      <c r="H54" s="20"/>
      <c r="I54" s="20"/>
      <c r="J54" s="20"/>
      <c r="K54" s="20"/>
      <c r="L54" s="20"/>
      <c r="M54" s="20"/>
      <c r="N54" s="20"/>
    </row>
    <row r="55" spans="1:14">
      <c r="A55" s="20"/>
      <c r="B55" s="20"/>
      <c r="C55" s="20"/>
      <c r="D55" s="20"/>
      <c r="E55" s="20"/>
      <c r="F55" s="20"/>
      <c r="G55" s="20"/>
      <c r="H55" s="20"/>
      <c r="I55" s="20"/>
      <c r="J55" s="20"/>
      <c r="K55" s="20"/>
      <c r="L55" s="20"/>
      <c r="M55" s="20"/>
      <c r="N55" s="20"/>
    </row>
    <row r="56" spans="1:14">
      <c r="A56" s="20"/>
      <c r="B56" s="20"/>
      <c r="C56" s="20"/>
      <c r="D56" s="20"/>
      <c r="E56" s="20"/>
      <c r="F56" s="20"/>
      <c r="G56" s="20"/>
      <c r="H56" s="20"/>
      <c r="I56" s="20"/>
      <c r="J56" s="20"/>
      <c r="K56" s="20"/>
      <c r="L56" s="20"/>
      <c r="M56" s="20"/>
      <c r="N56" s="20"/>
    </row>
    <row r="57" spans="1:14">
      <c r="A57" s="20"/>
      <c r="B57" s="20"/>
      <c r="C57" s="20"/>
      <c r="D57" s="20"/>
      <c r="E57" s="20"/>
      <c r="F57" s="20"/>
      <c r="G57" s="20"/>
      <c r="H57" s="20"/>
      <c r="I57" s="20"/>
      <c r="J57" s="20"/>
      <c r="K57" s="20"/>
      <c r="L57" s="20"/>
      <c r="M57" s="20"/>
      <c r="N57" s="20"/>
    </row>
    <row r="58" spans="1:14">
      <c r="A58" s="20"/>
      <c r="B58" s="20"/>
      <c r="C58" s="20"/>
      <c r="D58" s="20"/>
      <c r="E58" s="20"/>
      <c r="F58" s="20"/>
      <c r="G58" s="20"/>
      <c r="H58" s="20"/>
      <c r="I58" s="20"/>
      <c r="J58" s="20"/>
      <c r="K58" s="20"/>
      <c r="L58" s="20"/>
      <c r="M58" s="20"/>
      <c r="N58" s="20"/>
    </row>
    <row r="59" spans="1:14">
      <c r="A59" s="20"/>
      <c r="B59" s="20"/>
      <c r="C59" s="20"/>
      <c r="D59" s="20"/>
      <c r="E59" s="20"/>
      <c r="F59" s="20"/>
      <c r="G59" s="20"/>
      <c r="H59" s="20"/>
      <c r="I59" s="20"/>
      <c r="J59" s="20"/>
      <c r="K59" s="20"/>
      <c r="L59" s="20"/>
      <c r="M59" s="20"/>
      <c r="N59" s="20"/>
    </row>
    <row r="60" spans="1:14">
      <c r="A60" s="20"/>
      <c r="B60" s="20"/>
      <c r="C60" s="20"/>
      <c r="D60" s="20"/>
      <c r="E60" s="20"/>
      <c r="F60" s="20"/>
      <c r="G60" s="20"/>
      <c r="H60" s="20"/>
      <c r="I60" s="20"/>
      <c r="J60" s="20"/>
      <c r="K60" s="20"/>
      <c r="L60" s="20"/>
      <c r="M60" s="20"/>
      <c r="N60" s="20"/>
    </row>
    <row r="61" spans="1:14">
      <c r="A61" s="20"/>
      <c r="B61" s="20"/>
      <c r="C61" s="20"/>
      <c r="D61" s="20"/>
      <c r="E61" s="20"/>
      <c r="F61" s="20"/>
      <c r="G61" s="20"/>
      <c r="H61" s="20"/>
      <c r="I61" s="20"/>
      <c r="J61" s="20"/>
      <c r="K61" s="20"/>
      <c r="L61" s="20"/>
      <c r="M61" s="20"/>
      <c r="N61" s="20"/>
    </row>
    <row r="62" spans="1:14">
      <c r="A62" s="20"/>
      <c r="B62" s="20"/>
      <c r="C62" s="20"/>
      <c r="D62" s="20"/>
      <c r="E62" s="20"/>
      <c r="F62" s="20"/>
      <c r="G62" s="20"/>
      <c r="H62" s="20"/>
      <c r="I62" s="20"/>
      <c r="J62" s="20"/>
      <c r="K62" s="20"/>
      <c r="L62" s="20"/>
      <c r="M62" s="20"/>
      <c r="N62" s="20"/>
    </row>
    <row r="63" spans="1:14">
      <c r="A63" s="20"/>
      <c r="B63" s="20"/>
      <c r="C63" s="20"/>
      <c r="D63" s="20"/>
      <c r="E63" s="20"/>
      <c r="F63" s="20"/>
      <c r="G63" s="20"/>
      <c r="H63" s="20"/>
      <c r="I63" s="20"/>
      <c r="J63" s="20"/>
      <c r="K63" s="20"/>
      <c r="L63" s="20"/>
      <c r="M63" s="20"/>
      <c r="N63" s="20"/>
    </row>
    <row r="64" spans="1:14">
      <c r="A64" s="20"/>
      <c r="B64" s="20"/>
      <c r="C64" s="20"/>
      <c r="D64" s="20"/>
      <c r="E64" s="20"/>
      <c r="F64" s="20"/>
      <c r="G64" s="20"/>
      <c r="H64" s="20"/>
      <c r="I64" s="20"/>
      <c r="J64" s="20"/>
      <c r="K64" s="20"/>
      <c r="L64" s="20"/>
      <c r="M64" s="20"/>
      <c r="N64" s="20"/>
    </row>
    <row r="65" spans="1:14">
      <c r="A65" s="20"/>
      <c r="B65" s="20"/>
      <c r="C65" s="20"/>
      <c r="D65" s="20"/>
      <c r="E65" s="20"/>
      <c r="F65" s="20"/>
      <c r="G65" s="20"/>
      <c r="H65" s="20"/>
      <c r="I65" s="20"/>
      <c r="J65" s="20"/>
      <c r="K65" s="20"/>
      <c r="L65" s="20"/>
      <c r="M65" s="20"/>
      <c r="N65" s="20"/>
    </row>
    <row r="66" spans="1:14">
      <c r="A66" s="20"/>
      <c r="B66" s="20"/>
      <c r="C66" s="20"/>
      <c r="D66" s="20"/>
      <c r="E66" s="20"/>
      <c r="F66" s="20"/>
      <c r="G66" s="20"/>
      <c r="H66" s="20"/>
      <c r="I66" s="20"/>
      <c r="J66" s="20"/>
      <c r="K66" s="20"/>
      <c r="L66" s="20"/>
      <c r="M66" s="20"/>
      <c r="N66" s="20"/>
    </row>
  </sheetData>
  <mergeCells count="4">
    <mergeCell ref="I16:J16"/>
    <mergeCell ref="I17:J17"/>
    <mergeCell ref="A1:M1"/>
    <mergeCell ref="N1:Q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Abbreviations</vt:lpstr>
      <vt:lpstr>Methods</vt:lpstr>
      <vt:lpstr>Classification</vt:lpstr>
      <vt:lpstr>ARD Characterisation Formulae</vt:lpstr>
      <vt:lpstr>ABA Results Summary</vt:lpstr>
      <vt:lpstr>ANC( Discards)</vt:lpstr>
      <vt:lpstr>ANC(FCW)</vt:lpstr>
      <vt:lpstr>ANC(3D2FCW)</vt:lpstr>
      <vt:lpstr>ANC(2D3FCW)</vt:lpstr>
      <vt:lpstr>NAG Results</vt:lpstr>
      <vt:lpstr>Ext. Boil NAG (All Samples)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MJNDON001@myuct.ac.za</dc:creator>
  <cp:keywords/>
  <dc:description/>
  <cp:lastModifiedBy>Thanos Kotsiopoulos</cp:lastModifiedBy>
  <cp:revision/>
  <dcterms:created xsi:type="dcterms:W3CDTF">2018-02-18T10:16:19Z</dcterms:created>
  <dcterms:modified xsi:type="dcterms:W3CDTF">2019-02-25T05:14:53Z</dcterms:modified>
  <cp:category/>
  <cp:contentStatus/>
</cp:coreProperties>
</file>