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00" yWindow="70" windowWidth="10200" windowHeight="7470"/>
  </bookViews>
  <sheets>
    <sheet name="Nuclear" sheetId="1" r:id="rId1"/>
    <sheet name="CPI" sheetId="3" r:id="rId2"/>
    <sheet name="Sheet3" sheetId="4" r:id="rId3"/>
    <sheet name="RE" sheetId="5" r:id="rId4"/>
  </sheets>
  <externalReferences>
    <externalReference r:id="rId5"/>
  </externalReferences>
  <definedNames>
    <definedName name="newtech_data">[1]NT_PWR!$C$31:$BG$110</definedName>
    <definedName name="newtech_parameters">[1]NT_PWR!$C$27:$BG$27</definedName>
  </definedNames>
  <calcPr calcId="145621"/>
</workbook>
</file>

<file path=xl/calcChain.xml><?xml version="1.0" encoding="utf-8"?>
<calcChain xmlns="http://schemas.openxmlformats.org/spreadsheetml/2006/main">
  <c r="B6" i="1" l="1"/>
  <c r="B5" i="1"/>
  <c r="D33" i="1"/>
  <c r="C33" i="1"/>
  <c r="C34" i="1"/>
  <c r="C35" i="1"/>
  <c r="D39" i="1"/>
  <c r="AF21" i="5" l="1"/>
  <c r="AF22" i="5"/>
  <c r="AF20" i="5"/>
  <c r="Z22" i="5" l="1"/>
  <c r="Z21" i="5"/>
  <c r="Z23" i="5" l="1"/>
  <c r="Z13" i="5"/>
  <c r="AE13" i="5"/>
  <c r="AC13" i="5"/>
  <c r="AD22" i="5"/>
  <c r="AD21" i="5"/>
  <c r="AD20" i="5"/>
  <c r="AC23" i="5"/>
  <c r="AC22" i="5"/>
  <c r="AC21" i="5"/>
  <c r="AC20" i="5"/>
  <c r="AD13" i="5"/>
  <c r="AB23" i="5" s="1"/>
  <c r="AB22" i="5"/>
  <c r="AB21" i="5"/>
  <c r="AB20" i="5"/>
  <c r="AF14" i="5"/>
  <c r="AF15" i="5"/>
  <c r="AA19" i="5"/>
  <c r="AB19" i="5"/>
  <c r="AC19" i="5"/>
  <c r="AD19" i="5"/>
  <c r="AE19" i="5"/>
  <c r="Z8" i="5"/>
  <c r="Z9" i="5"/>
  <c r="Z7" i="5"/>
  <c r="Y17" i="5"/>
  <c r="AE16" i="5"/>
  <c r="AC16" i="5"/>
  <c r="W13" i="5"/>
  <c r="AG13" i="5" s="1"/>
  <c r="AF13" i="5" l="1"/>
  <c r="AA22" i="5"/>
  <c r="AA20" i="5"/>
  <c r="AA21" i="5"/>
  <c r="AA23" i="5" l="1"/>
  <c r="AA24" i="5" s="1"/>
  <c r="AB24" i="5" s="1"/>
  <c r="AC24" i="5" s="1"/>
  <c r="Z24" i="5"/>
  <c r="E17" i="1" l="1"/>
  <c r="F17" i="1"/>
  <c r="D17" i="1"/>
  <c r="E29" i="1" l="1"/>
  <c r="F29" i="1"/>
  <c r="D29" i="1"/>
  <c r="I33" i="1"/>
  <c r="I46" i="1"/>
  <c r="G52" i="1"/>
  <c r="G54" i="1"/>
  <c r="G55" i="1" s="1"/>
  <c r="G56" i="1" s="1"/>
  <c r="F54" i="1"/>
  <c r="F55" i="1" s="1"/>
  <c r="F56" i="1" s="1"/>
  <c r="B42" i="4" l="1"/>
  <c r="C42" i="4"/>
  <c r="A42" i="4" s="1"/>
  <c r="B43" i="4"/>
  <c r="C43" i="4"/>
  <c r="A43" i="4" s="1"/>
  <c r="B44" i="4"/>
  <c r="A44" i="4" s="1"/>
  <c r="C44" i="4"/>
  <c r="B45" i="4"/>
  <c r="C45" i="4"/>
  <c r="A45" i="4" s="1"/>
  <c r="B46" i="4"/>
  <c r="C46" i="4"/>
  <c r="A46" i="4" s="1"/>
  <c r="A47" i="4"/>
  <c r="B47" i="4"/>
  <c r="C47" i="4"/>
  <c r="B48" i="4"/>
  <c r="C48" i="4"/>
  <c r="A48" i="4" s="1"/>
  <c r="B49" i="4"/>
  <c r="C49" i="4"/>
  <c r="A49" i="4" s="1"/>
  <c r="B50" i="4"/>
  <c r="C50" i="4"/>
  <c r="A50" i="4" s="1"/>
  <c r="B51" i="4"/>
  <c r="C51" i="4"/>
  <c r="A51" i="4" s="1"/>
  <c r="B52" i="4"/>
  <c r="A52" i="4" s="1"/>
  <c r="C52" i="4"/>
  <c r="B53" i="4"/>
  <c r="C53" i="4"/>
  <c r="A53" i="4" s="1"/>
  <c r="B54" i="4"/>
  <c r="C54" i="4"/>
  <c r="A54" i="4" s="1"/>
  <c r="A55" i="4"/>
  <c r="B55" i="4"/>
  <c r="C55" i="4"/>
  <c r="B56" i="4"/>
  <c r="C56" i="4"/>
  <c r="A56" i="4" s="1"/>
  <c r="B57" i="4"/>
  <c r="C57" i="4"/>
  <c r="A57" i="4" s="1"/>
  <c r="B58" i="4"/>
  <c r="C58" i="4"/>
  <c r="A58" i="4" s="1"/>
  <c r="B59" i="4"/>
  <c r="C59" i="4"/>
  <c r="A59" i="4" s="1"/>
  <c r="B60" i="4"/>
  <c r="A60" i="4" s="1"/>
  <c r="C60" i="4"/>
  <c r="B61" i="4"/>
  <c r="C61" i="4"/>
  <c r="A61" i="4" s="1"/>
  <c r="B62" i="4"/>
  <c r="C62" i="4"/>
  <c r="A62" i="4" s="1"/>
  <c r="A63" i="4"/>
  <c r="B63" i="4"/>
  <c r="C63" i="4"/>
  <c r="B64" i="4"/>
  <c r="C64" i="4"/>
  <c r="A64" i="4" s="1"/>
  <c r="B65" i="4"/>
  <c r="C65" i="4"/>
  <c r="A65" i="4" s="1"/>
  <c r="B66" i="4"/>
  <c r="C66" i="4"/>
  <c r="A66" i="4" s="1"/>
  <c r="B67" i="4"/>
  <c r="C67" i="4"/>
  <c r="A67" i="4" s="1"/>
  <c r="B68" i="4"/>
  <c r="A68" i="4" s="1"/>
  <c r="C68" i="4"/>
  <c r="B69" i="4"/>
  <c r="C69" i="4"/>
  <c r="A69" i="4" s="1"/>
  <c r="B70" i="4"/>
  <c r="C70" i="4"/>
  <c r="A70" i="4" s="1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41" i="4"/>
  <c r="C41" i="4"/>
  <c r="B41" i="4"/>
  <c r="A41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8" i="4"/>
  <c r="F7" i="4"/>
  <c r="G7" i="4" l="1"/>
  <c r="D1" i="1"/>
  <c r="J19" i="1"/>
  <c r="I35" i="1"/>
  <c r="H21" i="1"/>
  <c r="E26" i="1"/>
  <c r="E27" i="1" s="1"/>
  <c r="E28" i="1" s="1"/>
  <c r="D26" i="1"/>
  <c r="D27" i="1" s="1"/>
  <c r="D28" i="1" s="1"/>
  <c r="F25" i="1"/>
  <c r="D23" i="1"/>
  <c r="E23" i="1"/>
  <c r="F23" i="1"/>
  <c r="G23" i="1"/>
  <c r="D24" i="1"/>
  <c r="E24" i="1"/>
  <c r="F24" i="1"/>
  <c r="G28" i="1"/>
  <c r="C24" i="1"/>
  <c r="C26" i="1"/>
  <c r="C28" i="1"/>
  <c r="C23" i="1"/>
  <c r="F8" i="1"/>
  <c r="F26" i="1" s="1"/>
  <c r="F7" i="1"/>
  <c r="Q5" i="3"/>
  <c r="R5" i="3"/>
  <c r="S5" i="3"/>
  <c r="T5" i="3"/>
  <c r="U5" i="3"/>
  <c r="V5" i="3"/>
  <c r="W5" i="3"/>
  <c r="X5" i="3"/>
  <c r="Y5" i="3"/>
  <c r="Z5" i="3"/>
  <c r="AA5" i="3"/>
  <c r="AB5" i="3"/>
  <c r="AC5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 s="1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 s="1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 s="1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 s="1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 s="1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6" i="3" s="1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 s="1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50" i="3" s="1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 s="1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4" i="3" s="1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 s="1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8" i="3" s="1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Q59" i="3"/>
  <c r="R59" i="3"/>
  <c r="S59" i="3"/>
  <c r="T59" i="3"/>
  <c r="U59" i="3"/>
  <c r="V59" i="3"/>
  <c r="W59" i="3"/>
  <c r="X59" i="3"/>
  <c r="Y59" i="3"/>
  <c r="Y60" i="3" s="1"/>
  <c r="Y3" i="3" s="1"/>
  <c r="Z59" i="3"/>
  <c r="Z60" i="3" s="1"/>
  <c r="Z3" i="3" s="1"/>
  <c r="AA59" i="3"/>
  <c r="AA60" i="3" s="1"/>
  <c r="AA3" i="3" s="1"/>
  <c r="AB59" i="3"/>
  <c r="AC59" i="3"/>
  <c r="AD59" i="3" s="1"/>
  <c r="Q60" i="3"/>
  <c r="Q3" i="3" s="1"/>
  <c r="R60" i="3"/>
  <c r="R3" i="3" s="1"/>
  <c r="S60" i="3"/>
  <c r="S3" i="3" s="1"/>
  <c r="T60" i="3"/>
  <c r="T3" i="3" s="1"/>
  <c r="U60" i="3"/>
  <c r="U3" i="3" s="1"/>
  <c r="V60" i="3"/>
  <c r="W60" i="3"/>
  <c r="W3" i="3" s="1"/>
  <c r="X60" i="3"/>
  <c r="X3" i="3" s="1"/>
  <c r="H7" i="4" l="1"/>
  <c r="F27" i="1"/>
  <c r="F28" i="1" s="1"/>
  <c r="F9" i="1"/>
  <c r="AB60" i="3"/>
  <c r="AB3" i="3" s="1"/>
  <c r="V3" i="3"/>
  <c r="AD57" i="3"/>
  <c r="AD53" i="3"/>
  <c r="AD49" i="3"/>
  <c r="AD45" i="3"/>
  <c r="AD56" i="3"/>
  <c r="I7" i="4" l="1"/>
  <c r="F10" i="1"/>
  <c r="F11" i="1"/>
  <c r="AC60" i="3"/>
  <c r="J7" i="4" l="1"/>
  <c r="B18" i="4" s="1"/>
  <c r="B30" i="4"/>
  <c r="B33" i="4"/>
  <c r="B26" i="4"/>
  <c r="B12" i="4"/>
  <c r="B11" i="4"/>
  <c r="B15" i="4"/>
  <c r="B13" i="4"/>
  <c r="B10" i="4"/>
  <c r="B24" i="4"/>
  <c r="B34" i="4"/>
  <c r="B8" i="4"/>
  <c r="B25" i="4"/>
  <c r="B9" i="4"/>
  <c r="B32" i="4"/>
  <c r="AC3" i="3"/>
  <c r="AD60" i="3"/>
  <c r="B23" i="4" l="1"/>
  <c r="B21" i="4"/>
  <c r="B16" i="4"/>
  <c r="K7" i="4"/>
  <c r="B14" i="4"/>
  <c r="B35" i="4"/>
  <c r="B19" i="4"/>
  <c r="B29" i="4"/>
  <c r="B20" i="4"/>
  <c r="B22" i="4"/>
  <c r="B28" i="4"/>
  <c r="B36" i="4"/>
  <c r="B37" i="4"/>
  <c r="B31" i="4"/>
  <c r="B27" i="4"/>
  <c r="B17" i="4"/>
  <c r="E9" i="1"/>
  <c r="D9" i="1"/>
  <c r="L7" i="4" l="1"/>
  <c r="E10" i="1"/>
  <c r="E11" i="1"/>
  <c r="D10" i="1"/>
  <c r="D11" i="1"/>
  <c r="E13" i="1"/>
  <c r="F13" i="1"/>
  <c r="F14" i="1"/>
  <c r="E12" i="1"/>
  <c r="F12" i="1" s="1"/>
  <c r="M7" i="4" l="1"/>
  <c r="F15" i="1"/>
  <c r="F31" i="1" s="1"/>
  <c r="E14" i="1"/>
  <c r="N7" i="4" l="1"/>
  <c r="E15" i="1"/>
  <c r="E31" i="1" s="1"/>
  <c r="O7" i="4" l="1"/>
  <c r="D13" i="1"/>
  <c r="P7" i="4" l="1"/>
  <c r="Q7" i="4" s="1"/>
  <c r="R7" i="4" s="1"/>
  <c r="S7" i="4" s="1"/>
  <c r="T7" i="4" s="1"/>
  <c r="U7" i="4" s="1"/>
  <c r="V7" i="4" s="1"/>
  <c r="W7" i="4" s="1"/>
  <c r="X7" i="4" s="1"/>
  <c r="Y7" i="4" s="1"/>
  <c r="Z7" i="4" s="1"/>
  <c r="AA7" i="4" s="1"/>
  <c r="AB7" i="4" s="1"/>
  <c r="AC7" i="4" s="1"/>
  <c r="AD7" i="4" s="1"/>
  <c r="AE7" i="4" s="1"/>
  <c r="AF7" i="4" s="1"/>
  <c r="AG7" i="4" s="1"/>
  <c r="AH7" i="4" s="1"/>
  <c r="AI7" i="4" s="1"/>
  <c r="C22" i="4"/>
  <c r="A22" i="4" s="1"/>
  <c r="C32" i="4"/>
  <c r="A32" i="4" s="1"/>
  <c r="C17" i="4"/>
  <c r="A17" i="4" s="1"/>
  <c r="C15" i="4"/>
  <c r="A15" i="4" s="1"/>
  <c r="C11" i="4"/>
  <c r="A11" i="4" s="1"/>
  <c r="C18" i="4"/>
  <c r="A18" i="4" s="1"/>
  <c r="D14" i="1"/>
  <c r="C36" i="4" l="1"/>
  <c r="A36" i="4" s="1"/>
  <c r="C29" i="4"/>
  <c r="A29" i="4" s="1"/>
  <c r="C28" i="4"/>
  <c r="A28" i="4" s="1"/>
  <c r="C13" i="4"/>
  <c r="A13" i="4" s="1"/>
  <c r="C14" i="4"/>
  <c r="A14" i="4" s="1"/>
  <c r="C33" i="4"/>
  <c r="A33" i="4" s="1"/>
  <c r="C34" i="4"/>
  <c r="A34" i="4" s="1"/>
  <c r="C19" i="4"/>
  <c r="A19" i="4" s="1"/>
  <c r="C35" i="4"/>
  <c r="A35" i="4" s="1"/>
  <c r="C20" i="4"/>
  <c r="A20" i="4" s="1"/>
  <c r="C21" i="4"/>
  <c r="A21" i="4" s="1"/>
  <c r="C37" i="4"/>
  <c r="A37" i="4" s="1"/>
  <c r="C25" i="4"/>
  <c r="A25" i="4" s="1"/>
  <c r="C10" i="4"/>
  <c r="A10" i="4" s="1"/>
  <c r="C16" i="4"/>
  <c r="A16" i="4" s="1"/>
  <c r="C23" i="4"/>
  <c r="A23" i="4" s="1"/>
  <c r="C26" i="4"/>
  <c r="A26" i="4" s="1"/>
  <c r="C9" i="4"/>
  <c r="A9" i="4" s="1"/>
  <c r="C24" i="4"/>
  <c r="A24" i="4" s="1"/>
  <c r="C31" i="4"/>
  <c r="A31" i="4" s="1"/>
  <c r="C8" i="4"/>
  <c r="A8" i="4" s="1"/>
  <c r="C27" i="4"/>
  <c r="A27" i="4" s="1"/>
  <c r="C30" i="4"/>
  <c r="A30" i="4" s="1"/>
  <c r="C12" i="4"/>
  <c r="A12" i="4" s="1"/>
  <c r="D15" i="1"/>
  <c r="D31" i="1" s="1"/>
</calcChain>
</file>

<file path=xl/sharedStrings.xml><?xml version="1.0" encoding="utf-8"?>
<sst xmlns="http://schemas.openxmlformats.org/spreadsheetml/2006/main" count="921" uniqueCount="530">
  <si>
    <t>Unit</t>
  </si>
  <si>
    <t>Source</t>
  </si>
  <si>
    <t>Comment</t>
  </si>
  <si>
    <t>MW (net)</t>
  </si>
  <si>
    <t>Discount rate (real)</t>
  </si>
  <si>
    <t>http://beta2.statssa.gov.za/publications/P0141/CPIHistory.pdf</t>
  </si>
  <si>
    <t>b$</t>
  </si>
  <si>
    <t xml:space="preserve">http://en.itar-tass.com/economy/750722 </t>
  </si>
  <si>
    <t>http://www.iaea.org/NuclearPower/Downloadable/aris/2013/36.VVER-1200%28V-491%29.pdf</t>
  </si>
  <si>
    <t>b$/unit</t>
  </si>
  <si>
    <t>$/kW</t>
  </si>
  <si>
    <t>Exchange rate</t>
  </si>
  <si>
    <t>overnight without interest during construction</t>
  </si>
  <si>
    <t>http://www.oanda.com/currency/historical-rates/</t>
  </si>
  <si>
    <t>IAEA source above, page 28</t>
  </si>
  <si>
    <t>Parameter</t>
  </si>
  <si>
    <t>net capacity (relevant figure for IRP purposes)</t>
  </si>
  <si>
    <t>Size of the VVER-1200</t>
  </si>
  <si>
    <t>Side calculations to convert overnight cost into CAPEX</t>
  </si>
  <si>
    <t>http://www.doe-irp.co.za/content/IRP2010_updatea.pdf</t>
  </si>
  <si>
    <t>page 68</t>
  </si>
  <si>
    <t>MW (gross)</t>
  </si>
  <si>
    <t>Total overnight cost</t>
  </si>
  <si>
    <t>Overnight cost per unit</t>
  </si>
  <si>
    <t>Overnight cost per capacity</t>
  </si>
  <si>
    <t>gross capacity before subtraction of houseload</t>
  </si>
  <si>
    <t>lowest price point of the announced band, with 10% on top to make LCOE comparable to an IPP tariff, i.e. to cater for all owner's cost; overnight without interest during construction</t>
  </si>
  <si>
    <t>Lower estimate (Best Case)</t>
  </si>
  <si>
    <t>Higher Estimate (Worst Case)</t>
  </si>
  <si>
    <t>2015 R/$</t>
  </si>
  <si>
    <t>2015 bR</t>
  </si>
  <si>
    <t>Rosatom quoted</t>
  </si>
  <si>
    <t>Owner's cost</t>
  </si>
  <si>
    <t>2015 R/kW</t>
  </si>
  <si>
    <t>2010 R/kW</t>
  </si>
  <si>
    <t>116,1</t>
  </si>
  <si>
    <t>114,9</t>
  </si>
  <si>
    <t>114,4</t>
  </si>
  <si>
    <t>114,1</t>
  </si>
  <si>
    <t>113,1</t>
  </si>
  <si>
    <t>111,5</t>
  </si>
  <si>
    <t>110,8</t>
  </si>
  <si>
    <t>109,7</t>
  </si>
  <si>
    <t>111,0</t>
  </si>
  <si>
    <t>111,2</t>
  </si>
  <si>
    <t>110,6</t>
  </si>
  <si>
    <t>109,4</t>
  </si>
  <si>
    <t>109,2</t>
  </si>
  <si>
    <t>108,7</t>
  </si>
  <si>
    <t>107,3</t>
  </si>
  <si>
    <t>106,1</t>
  </si>
  <si>
    <t>103,4</t>
  </si>
  <si>
    <t>105,4</t>
  </si>
  <si>
    <t>105,1</t>
  </si>
  <si>
    <t>105,0</t>
  </si>
  <si>
    <t>104,8</t>
  </si>
  <si>
    <t>104,3</t>
  </si>
  <si>
    <t>104,0</t>
  </si>
  <si>
    <t>102,9</t>
  </si>
  <si>
    <t>102,6</t>
  </si>
  <si>
    <t>102,5</t>
  </si>
  <si>
    <t>101,3</t>
  </si>
  <si>
    <t>100,3</t>
  </si>
  <si>
    <t>97,8</t>
  </si>
  <si>
    <t>100,0</t>
  </si>
  <si>
    <t>99,8</t>
  </si>
  <si>
    <t>99,5</t>
  </si>
  <si>
    <t>98,9</t>
  </si>
  <si>
    <t>98,0</t>
  </si>
  <si>
    <t>97,5</t>
  </si>
  <si>
    <t>97,2</t>
  </si>
  <si>
    <t>96,8</t>
  </si>
  <si>
    <t>95,7</t>
  </si>
  <si>
    <t>95,2</t>
  </si>
  <si>
    <t>92,6</t>
  </si>
  <si>
    <t>94,6</t>
  </si>
  <si>
    <t>94,5</t>
  </si>
  <si>
    <t>94,2</t>
  </si>
  <si>
    <t>93,8</t>
  </si>
  <si>
    <t>93,4</t>
  </si>
  <si>
    <t>93,2</t>
  </si>
  <si>
    <t>92,4</t>
  </si>
  <si>
    <t>92,0</t>
  </si>
  <si>
    <t>91,6</t>
  </si>
  <si>
    <t>91,3</t>
  </si>
  <si>
    <t>90,2</t>
  </si>
  <si>
    <t>89,6</t>
  </si>
  <si>
    <t>88,2</t>
  </si>
  <si>
    <t>89,2</t>
  </si>
  <si>
    <t>89,0</t>
  </si>
  <si>
    <t>88,9</t>
  </si>
  <si>
    <t>88,7</t>
  </si>
  <si>
    <t>88,6</t>
  </si>
  <si>
    <t>88,0</t>
  </si>
  <si>
    <t>87,8</t>
  </si>
  <si>
    <t>87,7</t>
  </si>
  <si>
    <t>87,0</t>
  </si>
  <si>
    <t>86,4</t>
  </si>
  <si>
    <t>84,6</t>
  </si>
  <si>
    <t>86,2</t>
  </si>
  <si>
    <t>86,0</t>
  </si>
  <si>
    <t>85,6</t>
  </si>
  <si>
    <t>85,4</t>
  </si>
  <si>
    <t>84,5</t>
  </si>
  <si>
    <t>84,1</t>
  </si>
  <si>
    <t>83,8</t>
  </si>
  <si>
    <t>83,4</t>
  </si>
  <si>
    <t>82,3</t>
  </si>
  <si>
    <t>81,4</t>
  </si>
  <si>
    <t>79,3</t>
  </si>
  <si>
    <t>81,1</t>
  </si>
  <si>
    <t>82,0</t>
  </si>
  <si>
    <t>81,9</t>
  </si>
  <si>
    <t>81,8</t>
  </si>
  <si>
    <t>81,2</t>
  </si>
  <si>
    <t>79,6</t>
  </si>
  <si>
    <t>78,5</t>
  </si>
  <si>
    <t>77,7</t>
  </si>
  <si>
    <t>76,3</t>
  </si>
  <si>
    <t>75,1</t>
  </si>
  <si>
    <t>74,8</t>
  </si>
  <si>
    <t>71,1</t>
  </si>
  <si>
    <t>74,0</t>
  </si>
  <si>
    <t>73,4</t>
  </si>
  <si>
    <t>73,1</t>
  </si>
  <si>
    <t>72,5</t>
  </si>
  <si>
    <t>71,9</t>
  </si>
  <si>
    <t>71,6</t>
  </si>
  <si>
    <t>70,9</t>
  </si>
  <si>
    <t>70,3</t>
  </si>
  <si>
    <t>69,9</t>
  </si>
  <si>
    <t>69,0</t>
  </si>
  <si>
    <t>68,4</t>
  </si>
  <si>
    <t>68,5</t>
  </si>
  <si>
    <t>66,4</t>
  </si>
  <si>
    <t>68,0</t>
  </si>
  <si>
    <t>67,6</t>
  </si>
  <si>
    <t>67,7</t>
  </si>
  <si>
    <t>67,4</t>
  </si>
  <si>
    <t>66,9</t>
  </si>
  <si>
    <t>66,2</t>
  </si>
  <si>
    <t>65,7</t>
  </si>
  <si>
    <t>65,4</t>
  </si>
  <si>
    <t>65,0</t>
  </si>
  <si>
    <t>64,7</t>
  </si>
  <si>
    <t>64,6</t>
  </si>
  <si>
    <t>63,4</t>
  </si>
  <si>
    <t>64,2</t>
  </si>
  <si>
    <t>63,9</t>
  </si>
  <si>
    <t>63,7</t>
  </si>
  <si>
    <t>63,1</t>
  </si>
  <si>
    <t>63,2</t>
  </si>
  <si>
    <t>62,9</t>
  </si>
  <si>
    <t>62,3</t>
  </si>
  <si>
    <t>62,2</t>
  </si>
  <si>
    <t>61,4</t>
  </si>
  <si>
    <t>62,0</t>
  </si>
  <si>
    <t>62,1</t>
  </si>
  <si>
    <t>61,8</t>
  </si>
  <si>
    <t>61,6</t>
  </si>
  <si>
    <t>61,2</t>
  </si>
  <si>
    <t>61,1</t>
  </si>
  <si>
    <t>60,7</t>
  </si>
  <si>
    <t>60,4</t>
  </si>
  <si>
    <t>60,5</t>
  </si>
  <si>
    <t>59,9</t>
  </si>
  <si>
    <t>60,3</t>
  </si>
  <si>
    <t>60,9</t>
  </si>
  <si>
    <t>61,0</t>
  </si>
  <si>
    <t>60,2</t>
  </si>
  <si>
    <t>57,2</t>
  </si>
  <si>
    <t>59,7</t>
  </si>
  <si>
    <t>59,4</t>
  </si>
  <si>
    <t>58,6</t>
  </si>
  <si>
    <t>57,9</t>
  </si>
  <si>
    <t>57,7</t>
  </si>
  <si>
    <t>56,8</t>
  </si>
  <si>
    <t>56,4</t>
  </si>
  <si>
    <t>56,0</t>
  </si>
  <si>
    <t>55,2</t>
  </si>
  <si>
    <t>54,6</t>
  </si>
  <si>
    <t>54,1</t>
  </si>
  <si>
    <t>52,4</t>
  </si>
  <si>
    <t>53,1</t>
  </si>
  <si>
    <t>52,9</t>
  </si>
  <si>
    <t>52,6</t>
  </si>
  <si>
    <t>52,5</t>
  </si>
  <si>
    <t>52,2</t>
  </si>
  <si>
    <t>51,9</t>
  </si>
  <si>
    <t>51,6</t>
  </si>
  <si>
    <t>51,5</t>
  </si>
  <si>
    <t>49,6</t>
  </si>
  <si>
    <t>50,8</t>
  </si>
  <si>
    <t>50,7</t>
  </si>
  <si>
    <t>50,6</t>
  </si>
  <si>
    <t>50,4</t>
  </si>
  <si>
    <t>50,2</t>
  </si>
  <si>
    <t>50,0</t>
  </si>
  <si>
    <t>49,3</t>
  </si>
  <si>
    <t>49,0</t>
  </si>
  <si>
    <t>48,4</t>
  </si>
  <si>
    <t>47,9</t>
  </si>
  <si>
    <t>48,1</t>
  </si>
  <si>
    <t>47,1</t>
  </si>
  <si>
    <t>47,5</t>
  </si>
  <si>
    <t>47,4</t>
  </si>
  <si>
    <t>47,3</t>
  </si>
  <si>
    <t>47,0</t>
  </si>
  <si>
    <t>46,9</t>
  </si>
  <si>
    <t>46,8</t>
  </si>
  <si>
    <t>44,8</t>
  </si>
  <si>
    <t>46,5</t>
  </si>
  <si>
    <t>46,3</t>
  </si>
  <si>
    <t>45,5</t>
  </si>
  <si>
    <t>45,0</t>
  </si>
  <si>
    <t>44,0</t>
  </si>
  <si>
    <t>43,8</t>
  </si>
  <si>
    <t>43,6</t>
  </si>
  <si>
    <t>43,4</t>
  </si>
  <si>
    <t>43,1</t>
  </si>
  <si>
    <t>43,0</t>
  </si>
  <si>
    <t>41,9</t>
  </si>
  <si>
    <t>42,6</t>
  </si>
  <si>
    <t>42,5</t>
  </si>
  <si>
    <t>42,2</t>
  </si>
  <si>
    <t>41,8</t>
  </si>
  <si>
    <t>41,7</t>
  </si>
  <si>
    <t>41,5</t>
  </si>
  <si>
    <t>41,1</t>
  </si>
  <si>
    <t>40,9</t>
  </si>
  <si>
    <t>40,6</t>
  </si>
  <si>
    <t>38,5</t>
  </si>
  <si>
    <t>40,2</t>
  </si>
  <si>
    <t>39,8</t>
  </si>
  <si>
    <t>39,6</t>
  </si>
  <si>
    <t>39,2</t>
  </si>
  <si>
    <t>38,8</t>
  </si>
  <si>
    <t>38,7</t>
  </si>
  <si>
    <t>38,4</t>
  </si>
  <si>
    <t>38,0</t>
  </si>
  <si>
    <t>37,8</t>
  </si>
  <si>
    <t>37,5</t>
  </si>
  <si>
    <t>37,3</t>
  </si>
  <si>
    <t>37,2</t>
  </si>
  <si>
    <t>35,9</t>
  </si>
  <si>
    <t>36,7</t>
  </si>
  <si>
    <t>36,5</t>
  </si>
  <si>
    <t>36,3</t>
  </si>
  <si>
    <t>36,2</t>
  </si>
  <si>
    <t>36,1</t>
  </si>
  <si>
    <t>35,8</t>
  </si>
  <si>
    <t>35,4</t>
  </si>
  <si>
    <t>35,0</t>
  </si>
  <si>
    <t>34,8</t>
  </si>
  <si>
    <t>33,0</t>
  </si>
  <si>
    <t>34,3</t>
  </si>
  <si>
    <t>34,2</t>
  </si>
  <si>
    <t>34,0</t>
  </si>
  <si>
    <t>33,6</t>
  </si>
  <si>
    <t>33,1</t>
  </si>
  <si>
    <t>32,6</t>
  </si>
  <si>
    <t>32,4</t>
  </si>
  <si>
    <t>32,2</t>
  </si>
  <si>
    <t>32,0</t>
  </si>
  <si>
    <t>31,8</t>
  </si>
  <si>
    <t>31,7</t>
  </si>
  <si>
    <t>30,3</t>
  </si>
  <si>
    <t>31,3</t>
  </si>
  <si>
    <t>31,2</t>
  </si>
  <si>
    <t>31,1</t>
  </si>
  <si>
    <t>30,9</t>
  </si>
  <si>
    <t>30,8</t>
  </si>
  <si>
    <t>30,6</t>
  </si>
  <si>
    <t>30,4</t>
  </si>
  <si>
    <t>30,2</t>
  </si>
  <si>
    <t>30,1</t>
  </si>
  <si>
    <t>29,4</t>
  </si>
  <si>
    <t>29,0</t>
  </si>
  <si>
    <t>28,9</t>
  </si>
  <si>
    <t>27,7</t>
  </si>
  <si>
    <t>28,6</t>
  </si>
  <si>
    <t>28,4</t>
  </si>
  <si>
    <t>28,3</t>
  </si>
  <si>
    <t>28,2</t>
  </si>
  <si>
    <t>27,9</t>
  </si>
  <si>
    <t>27,6</t>
  </si>
  <si>
    <t>27,3</t>
  </si>
  <si>
    <t>27,2</t>
  </si>
  <si>
    <t>26,8</t>
  </si>
  <si>
    <t>26,6</t>
  </si>
  <si>
    <t>26,4</t>
  </si>
  <si>
    <t>24,3</t>
  </si>
  <si>
    <t>26,0</t>
  </si>
  <si>
    <t>25,7</t>
  </si>
  <si>
    <t>25,4</t>
  </si>
  <si>
    <t>25,0</t>
  </si>
  <si>
    <t>24,6</t>
  </si>
  <si>
    <t>24,0</t>
  </si>
  <si>
    <t>23,8</t>
  </si>
  <si>
    <t>23,5</t>
  </si>
  <si>
    <t>23,1</t>
  </si>
  <si>
    <t>23,0</t>
  </si>
  <si>
    <t>22,7</t>
  </si>
  <si>
    <t>21,0</t>
  </si>
  <si>
    <t>22,4</t>
  </si>
  <si>
    <t>22,3</t>
  </si>
  <si>
    <t>21,8</t>
  </si>
  <si>
    <t>21,6</t>
  </si>
  <si>
    <t>21,3</t>
  </si>
  <si>
    <t>20,8</t>
  </si>
  <si>
    <t>20,7</t>
  </si>
  <si>
    <t>20,4</t>
  </si>
  <si>
    <t>20,3</t>
  </si>
  <si>
    <t>20,0</t>
  </si>
  <si>
    <t>19,8</t>
  </si>
  <si>
    <t>18,4</t>
  </si>
  <si>
    <t>19,6</t>
  </si>
  <si>
    <t>19,3</t>
  </si>
  <si>
    <t>19,1</t>
  </si>
  <si>
    <t>18,9</t>
  </si>
  <si>
    <t>18,8</t>
  </si>
  <si>
    <t>18,5</t>
  </si>
  <si>
    <t>18,3</t>
  </si>
  <si>
    <t>18,2</t>
  </si>
  <si>
    <t>17,9</t>
  </si>
  <si>
    <t>17,7</t>
  </si>
  <si>
    <t>17,4</t>
  </si>
  <si>
    <t>17,2</t>
  </si>
  <si>
    <t>16,1</t>
  </si>
  <si>
    <t>17,0</t>
  </si>
  <si>
    <t>16,8</t>
  </si>
  <si>
    <t>16,7</t>
  </si>
  <si>
    <t>16,5</t>
  </si>
  <si>
    <t>16,3</t>
  </si>
  <si>
    <t>15,9</t>
  </si>
  <si>
    <t>15,8</t>
  </si>
  <si>
    <t>15,6</t>
  </si>
  <si>
    <t>15,5</t>
  </si>
  <si>
    <t>15,2</t>
  </si>
  <si>
    <t>14,2</t>
  </si>
  <si>
    <t>15,1</t>
  </si>
  <si>
    <t>15,0</t>
  </si>
  <si>
    <t>14,8</t>
  </si>
  <si>
    <t>14,7</t>
  </si>
  <si>
    <t>14,4</t>
  </si>
  <si>
    <t>14,1</t>
  </si>
  <si>
    <t>14,0</t>
  </si>
  <si>
    <t>13,9</t>
  </si>
  <si>
    <t>13,7</t>
  </si>
  <si>
    <t>13,5</t>
  </si>
  <si>
    <t>13,3</t>
  </si>
  <si>
    <t>12,3</t>
  </si>
  <si>
    <t>13,1</t>
  </si>
  <si>
    <t>13,0</t>
  </si>
  <si>
    <t>12,9</t>
  </si>
  <si>
    <t>12,7</t>
  </si>
  <si>
    <t>12,5</t>
  </si>
  <si>
    <t>12,1</t>
  </si>
  <si>
    <t>11,9</t>
  </si>
  <si>
    <t>11,7</t>
  </si>
  <si>
    <t>11,5</t>
  </si>
  <si>
    <t>11,4</t>
  </si>
  <si>
    <t>10,3</t>
  </si>
  <si>
    <t>11,1</t>
  </si>
  <si>
    <t>10,9</t>
  </si>
  <si>
    <t>10,7</t>
  </si>
  <si>
    <t>10,6</t>
  </si>
  <si>
    <t>10,5</t>
  </si>
  <si>
    <t>10,2</t>
  </si>
  <si>
    <t>10,1</t>
  </si>
  <si>
    <t>9,8</t>
  </si>
  <si>
    <t>9,5</t>
  </si>
  <si>
    <t>8,9</t>
  </si>
  <si>
    <t>9,4</t>
  </si>
  <si>
    <t>9,3</t>
  </si>
  <si>
    <t>9,2</t>
  </si>
  <si>
    <t>9,1</t>
  </si>
  <si>
    <t>9,0</t>
  </si>
  <si>
    <t>8,8</t>
  </si>
  <si>
    <t>8,7</t>
  </si>
  <si>
    <t>8,5</t>
  </si>
  <si>
    <t>8,4</t>
  </si>
  <si>
    <t>8,0</t>
  </si>
  <si>
    <t>8,3</t>
  </si>
  <si>
    <t>8,2</t>
  </si>
  <si>
    <t>8,1</t>
  </si>
  <si>
    <t>7,9</t>
  </si>
  <si>
    <t>7,8</t>
  </si>
  <si>
    <t>7,7</t>
  </si>
  <si>
    <t>7,5</t>
  </si>
  <si>
    <t>7,1</t>
  </si>
  <si>
    <t>7,4</t>
  </si>
  <si>
    <t>7,3</t>
  </si>
  <si>
    <t>7,2</t>
  </si>
  <si>
    <t>7,0</t>
  </si>
  <si>
    <t>6,9</t>
  </si>
  <si>
    <t>6,7</t>
  </si>
  <si>
    <t>6,6</t>
  </si>
  <si>
    <t>6,2</t>
  </si>
  <si>
    <t>6,5</t>
  </si>
  <si>
    <t>6,3</t>
  </si>
  <si>
    <t>6,1</t>
  </si>
  <si>
    <t>6,0</t>
  </si>
  <si>
    <t>5,9</t>
  </si>
  <si>
    <t>5,8</t>
  </si>
  <si>
    <t>5,4</t>
  </si>
  <si>
    <t>5,7</t>
  </si>
  <si>
    <t>5,5</t>
  </si>
  <si>
    <t>5,3</t>
  </si>
  <si>
    <t>5,2</t>
  </si>
  <si>
    <t>5,1</t>
  </si>
  <si>
    <t>5,0</t>
  </si>
  <si>
    <t>4,7</t>
  </si>
  <si>
    <t>4,9</t>
  </si>
  <si>
    <t>4,8</t>
  </si>
  <si>
    <t>4,6</t>
  </si>
  <si>
    <t>4,5</t>
  </si>
  <si>
    <t>4,4</t>
  </si>
  <si>
    <t>4,1</t>
  </si>
  <si>
    <t>4,3</t>
  </si>
  <si>
    <t>4,2</t>
  </si>
  <si>
    <t>4,0</t>
  </si>
  <si>
    <t>3,9</t>
  </si>
  <si>
    <t>3,7</t>
  </si>
  <si>
    <t>3,8</t>
  </si>
  <si>
    <t>3,6</t>
  </si>
  <si>
    <t>3,4</t>
  </si>
  <si>
    <t>3,5</t>
  </si>
  <si>
    <t>3,3</t>
  </si>
  <si>
    <t>3,2</t>
  </si>
  <si>
    <t>3,0</t>
  </si>
  <si>
    <t>3,1</t>
  </si>
  <si>
    <t>2,9</t>
  </si>
  <si>
    <t>2,7</t>
  </si>
  <si>
    <t>2,8</t>
  </si>
  <si>
    <t>2,6</t>
  </si>
  <si>
    <t>2,5</t>
  </si>
  <si>
    <t>2,4</t>
  </si>
  <si>
    <t>2,3</t>
  </si>
  <si>
    <t>2,2</t>
  </si>
  <si>
    <t>2,1</t>
  </si>
  <si>
    <t>2,0</t>
  </si>
  <si>
    <t>1,9</t>
  </si>
  <si>
    <t>1,8</t>
  </si>
  <si>
    <t>1,7</t>
  </si>
  <si>
    <t>1,6</t>
  </si>
  <si>
    <t>1,5</t>
  </si>
  <si>
    <t>Average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</si>
  <si>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</si>
  <si>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</si>
  <si>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</si>
  <si>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</si>
  <si>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</si>
  <si>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</si>
  <si>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</si>
  <si>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</si>
  <si>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</si>
  <si>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</si>
  <si>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</si>
  <si>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</si>
  <si>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2012-2015:</t>
  </si>
  <si>
    <t>2010-2015:</t>
  </si>
  <si>
    <t>Convert To</t>
  </si>
  <si>
    <t>2007-2015:</t>
  </si>
  <si>
    <t>Convert From</t>
  </si>
  <si>
    <t>Downloaded from StatsSA: CPI headline index Dec 2012 = 100) in 2013, updated 2014</t>
  </si>
  <si>
    <t>CPI 2010-2015</t>
  </si>
  <si>
    <t>Mid Estimate (Mid Case)</t>
  </si>
  <si>
    <t>IRP update quoted</t>
  </si>
  <si>
    <t>2012 R/kW</t>
  </si>
  <si>
    <t>Total Overnight cost</t>
  </si>
  <si>
    <t>CPI 2010-2012</t>
  </si>
  <si>
    <t>Historical exchange rate</t>
  </si>
  <si>
    <t>2010-2012</t>
  </si>
  <si>
    <t>Overnight - CSIR/Rosatom</t>
  </si>
  <si>
    <t>Overnight - IRP update</t>
  </si>
  <si>
    <t>ERSOLPCF-N</t>
  </si>
  <si>
    <t>-</t>
  </si>
  <si>
    <t>ERSOLPCT-N</t>
  </si>
  <si>
    <t>ERSOLPRC-N</t>
  </si>
  <si>
    <t>ERSOLPRR-N</t>
  </si>
  <si>
    <t>ERSOLTC03-N</t>
  </si>
  <si>
    <t>ERSOLTC06-N</t>
  </si>
  <si>
    <t>ERSOLTC09-N</t>
  </si>
  <si>
    <t>ERSOLTC12-N</t>
  </si>
  <si>
    <t>ERSOLTC14-N</t>
  </si>
  <si>
    <t>ERSOLTT00-N</t>
  </si>
  <si>
    <t>ERSOLTT03-N</t>
  </si>
  <si>
    <t>ERSOLTT06-N</t>
  </si>
  <si>
    <t>ERSOLTT09-N</t>
  </si>
  <si>
    <t>ERWNDH-N</t>
  </si>
  <si>
    <t>ERWNDM-N</t>
  </si>
  <si>
    <t>ETCLDFB-N</t>
  </si>
  <si>
    <t>ETCLEIG-N</t>
  </si>
  <si>
    <t>ETCLESC-N</t>
  </si>
  <si>
    <t>ETCRBSCBO-I</t>
  </si>
  <si>
    <t>ETCRBSCMO-I</t>
  </si>
  <si>
    <t>ETGASCC-N</t>
  </si>
  <si>
    <t>ETGASCCSS-N</t>
  </si>
  <si>
    <t>ETGASGT-N</t>
  </si>
  <si>
    <t>ETGICCC-N</t>
  </si>
  <si>
    <t>ETGICGT-N</t>
  </si>
  <si>
    <t>ETGIHCC-N</t>
  </si>
  <si>
    <t>ETGIHGT-N</t>
  </si>
  <si>
    <t>ETGRMCC-N</t>
  </si>
  <si>
    <t>ETGRNCC-I</t>
  </si>
  <si>
    <t>ETODSGT-N</t>
  </si>
  <si>
    <t>decomissioning costs</t>
  </si>
  <si>
    <t>discount rate</t>
  </si>
  <si>
    <t>%</t>
  </si>
  <si>
    <t>life</t>
  </si>
  <si>
    <t>yr</t>
  </si>
  <si>
    <t>discount factor</t>
  </si>
  <si>
    <t>Overnight</t>
  </si>
  <si>
    <t>Cost</t>
  </si>
  <si>
    <t>Share of cost</t>
  </si>
  <si>
    <t>average for Jan 2014 - September2015</t>
  </si>
  <si>
    <t>In model - previous runs</t>
  </si>
  <si>
    <t>PWR_OPTLEARN</t>
  </si>
  <si>
    <t>NCAP_COST</t>
  </si>
  <si>
    <t>REGION1</t>
  </si>
  <si>
    <t>PWR_PESSLEARN</t>
  </si>
  <si>
    <t>TCH_PWR</t>
  </si>
  <si>
    <t>Comparison</t>
  </si>
  <si>
    <t>UNEP-Optimistic</t>
  </si>
  <si>
    <t>UNEP-mid</t>
  </si>
  <si>
    <t>UNEP-Pessimistic</t>
  </si>
  <si>
    <t>IRPupdate</t>
  </si>
  <si>
    <t>IRP update restrained</t>
  </si>
  <si>
    <t>REIPPP round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</si>
</sst>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%"/>
    <numFmt numFmtId="165" formatCode="0.000"/>
    <numFmt numFmtId="166" formatCode="0.0"/>
    <numFmt numFmtId="167" formatCode="_(* #,##0.00_);_(* \(#,##0.00\);_(* &quot;-&quot;??_);_(@_)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6"/>
      <color rgb="FF555555"/>
      <name val="Arial"/>
      <family val="2"/>
    </font>
    <font>
      <sz val="7"/>
      <color rgb="FF555555"/>
      <name val="Arial"/>
      <family val="2"/>
    </font>
    <font>
      <b/>
      <sz val="10"/>
      <color rgb="FF555555"/>
      <name val="Arial"/>
      <family val="2"/>
    </font>
    <font>
      <sz val="8"/>
      <color rgb="FF80008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rgb="FFE7E7E7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EBEBEB"/>
      </left>
      <right/>
      <top/>
      <bottom/>
      <diagonal/>
    </border>
  </borders>
  <cellStyleXfs count="8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5" borderId="0" applyNumberFormat="0" applyBorder="0" applyAlignment="0" applyProtection="0"/>
    <xf numFmtId="167" fontId="6" fillId="0" borderId="0" applyFont="0" applyFill="0" applyBorder="0" applyAlignment="0" applyProtection="0"/>
  </cellStyleXfs>
  <cellXfs count="35">
    <xf numFmtId="0" fontId="0" fillId="0" borderId="0" xfId="0"/>
    <xf numFmtId="3" fontId="1" fillId="2" borderId="1" xfId="1" applyNumberFormat="1"/>
    <xf numFmtId="9" fontId="1" fillId="2" borderId="1" xfId="1" applyNumberFormat="1"/>
    <xf numFmtId="0" fontId="1" fillId="2" borderId="1" xfId="1"/>
    <xf numFmtId="0" fontId="3" fillId="4" borderId="0" xfId="0" applyFont="1" applyFill="1"/>
    <xf numFmtId="0" fontId="0" fillId="4" borderId="0" xfId="0" applyFill="1"/>
    <xf numFmtId="0" fontId="4" fillId="4" borderId="0" xfId="3" applyFill="1"/>
    <xf numFmtId="3" fontId="0" fillId="4" borderId="0" xfId="0" applyNumberFormat="1" applyFill="1"/>
    <xf numFmtId="0" fontId="0" fillId="4" borderId="0" xfId="0" applyFill="1" applyAlignment="1">
      <alignment horizontal="right"/>
    </xf>
    <xf numFmtId="9" fontId="0" fillId="4" borderId="0" xfId="0" applyNumberFormat="1" applyFill="1"/>
    <xf numFmtId="0" fontId="5" fillId="4" borderId="0" xfId="0" applyFont="1" applyFill="1"/>
    <xf numFmtId="17" fontId="8" fillId="6" borderId="0" xfId="0" applyNumberFormat="1" applyFont="1" applyFill="1" applyAlignment="1">
      <alignment horizontal="left" vertical="top" wrapText="1"/>
    </xf>
    <xf numFmtId="0" fontId="9" fillId="6" borderId="3" xfId="0" applyFont="1" applyFill="1" applyBorder="1" applyAlignment="1">
      <alignment horizontal="center" vertical="center" wrapText="1"/>
    </xf>
    <xf numFmtId="2" fontId="0" fillId="0" borderId="0" xfId="0" applyNumberFormat="1"/>
    <xf numFmtId="17" fontId="10" fillId="6" borderId="0" xfId="0" applyNumberFormat="1" applyFont="1" applyFill="1" applyAlignment="1">
      <alignment horizontal="left" vertical="top" wrapText="1"/>
    </xf>
    <xf numFmtId="17" fontId="10" fillId="7" borderId="0" xfId="0" applyNumberFormat="1" applyFont="1" applyFill="1" applyAlignment="1">
      <alignment horizontal="left" vertical="top" wrapText="1"/>
    </xf>
    <xf numFmtId="0" fontId="3" fillId="4" borderId="0" xfId="0" applyFont="1" applyFill="1" applyAlignment="1">
      <alignment wrapText="1"/>
    </xf>
    <xf numFmtId="9" fontId="1" fillId="2" borderId="1" xfId="5" applyFont="1" applyFill="1" applyBorder="1"/>
    <xf numFmtId="2" fontId="1" fillId="2" borderId="1" xfId="1" applyNumberFormat="1"/>
    <xf numFmtId="164" fontId="0" fillId="0" borderId="0" xfId="5" applyNumberFormat="1" applyFont="1"/>
    <xf numFmtId="166" fontId="0" fillId="0" borderId="0" xfId="0" applyNumberFormat="1"/>
    <xf numFmtId="166" fontId="7" fillId="5" borderId="0" xfId="6" applyNumberFormat="1"/>
    <xf numFmtId="0" fontId="7" fillId="5" borderId="0" xfId="6"/>
    <xf numFmtId="165" fontId="2" fillId="3" borderId="2" xfId="2" applyNumberFormat="1"/>
    <xf numFmtId="2" fontId="0" fillId="4" borderId="0" xfId="0" applyNumberFormat="1" applyFill="1"/>
    <xf numFmtId="166" fontId="0" fillId="4" borderId="0" xfId="0" applyNumberFormat="1" applyFill="1"/>
    <xf numFmtId="0" fontId="3" fillId="0" borderId="0" xfId="0" applyFont="1"/>
    <xf numFmtId="1" fontId="0" fillId="4" borderId="0" xfId="0" applyNumberFormat="1" applyFill="1"/>
    <xf numFmtId="3" fontId="2" fillId="3" borderId="2" xfId="2" applyNumberFormat="1"/>
    <xf numFmtId="9" fontId="0" fillId="4" borderId="0" xfId="5" applyFont="1" applyFill="1"/>
    <xf numFmtId="4" fontId="0" fillId="0" borderId="0" xfId="0" applyNumberFormat="1"/>
    <xf numFmtId="9" fontId="0" fillId="0" borderId="0" xfId="5" applyNumberFormat="1" applyFont="1"/>
    <xf numFmtId="164" fontId="0" fillId="4" borderId="0" xfId="5" applyNumberFormat="1" applyFont="1" applyFill="1"/>
    <xf numFmtId="168" fontId="0" fillId="4" borderId="0" xfId="4" applyNumberFormat="1" applyFont="1" applyFill="1"/>
    <xf numFmtId="0" fontId="11" fillId="0" borderId="0" xfId="0" applyNumberFormat="1" applyFont="1" applyFill="1"/>
  </cellXfs>
  <cellStyles count="8">
    <cellStyle name="Bad" xfId="6" builtinId="27"/>
    <cellStyle name="Comma" xfId="4" builtinId="3"/>
    <cellStyle name="Comma 2 3" xfId="7"/>
    <cellStyle name="Hyperlink" xfId="3" builtinId="8"/>
    <cellStyle name="Input" xfId="1" builtinId="20"/>
    <cellStyle name="Normal" xfId="0" builtinId="0"/>
    <cellStyle name="Output" xfId="2" builtinId="21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Z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RE!$Y$20</c:f>
              <c:strCache>
                <c:ptCount val="1"/>
                <c:pt idx="0">
                  <c:v>UNEP-Optimistic</c:v>
                </c:pt>
              </c:strCache>
            </c:strRef>
          </c:tx>
          <c:marker>
            <c:symbol val="none"/>
          </c:marker>
          <c:xVal>
            <c:numRef>
              <c:f>RE!$Z$19:$AE$19</c:f>
              <c:numCache>
                <c:formatCode>General</c:formatCode>
                <c:ptCount val="6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xVal>
          <c:yVal>
            <c:numRef>
              <c:f>RE!$Z$20:$AD$20</c:f>
              <c:numCache>
                <c:formatCode>General</c:formatCode>
                <c:ptCount val="5"/>
                <c:pt idx="0">
                  <c:v>17165.31334879998</c:v>
                </c:pt>
                <c:pt idx="1">
                  <c:v>14529.037770000001</c:v>
                </c:pt>
                <c:pt idx="2">
                  <c:v>13209.516449999999</c:v>
                </c:pt>
                <c:pt idx="3">
                  <c:v>11889.995130000001</c:v>
                </c:pt>
                <c:pt idx="4">
                  <c:v>10698.32166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RE!$Y$21</c:f>
              <c:strCache>
                <c:ptCount val="1"/>
                <c:pt idx="0">
                  <c:v>UNEP-mid</c:v>
                </c:pt>
              </c:strCache>
            </c:strRef>
          </c:tx>
          <c:marker>
            <c:symbol val="none"/>
          </c:marker>
          <c:xVal>
            <c:numRef>
              <c:f>RE!$Z$19:$AE$19</c:f>
              <c:numCache>
                <c:formatCode>General</c:formatCode>
                <c:ptCount val="6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xVal>
          <c:yVal>
            <c:numRef>
              <c:f>RE!$Z$21:$AD$21</c:f>
              <c:numCache>
                <c:formatCode>General</c:formatCode>
                <c:ptCount val="5"/>
                <c:pt idx="0">
                  <c:v>17165.31334879998</c:v>
                </c:pt>
                <c:pt idx="1">
                  <c:v>15679.347969999999</c:v>
                </c:pt>
                <c:pt idx="2">
                  <c:v>14491.094280000001</c:v>
                </c:pt>
                <c:pt idx="3">
                  <c:v>13302.840720000002</c:v>
                </c:pt>
                <c:pt idx="4">
                  <c:v>11927.045780000002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RE!$Y$22</c:f>
              <c:strCache>
                <c:ptCount val="1"/>
                <c:pt idx="0">
                  <c:v>UNEP-Pessimistic</c:v>
                </c:pt>
              </c:strCache>
            </c:strRef>
          </c:tx>
          <c:marker>
            <c:symbol val="none"/>
          </c:marker>
          <c:xVal>
            <c:numRef>
              <c:f>RE!$Z$19:$AE$19</c:f>
              <c:numCache>
                <c:formatCode>General</c:formatCode>
                <c:ptCount val="6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xVal>
          <c:yVal>
            <c:numRef>
              <c:f>RE!$Z$22:$AD$22</c:f>
              <c:numCache>
                <c:formatCode>General</c:formatCode>
                <c:ptCount val="5"/>
                <c:pt idx="0">
                  <c:v>17165.31334879998</c:v>
                </c:pt>
                <c:pt idx="1">
                  <c:v>16313.681150000002</c:v>
                </c:pt>
                <c:pt idx="2">
                  <c:v>15206.39068</c:v>
                </c:pt>
                <c:pt idx="3">
                  <c:v>14099.100080000002</c:v>
                </c:pt>
                <c:pt idx="4">
                  <c:v>12621.801530000001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RE!$Y$23</c:f>
              <c:strCache>
                <c:ptCount val="1"/>
                <c:pt idx="0">
                  <c:v>IRPupdate</c:v>
                </c:pt>
              </c:strCache>
            </c:strRef>
          </c:tx>
          <c:marker>
            <c:symbol val="none"/>
          </c:marker>
          <c:xVal>
            <c:numRef>
              <c:f>RE!$Z$19:$AE$19</c:f>
              <c:numCache>
                <c:formatCode>General</c:formatCode>
                <c:ptCount val="6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xVal>
          <c:yVal>
            <c:numRef>
              <c:f>RE!$Z$23:$AD$23</c:f>
              <c:numCache>
                <c:formatCode>General</c:formatCode>
                <c:ptCount val="5"/>
                <c:pt idx="0">
                  <c:v>28958.922608303244</c:v>
                </c:pt>
                <c:pt idx="1">
                  <c:v>20691.001805054148</c:v>
                </c:pt>
                <c:pt idx="2">
                  <c:v>17638.231046931407</c:v>
                </c:pt>
                <c:pt idx="3">
                  <c:v>14585.460288808661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RE!$Y$24</c:f>
              <c:strCache>
                <c:ptCount val="1"/>
                <c:pt idx="0">
                  <c:v>IRP update restrained</c:v>
                </c:pt>
              </c:strCache>
            </c:strRef>
          </c:tx>
          <c:marker>
            <c:symbol val="none"/>
          </c:marker>
          <c:xVal>
            <c:numRef>
              <c:f>RE!$Z$19:$AE$19</c:f>
              <c:numCache>
                <c:formatCode>General</c:formatCode>
                <c:ptCount val="6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2040</c:v>
                </c:pt>
                <c:pt idx="5">
                  <c:v>2050</c:v>
                </c:pt>
              </c:numCache>
            </c:numRef>
          </c:xVal>
          <c:yVal>
            <c:numRef>
              <c:f>RE!$Z$24:$AD$24</c:f>
              <c:numCache>
                <c:formatCode>General</c:formatCode>
                <c:ptCount val="5"/>
                <c:pt idx="0">
                  <c:v>28958.922608303244</c:v>
                </c:pt>
                <c:pt idx="1">
                  <c:v>20691.001805054148</c:v>
                </c:pt>
                <c:pt idx="2">
                  <c:v>20691.001805054148</c:v>
                </c:pt>
                <c:pt idx="3">
                  <c:v>20691.001805054148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RE!$Y$25</c:f>
              <c:strCache>
                <c:ptCount val="1"/>
                <c:pt idx="0">
                  <c:v>REIPPP round 4</c:v>
                </c:pt>
              </c:strCache>
            </c:strRef>
          </c:tx>
          <c:xVal>
            <c:numRef>
              <c:f>RE!$Z$19</c:f>
              <c:numCache>
                <c:formatCode>General</c:formatCode>
                <c:ptCount val="1"/>
                <c:pt idx="0">
                  <c:v>2015</c:v>
                </c:pt>
              </c:numCache>
            </c:numRef>
          </c:xVal>
          <c:yVal>
            <c:numRef>
              <c:f>RE!$Z$25</c:f>
              <c:numCache>
                <c:formatCode>General</c:formatCode>
                <c:ptCount val="1"/>
                <c:pt idx="0">
                  <c:v>15000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3203072"/>
        <c:axId val="303204992"/>
      </c:scatterChart>
      <c:valAx>
        <c:axId val="303203072"/>
        <c:scaling>
          <c:orientation val="minMax"/>
          <c:max val="2040"/>
          <c:min val="2015"/>
        </c:scaling>
        <c:delete val="0"/>
        <c:axPos val="b"/>
        <c:numFmt formatCode="General" sourceLinked="1"/>
        <c:majorTickMark val="out"/>
        <c:minorTickMark val="none"/>
        <c:tickLblPos val="nextTo"/>
        <c:crossAx val="303204992"/>
        <c:crosses val="autoZero"/>
        <c:crossBetween val="midCat"/>
      </c:valAx>
      <c:valAx>
        <c:axId val="303204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/>
                  <a:t>PV Overnight Cost 2015 R/kW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032030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371475</xdr:colOff>
      <xdr:row>26</xdr:row>
      <xdr:rowOff>41275</xdr:rowOff>
    </xdr:from>
    <xdr:to>
      <xdr:col>38</xdr:col>
      <xdr:colOff>66675</xdr:colOff>
      <xdr:row>41</xdr:row>
      <xdr:rowOff>22225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TM_MC/SATM/TCH_PW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isting capacity basic data"/>
      <sheetName val="PWR"/>
      <sheetName val="ITEMS_Teche"/>
      <sheetName val="TS ETech"/>
      <sheetName val="TS LifeExt"/>
      <sheetName val="TID ETech"/>
      <sheetName val="ITEMS_Comm"/>
      <sheetName val="fgd costs"/>
      <sheetName val="TS FGD"/>
      <sheetName val="TID FGD"/>
      <sheetName val="New Capacity basic data"/>
      <sheetName val="Inga"/>
      <sheetName val="Transmission Costs"/>
      <sheetName val="OtherRegionalProjects"/>
      <sheetName val="NT_PWR"/>
      <sheetName val="ITEMS_Techn"/>
      <sheetName val="TS INVFX"/>
      <sheetName val="TS INVFX_5yr"/>
      <sheetName val="TS INVFX_IRP"/>
      <sheetName val="TS NTech"/>
      <sheetName val="TS NTechICost"/>
      <sheetName val="TID NTech"/>
      <sheetName val="ITEMS GRP"/>
      <sheetName val="TS Othere"/>
      <sheetName val="TID Othere"/>
      <sheetName val="ITEMS UC"/>
      <sheetName val="TS UC"/>
      <sheetName val="TID UC"/>
      <sheetName val="ITEMS UC_BLIPPP"/>
      <sheetName val="TS UC_BLIPPP"/>
      <sheetName val="TID UC_BLIPPP"/>
      <sheetName val="REAvail"/>
      <sheetName val="TS REAvail"/>
      <sheetName val="REAvail_10TS"/>
      <sheetName val="TS REAvail_10TS"/>
      <sheetName val="REGIONS"/>
      <sheetName val="NameConv"/>
      <sheetName val="Deflator"/>
      <sheetName val="EskomCoalEff"/>
      <sheetName val="Analytica_Input"/>
      <sheetName val="Logof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7">
          <cell r="C27" t="str">
            <v>Technology Name</v>
          </cell>
          <cell r="D27" t="str">
            <v>fuel</v>
          </cell>
          <cell r="E27" t="str">
            <v>input2006</v>
          </cell>
          <cell r="F27" t="str">
            <v>input 22006</v>
          </cell>
          <cell r="G27" t="str">
            <v>Output Commodity2006</v>
          </cell>
          <cell r="H27" t="str">
            <v>output 22006</v>
          </cell>
          <cell r="I27" t="str">
            <v>Efficiency2006</v>
          </cell>
          <cell r="J27" t="str">
            <v>Contribution to Peak2006</v>
          </cell>
          <cell r="K27" t="str">
            <v>Availability factor2006</v>
          </cell>
          <cell r="L27" t="str">
            <v>Maximum availability2006</v>
          </cell>
          <cell r="M27" t="str">
            <v>Minimum utilisation2006</v>
          </cell>
          <cell r="N27" t="str">
            <v>Life of Plant2006</v>
          </cell>
          <cell r="O27" t="str">
            <v>Lead Time2006</v>
          </cell>
          <cell r="P27" t="str">
            <v>Water use2006</v>
          </cell>
          <cell r="Q27" t="str">
            <v>Environmental Levy2006</v>
          </cell>
          <cell r="R27" t="str">
            <v>Fixed costs2006</v>
          </cell>
          <cell r="S27" t="str">
            <v>Variable costs2006</v>
          </cell>
          <cell r="T27" t="str">
            <v>Start year</v>
          </cell>
          <cell r="V27" t="str">
            <v>CHP fuel input ratio2006</v>
          </cell>
          <cell r="W27" t="str">
            <v>CHP output ratio2006</v>
          </cell>
          <cell r="X27" t="str">
            <v>Overnight capital costs with technology learning2010</v>
          </cell>
          <cell r="Y27" t="str">
            <v>Overnight capital costs with technology learning2012</v>
          </cell>
          <cell r="Z27" t="str">
            <v>Overnight capital costs with technology learning2014</v>
          </cell>
          <cell r="AA27" t="str">
            <v>Overnight capital costs with technology learning2016</v>
          </cell>
          <cell r="AB27" t="str">
            <v>Overnight capital costs with technology learning2018</v>
          </cell>
          <cell r="AC27" t="str">
            <v>Overnight capital costs with technology learning2020</v>
          </cell>
          <cell r="AD27" t="str">
            <v>Overnight capital costs with technology learning2025</v>
          </cell>
          <cell r="AE27" t="str">
            <v>Overnight capital costs with technology learning2030</v>
          </cell>
          <cell r="AF27" t="str">
            <v>Overnight capital costs with technology learning2040</v>
          </cell>
          <cell r="AG27" t="str">
            <v>Overnight capital costs with technology learning2050</v>
          </cell>
          <cell r="AH27" t="str">
            <v>Upper Limit on annual New Capacity (GW)2010</v>
          </cell>
          <cell r="AI27" t="str">
            <v>Upper Limit on annual New Capacity (GW)2020</v>
          </cell>
          <cell r="AJ27" t="str">
            <v>Upper Limit on annual New Capacity (GW)2030</v>
          </cell>
          <cell r="AK27" t="str">
            <v>Upper Limit on annual New Capacity (GW)2050</v>
          </cell>
          <cell r="AL27" t="str">
            <v>Upper Limit on Total Installed Capacity (GW)2010</v>
          </cell>
          <cell r="AM27" t="str">
            <v>Upper Limit on Total Installed Capacity (GW)2020</v>
          </cell>
          <cell r="AN27" t="str">
            <v>Upper Limit on Total Installed Capacity (GW)2030</v>
          </cell>
          <cell r="AO27" t="str">
            <v>Upper Limit on Total Installed Capacity (GW)2050</v>
          </cell>
          <cell r="AP27" t="str">
            <v>Fixed Invesment (new cap - GW)2010</v>
          </cell>
          <cell r="AQ27" t="str">
            <v>Fixed Invesment (new cap - GW)2011</v>
          </cell>
          <cell r="AR27" t="str">
            <v>Fixed Invesment (new cap - GW)2012</v>
          </cell>
          <cell r="AS27" t="str">
            <v>Fixed Invesment (new cap - GW)2013</v>
          </cell>
          <cell r="AT27" t="str">
            <v>Fixed Invesment (new cap - GW)2014</v>
          </cell>
          <cell r="AU27" t="str">
            <v>Fixed Invesment (new cap - GW)2015</v>
          </cell>
          <cell r="AV27" t="str">
            <v>Fixed Invesment (new cap - GW)2016</v>
          </cell>
          <cell r="AW27" t="str">
            <v>Fixed Invesment (new cap - GW)2017</v>
          </cell>
          <cell r="AX27" t="str">
            <v>Fixed Invesment (new cap - GW)2018</v>
          </cell>
          <cell r="AY27" t="str">
            <v>Fixed Invesment (new cap - GW)2019</v>
          </cell>
          <cell r="AZ27" t="str">
            <v>Fixed Invesment (new cap - GW)2020</v>
          </cell>
        </row>
        <row r="31">
          <cell r="C31" t="str">
            <v>ETCLDFB-N</v>
          </cell>
          <cell r="D31" t="str">
            <v>Coal Discard</v>
          </cell>
          <cell r="E31" t="str">
            <v>PWRCLD</v>
          </cell>
          <cell r="G31" t="str">
            <v>ELCC</v>
          </cell>
          <cell r="I31">
            <v>0.35710742981847043</v>
          </cell>
          <cell r="J31">
            <v>1</v>
          </cell>
          <cell r="K31">
            <v>0.85</v>
          </cell>
          <cell r="L31">
            <v>0.95899999999999996</v>
          </cell>
          <cell r="M31" t="str">
            <v/>
          </cell>
          <cell r="N31">
            <v>30</v>
          </cell>
          <cell r="O31">
            <v>-4</v>
          </cell>
          <cell r="P31">
            <v>9.2499999999999982</v>
          </cell>
          <cell r="Q31">
            <v>277.77777777777777</v>
          </cell>
          <cell r="R31">
            <v>365</v>
          </cell>
          <cell r="S31">
            <v>27.527777777777775</v>
          </cell>
          <cell r="T31">
            <v>2015</v>
          </cell>
          <cell r="U31">
            <v>0.25</v>
          </cell>
          <cell r="X31">
            <v>23220.21660649819</v>
          </cell>
          <cell r="Y31">
            <v>23220.21660649819</v>
          </cell>
          <cell r="Z31">
            <v>23220.21660649819</v>
          </cell>
          <cell r="AA31">
            <v>23220.21660649819</v>
          </cell>
          <cell r="AB31">
            <v>23220.21660649819</v>
          </cell>
          <cell r="AC31">
            <v>23220.21660649819</v>
          </cell>
          <cell r="AD31">
            <v>23220.21660649819</v>
          </cell>
          <cell r="AE31">
            <v>23220.21660649819</v>
          </cell>
          <cell r="AF31">
            <v>23220.21660649819</v>
          </cell>
          <cell r="AG31">
            <v>23220.21660649819</v>
          </cell>
          <cell r="AH31" t="str">
            <v/>
          </cell>
          <cell r="AI31" t="str">
            <v/>
          </cell>
          <cell r="AJ31" t="str">
            <v/>
          </cell>
          <cell r="AK31" t="str">
            <v/>
          </cell>
          <cell r="AL31" t="str">
            <v/>
          </cell>
          <cell r="AM31">
            <v>3</v>
          </cell>
          <cell r="AN31">
            <v>3</v>
          </cell>
          <cell r="AO31">
            <v>3</v>
          </cell>
          <cell r="AP31" t="str">
            <v/>
          </cell>
          <cell r="AQ31" t="str">
            <v/>
          </cell>
          <cell r="AR31" t="str">
            <v/>
          </cell>
          <cell r="AS31" t="str">
            <v/>
          </cell>
          <cell r="AT31" t="str">
            <v/>
          </cell>
          <cell r="AU31" t="str">
            <v/>
          </cell>
          <cell r="AV31" t="str">
            <v/>
          </cell>
          <cell r="AW31" t="str">
            <v/>
          </cell>
          <cell r="AX31" t="str">
            <v/>
          </cell>
          <cell r="AY31" t="str">
            <v/>
          </cell>
          <cell r="AZ31" t="str">
            <v/>
          </cell>
          <cell r="BB31">
            <v>5</v>
          </cell>
        </row>
        <row r="32">
          <cell r="C32" t="str">
            <v>ETCLESC-N</v>
          </cell>
          <cell r="D32" t="str">
            <v>Coal low grade</v>
          </cell>
          <cell r="E32" t="str">
            <v>PWRCLE</v>
          </cell>
          <cell r="G32" t="str">
            <v>ELCC</v>
          </cell>
          <cell r="I32">
            <v>0.36851264203091411</v>
          </cell>
          <cell r="J32">
            <v>1</v>
          </cell>
          <cell r="K32">
            <v>0.85</v>
          </cell>
          <cell r="L32">
            <v>0.96299999999999997</v>
          </cell>
          <cell r="M32" t="str">
            <v/>
          </cell>
          <cell r="N32">
            <v>30</v>
          </cell>
          <cell r="O32">
            <v>-4</v>
          </cell>
          <cell r="P32">
            <v>63.638888888888886</v>
          </cell>
          <cell r="Q32">
            <v>277.77777777777777</v>
          </cell>
          <cell r="R32">
            <v>455</v>
          </cell>
          <cell r="S32">
            <v>12.333333333333332</v>
          </cell>
          <cell r="T32">
            <v>2014</v>
          </cell>
          <cell r="U32">
            <v>0.75</v>
          </cell>
          <cell r="X32">
            <v>23363.176895306857</v>
          </cell>
          <cell r="Y32">
            <v>23363.176895306857</v>
          </cell>
          <cell r="Z32">
            <v>23363.176895306857</v>
          </cell>
          <cell r="AA32">
            <v>23363.176895306857</v>
          </cell>
          <cell r="AB32">
            <v>23363.176895306857</v>
          </cell>
          <cell r="AC32">
            <v>23363.176895306857</v>
          </cell>
          <cell r="AD32">
            <v>23363.176895306857</v>
          </cell>
          <cell r="AE32">
            <v>23363.176895306857</v>
          </cell>
          <cell r="AF32">
            <v>23363.176895306857</v>
          </cell>
          <cell r="AG32">
            <v>23363.176895306857</v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 t="str">
            <v/>
          </cell>
          <cell r="AM32" t="str">
            <v/>
          </cell>
          <cell r="AN32" t="str">
            <v/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U32">
            <v>0.72199999999999998</v>
          </cell>
          <cell r="AV32">
            <v>1.444</v>
          </cell>
          <cell r="AW32">
            <v>1.444</v>
          </cell>
          <cell r="AX32">
            <v>1.444</v>
          </cell>
          <cell r="AY32">
            <v>1.444</v>
          </cell>
          <cell r="AZ32">
            <v>2.1639999999999997</v>
          </cell>
          <cell r="BB32">
            <v>4</v>
          </cell>
        </row>
        <row r="33">
          <cell r="C33" t="str">
            <v>ETCLEIG-N</v>
          </cell>
          <cell r="D33" t="str">
            <v>Coal low grade</v>
          </cell>
          <cell r="E33" t="str">
            <v>PWRCLE</v>
          </cell>
          <cell r="G33" t="str">
            <v>ELCC</v>
          </cell>
          <cell r="I33">
            <v>0.36892805902848946</v>
          </cell>
          <cell r="J33">
            <v>1</v>
          </cell>
          <cell r="K33">
            <v>0.85699999999999998</v>
          </cell>
          <cell r="L33">
            <v>0.89900000000000002</v>
          </cell>
          <cell r="M33" t="str">
            <v/>
          </cell>
          <cell r="N33">
            <v>30</v>
          </cell>
          <cell r="O33">
            <v>-5</v>
          </cell>
          <cell r="P33">
            <v>71.333333333333329</v>
          </cell>
          <cell r="Q33">
            <v>277.77777777777777</v>
          </cell>
          <cell r="R33">
            <v>830</v>
          </cell>
          <cell r="S33">
            <v>4</v>
          </cell>
          <cell r="T33">
            <v>2015</v>
          </cell>
          <cell r="U33">
            <v>0.64</v>
          </cell>
          <cell r="X33">
            <v>32502.442453799711</v>
          </cell>
          <cell r="Y33">
            <v>31713.357400722016</v>
          </cell>
          <cell r="Z33">
            <v>30997.889488888391</v>
          </cell>
          <cell r="AA33">
            <v>30587.017569666739</v>
          </cell>
          <cell r="AB33">
            <v>30298.3230178349</v>
          </cell>
          <cell r="AC33">
            <v>29945.397304880964</v>
          </cell>
          <cell r="AD33">
            <v>29145.542370898911</v>
          </cell>
          <cell r="AE33">
            <v>28881.26310344263</v>
          </cell>
          <cell r="AF33">
            <v>28619.49893843495</v>
          </cell>
          <cell r="AG33">
            <v>28489.53740904044</v>
          </cell>
          <cell r="AH33" t="str">
            <v/>
          </cell>
          <cell r="AI33" t="str">
            <v/>
          </cell>
          <cell r="AJ33" t="str">
            <v/>
          </cell>
          <cell r="AK33" t="str">
            <v/>
          </cell>
          <cell r="AL33" t="str">
            <v/>
          </cell>
          <cell r="AM33" t="str">
            <v/>
          </cell>
          <cell r="AN33" t="str">
            <v/>
          </cell>
          <cell r="AO33" t="str">
            <v/>
          </cell>
          <cell r="AP33" t="str">
            <v/>
          </cell>
          <cell r="AQ33" t="str">
            <v/>
          </cell>
          <cell r="AR33" t="str">
            <v/>
          </cell>
          <cell r="AS33" t="str">
            <v/>
          </cell>
          <cell r="AT33" t="str">
            <v/>
          </cell>
          <cell r="AU33" t="str">
            <v/>
          </cell>
          <cell r="AV33" t="str">
            <v/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B33">
            <v>6</v>
          </cell>
        </row>
        <row r="34">
          <cell r="C34" t="str">
            <v>ETCRBSCBO-I</v>
          </cell>
          <cell r="D34" t="str">
            <v>Coal for plants in Botswana</v>
          </cell>
          <cell r="E34" t="str">
            <v>PWRCRB</v>
          </cell>
          <cell r="G34" t="str">
            <v>ELCC</v>
          </cell>
          <cell r="I34">
            <v>0.37</v>
          </cell>
          <cell r="J34">
            <v>1</v>
          </cell>
          <cell r="K34">
            <v>0.85</v>
          </cell>
          <cell r="L34">
            <v>0.96299999999999997</v>
          </cell>
          <cell r="M34" t="str">
            <v/>
          </cell>
          <cell r="N34">
            <v>30</v>
          </cell>
          <cell r="O34">
            <v>-3</v>
          </cell>
          <cell r="P34">
            <v>27.777777777777779</v>
          </cell>
          <cell r="Q34">
            <v>0</v>
          </cell>
          <cell r="R34">
            <v>379</v>
          </cell>
          <cell r="S34">
            <v>5</v>
          </cell>
          <cell r="T34">
            <v>2018</v>
          </cell>
          <cell r="U34">
            <v>0.3</v>
          </cell>
          <cell r="X34">
            <v>20256</v>
          </cell>
          <cell r="Y34">
            <v>20256</v>
          </cell>
          <cell r="Z34">
            <v>20256</v>
          </cell>
          <cell r="AA34">
            <v>20256</v>
          </cell>
          <cell r="AB34">
            <v>20256</v>
          </cell>
          <cell r="AC34">
            <v>20256</v>
          </cell>
          <cell r="AD34">
            <v>20256</v>
          </cell>
          <cell r="AE34">
            <v>20256</v>
          </cell>
          <cell r="AF34">
            <v>20256</v>
          </cell>
          <cell r="AG34">
            <v>20256</v>
          </cell>
          <cell r="AH34" t="str">
            <v/>
          </cell>
          <cell r="AI34" t="str">
            <v/>
          </cell>
          <cell r="AJ34" t="str">
            <v/>
          </cell>
          <cell r="AK34" t="str">
            <v/>
          </cell>
          <cell r="AL34">
            <v>1.2</v>
          </cell>
          <cell r="AM34" t="str">
            <v/>
          </cell>
          <cell r="AN34" t="str">
            <v/>
          </cell>
          <cell r="AO34" t="str">
            <v/>
          </cell>
          <cell r="AP34" t="str">
            <v/>
          </cell>
          <cell r="AQ34" t="str">
            <v/>
          </cell>
          <cell r="AR34" t="str">
            <v/>
          </cell>
          <cell r="AS34" t="str">
            <v/>
          </cell>
          <cell r="AT34" t="str">
            <v/>
          </cell>
          <cell r="AU34" t="str">
            <v/>
          </cell>
          <cell r="AV34" t="str">
            <v/>
          </cell>
          <cell r="AW34" t="str">
            <v/>
          </cell>
          <cell r="AX34" t="str">
            <v/>
          </cell>
          <cell r="AY34" t="str">
            <v/>
          </cell>
          <cell r="AZ34" t="str">
            <v/>
          </cell>
          <cell r="BB34">
            <v>29</v>
          </cell>
        </row>
        <row r="35">
          <cell r="C35" t="str">
            <v>ETCRBSCMO-I</v>
          </cell>
          <cell r="D35" t="str">
            <v>Coal for plants in Botswana</v>
          </cell>
          <cell r="E35" t="str">
            <v>PWRCRB</v>
          </cell>
          <cell r="G35" t="str">
            <v>ELCC</v>
          </cell>
          <cell r="I35">
            <v>0.35</v>
          </cell>
          <cell r="J35">
            <v>1</v>
          </cell>
          <cell r="K35">
            <v>0.85</v>
          </cell>
          <cell r="L35">
            <v>0.96299999999999997</v>
          </cell>
          <cell r="M35" t="str">
            <v/>
          </cell>
          <cell r="N35">
            <v>30</v>
          </cell>
          <cell r="O35">
            <v>-4</v>
          </cell>
          <cell r="P35">
            <v>27.777777777777779</v>
          </cell>
          <cell r="Q35">
            <v>0</v>
          </cell>
          <cell r="R35">
            <v>160</v>
          </cell>
          <cell r="S35">
            <v>2.1388888888888888</v>
          </cell>
          <cell r="T35">
            <v>2024</v>
          </cell>
          <cell r="U35">
            <v>0.3</v>
          </cell>
          <cell r="X35">
            <v>17280</v>
          </cell>
          <cell r="Y35">
            <v>17280</v>
          </cell>
          <cell r="Z35">
            <v>17280</v>
          </cell>
          <cell r="AA35">
            <v>17280</v>
          </cell>
          <cell r="AB35">
            <v>17280</v>
          </cell>
          <cell r="AC35">
            <v>17280</v>
          </cell>
          <cell r="AD35">
            <v>17280</v>
          </cell>
          <cell r="AE35">
            <v>17280</v>
          </cell>
          <cell r="AF35">
            <v>17280</v>
          </cell>
          <cell r="AG35">
            <v>17280</v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1</v>
          </cell>
          <cell r="AM35" t="str">
            <v/>
          </cell>
          <cell r="AN35" t="str">
            <v/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 t="str">
            <v/>
          </cell>
          <cell r="AU35" t="str">
            <v/>
          </cell>
          <cell r="AV35" t="str">
            <v/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B35">
            <v>31</v>
          </cell>
        </row>
        <row r="36">
          <cell r="C36" t="str">
            <v>ETODSGT-N</v>
          </cell>
          <cell r="D36" t="str">
            <v>Oil Diesel</v>
          </cell>
          <cell r="E36" t="str">
            <v>PWRODS</v>
          </cell>
          <cell r="G36" t="str">
            <v>ELCC</v>
          </cell>
          <cell r="I36">
            <v>0.30186147912124767</v>
          </cell>
          <cell r="J36">
            <v>1</v>
          </cell>
          <cell r="K36">
            <v>0.88800000000000001</v>
          </cell>
          <cell r="L36">
            <v>0.95399999999999996</v>
          </cell>
          <cell r="M36">
            <v>0.05</v>
          </cell>
          <cell r="N36">
            <v>30</v>
          </cell>
          <cell r="O36">
            <v>-2</v>
          </cell>
          <cell r="P36">
            <v>5.5</v>
          </cell>
          <cell r="Q36">
            <v>277.77777777777777</v>
          </cell>
          <cell r="R36">
            <v>70</v>
          </cell>
          <cell r="S36">
            <v>0</v>
          </cell>
          <cell r="T36">
            <v>2010</v>
          </cell>
          <cell r="U36">
            <v>0.115</v>
          </cell>
          <cell r="X36">
            <v>4325.5415162454874</v>
          </cell>
          <cell r="Y36">
            <v>4325.5415162454874</v>
          </cell>
          <cell r="Z36">
            <v>4325.5415162454874</v>
          </cell>
          <cell r="AA36">
            <v>4325.5415162454874</v>
          </cell>
          <cell r="AB36">
            <v>4325.5415162454874</v>
          </cell>
          <cell r="AC36">
            <v>4325.5415162454874</v>
          </cell>
          <cell r="AD36">
            <v>4325.5415162454874</v>
          </cell>
          <cell r="AE36">
            <v>4325.5415162454874</v>
          </cell>
          <cell r="AF36">
            <v>4325.5415162454874</v>
          </cell>
          <cell r="AG36">
            <v>4325.5415162454874</v>
          </cell>
          <cell r="AH36" t="str">
            <v/>
          </cell>
          <cell r="AI36" t="str">
            <v/>
          </cell>
          <cell r="AJ36" t="str">
            <v/>
          </cell>
          <cell r="AK36" t="str">
            <v/>
          </cell>
          <cell r="AL36" t="str">
            <v/>
          </cell>
          <cell r="AM36" t="str">
            <v/>
          </cell>
          <cell r="AN36" t="str">
            <v/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0.33500000000000002</v>
          </cell>
          <cell r="AV36">
            <v>0.67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B36">
            <v>3</v>
          </cell>
        </row>
        <row r="37">
          <cell r="C37" t="str">
            <v>ETGICGT-N</v>
          </cell>
          <cell r="D37" t="str">
            <v>Coastal Gas</v>
          </cell>
          <cell r="E37" t="str">
            <v>PWRGIC</v>
          </cell>
          <cell r="G37" t="str">
            <v>ELCC</v>
          </cell>
          <cell r="I37">
            <v>0.30186147912124767</v>
          </cell>
          <cell r="J37">
            <v>1</v>
          </cell>
          <cell r="K37">
            <v>0.88800000000000001</v>
          </cell>
          <cell r="L37">
            <v>0.95399999999999996</v>
          </cell>
          <cell r="M37">
            <v>0.05</v>
          </cell>
          <cell r="N37">
            <v>30</v>
          </cell>
          <cell r="O37">
            <v>-2</v>
          </cell>
          <cell r="P37">
            <v>5.5</v>
          </cell>
          <cell r="Q37">
            <v>277.77777777777777</v>
          </cell>
          <cell r="R37">
            <v>70</v>
          </cell>
          <cell r="S37">
            <v>0</v>
          </cell>
          <cell r="T37">
            <v>2010</v>
          </cell>
          <cell r="U37">
            <v>0.115</v>
          </cell>
          <cell r="X37">
            <v>4325.5415162454874</v>
          </cell>
          <cell r="Y37">
            <v>4325.5415162454874</v>
          </cell>
          <cell r="Z37">
            <v>4325.5415162454874</v>
          </cell>
          <cell r="AA37">
            <v>4325.5415162454874</v>
          </cell>
          <cell r="AB37">
            <v>4325.5415162454874</v>
          </cell>
          <cell r="AC37">
            <v>4325.5415162454874</v>
          </cell>
          <cell r="AD37">
            <v>4325.5415162454874</v>
          </cell>
          <cell r="AE37">
            <v>4325.5415162454874</v>
          </cell>
          <cell r="AF37">
            <v>4325.5415162454874</v>
          </cell>
          <cell r="AG37">
            <v>4325.5415162454874</v>
          </cell>
          <cell r="AH37" t="str">
            <v/>
          </cell>
          <cell r="AI37" t="str">
            <v/>
          </cell>
          <cell r="AJ37" t="str">
            <v/>
          </cell>
          <cell r="AK37" t="str">
            <v/>
          </cell>
          <cell r="AL37">
            <v>1.323</v>
          </cell>
          <cell r="AM37" t="str">
            <v/>
          </cell>
          <cell r="AN37" t="str">
            <v/>
          </cell>
          <cell r="AO37" t="str">
            <v/>
          </cell>
          <cell r="AP37" t="str">
            <v/>
          </cell>
          <cell r="AQ37" t="str">
            <v/>
          </cell>
          <cell r="AR37" t="str">
            <v/>
          </cell>
          <cell r="AS37" t="str">
            <v/>
          </cell>
          <cell r="AT37" t="str">
            <v/>
          </cell>
          <cell r="AU37" t="str">
            <v/>
          </cell>
          <cell r="AV37" t="str">
            <v/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B37">
            <v>3</v>
          </cell>
        </row>
        <row r="38">
          <cell r="C38" t="str">
            <v>ETGIHGT-N</v>
          </cell>
          <cell r="D38" t="str">
            <v>Gas Indigenous Shale</v>
          </cell>
          <cell r="E38" t="str">
            <v>PWRGIH</v>
          </cell>
          <cell r="G38" t="str">
            <v>ELCC</v>
          </cell>
          <cell r="I38">
            <v>0.30186147912124767</v>
          </cell>
          <cell r="J38">
            <v>1</v>
          </cell>
          <cell r="K38">
            <v>0.88800000000000001</v>
          </cell>
          <cell r="L38">
            <v>0.95399999999999996</v>
          </cell>
          <cell r="M38">
            <v>0.05</v>
          </cell>
          <cell r="N38">
            <v>30</v>
          </cell>
          <cell r="O38">
            <v>-2</v>
          </cell>
          <cell r="P38">
            <v>5.5</v>
          </cell>
          <cell r="Q38">
            <v>277.77777777777777</v>
          </cell>
          <cell r="R38">
            <v>70</v>
          </cell>
          <cell r="S38">
            <v>0</v>
          </cell>
          <cell r="T38">
            <v>2010</v>
          </cell>
          <cell r="U38">
            <v>0.115</v>
          </cell>
          <cell r="X38">
            <v>4325.5415162454874</v>
          </cell>
          <cell r="Y38">
            <v>4325.5415162454874</v>
          </cell>
          <cell r="Z38">
            <v>4325.5415162454874</v>
          </cell>
          <cell r="AA38">
            <v>4325.5415162454874</v>
          </cell>
          <cell r="AB38">
            <v>4325.5415162454874</v>
          </cell>
          <cell r="AC38">
            <v>4325.5415162454874</v>
          </cell>
          <cell r="AD38">
            <v>4325.5415162454874</v>
          </cell>
          <cell r="AE38">
            <v>4325.5415162454874</v>
          </cell>
          <cell r="AF38">
            <v>4325.5415162454874</v>
          </cell>
          <cell r="AG38">
            <v>4325.5415162454874</v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 t="str">
            <v/>
          </cell>
          <cell r="AM38" t="str">
            <v/>
          </cell>
          <cell r="AN38" t="str">
            <v/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 t="str">
            <v/>
          </cell>
          <cell r="AU38" t="str">
            <v/>
          </cell>
          <cell r="AV38" t="str">
            <v/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B38">
            <v>3</v>
          </cell>
        </row>
        <row r="39">
          <cell r="C39" t="str">
            <v>ETGASGT-N</v>
          </cell>
          <cell r="D39" t="str">
            <v>Gas South Africa</v>
          </cell>
          <cell r="E39" t="str">
            <v>PWRGAS</v>
          </cell>
          <cell r="G39" t="str">
            <v>ELCC</v>
          </cell>
          <cell r="I39">
            <v>0.30186147912124767</v>
          </cell>
          <cell r="J39">
            <v>1</v>
          </cell>
          <cell r="K39">
            <v>0.88800000000000001</v>
          </cell>
          <cell r="L39">
            <v>0.95399999999999996</v>
          </cell>
          <cell r="M39">
            <v>0.05</v>
          </cell>
          <cell r="N39">
            <v>30</v>
          </cell>
          <cell r="O39">
            <v>-2</v>
          </cell>
          <cell r="P39">
            <v>5.5</v>
          </cell>
          <cell r="Q39">
            <v>277.77777777777777</v>
          </cell>
          <cell r="R39">
            <v>70</v>
          </cell>
          <cell r="S39">
            <v>0</v>
          </cell>
          <cell r="T39">
            <v>2010</v>
          </cell>
          <cell r="U39">
            <v>0.115</v>
          </cell>
          <cell r="X39">
            <v>4325.5415162454874</v>
          </cell>
          <cell r="Y39">
            <v>4325.5415162454874</v>
          </cell>
          <cell r="Z39">
            <v>4325.5415162454874</v>
          </cell>
          <cell r="AA39">
            <v>4325.5415162454874</v>
          </cell>
          <cell r="AB39">
            <v>4325.5415162454874</v>
          </cell>
          <cell r="AC39">
            <v>4325.5415162454874</v>
          </cell>
          <cell r="AD39">
            <v>4325.5415162454874</v>
          </cell>
          <cell r="AE39">
            <v>4325.5415162454874</v>
          </cell>
          <cell r="AF39">
            <v>4325.5415162454874</v>
          </cell>
          <cell r="AG39">
            <v>4325.5415162454874</v>
          </cell>
          <cell r="AH39" t="str">
            <v/>
          </cell>
          <cell r="AI39" t="str">
            <v/>
          </cell>
          <cell r="AJ39" t="str">
            <v/>
          </cell>
          <cell r="AK39" t="str">
            <v/>
          </cell>
          <cell r="AL39" t="str">
            <v/>
          </cell>
          <cell r="AM39" t="str">
            <v/>
          </cell>
          <cell r="AN39" t="str">
            <v/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 t="str">
            <v/>
          </cell>
          <cell r="AU39" t="str">
            <v/>
          </cell>
          <cell r="AV39" t="str">
            <v/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B39">
            <v>3</v>
          </cell>
        </row>
        <row r="40">
          <cell r="C40" t="str">
            <v>ETGICGT-N</v>
          </cell>
          <cell r="D40" t="str">
            <v>Coastal Gas</v>
          </cell>
          <cell r="E40" t="str">
            <v>PWRGIC</v>
          </cell>
          <cell r="G40" t="str">
            <v>ELCC</v>
          </cell>
          <cell r="I40">
            <v>0.30186147912124767</v>
          </cell>
          <cell r="J40">
            <v>1</v>
          </cell>
          <cell r="K40">
            <v>0.88800000000000001</v>
          </cell>
          <cell r="L40">
            <v>0.95399999999999996</v>
          </cell>
          <cell r="M40">
            <v>0.05</v>
          </cell>
          <cell r="N40">
            <v>30</v>
          </cell>
          <cell r="O40">
            <v>-2</v>
          </cell>
          <cell r="P40">
            <v>5.5</v>
          </cell>
          <cell r="Q40">
            <v>277.77777777777777</v>
          </cell>
          <cell r="R40">
            <v>70</v>
          </cell>
          <cell r="S40">
            <v>0</v>
          </cell>
          <cell r="T40">
            <v>2010</v>
          </cell>
          <cell r="U40">
            <v>0.115</v>
          </cell>
          <cell r="X40">
            <v>4325.5415162454874</v>
          </cell>
          <cell r="Y40">
            <v>4325.5415162454874</v>
          </cell>
          <cell r="Z40">
            <v>4325.5415162454874</v>
          </cell>
          <cell r="AA40">
            <v>4325.5415162454874</v>
          </cell>
          <cell r="AB40">
            <v>4325.5415162454874</v>
          </cell>
          <cell r="AC40">
            <v>4325.5415162454874</v>
          </cell>
          <cell r="AD40">
            <v>4325.5415162454874</v>
          </cell>
          <cell r="AE40">
            <v>4325.5415162454874</v>
          </cell>
          <cell r="AF40">
            <v>4325.5415162454874</v>
          </cell>
          <cell r="AG40">
            <v>4325.5415162454874</v>
          </cell>
          <cell r="AH40" t="str">
            <v/>
          </cell>
          <cell r="AI40" t="str">
            <v/>
          </cell>
          <cell r="AJ40" t="str">
            <v/>
          </cell>
          <cell r="AK40" t="str">
            <v/>
          </cell>
          <cell r="AL40" t="str">
            <v/>
          </cell>
          <cell r="AM40" t="str">
            <v/>
          </cell>
          <cell r="AN40" t="str">
            <v/>
          </cell>
          <cell r="AO40" t="str">
            <v/>
          </cell>
          <cell r="AP40" t="str">
            <v/>
          </cell>
          <cell r="AQ40" t="str">
            <v/>
          </cell>
          <cell r="AR40" t="str">
            <v/>
          </cell>
          <cell r="AS40" t="str">
            <v/>
          </cell>
          <cell r="AT40" t="str">
            <v/>
          </cell>
          <cell r="AU40" t="str">
            <v/>
          </cell>
          <cell r="AV40" t="str">
            <v/>
          </cell>
          <cell r="AW40" t="str">
            <v/>
          </cell>
          <cell r="AX40" t="str">
            <v/>
          </cell>
          <cell r="AY40" t="str">
            <v/>
          </cell>
          <cell r="AZ40" t="str">
            <v/>
          </cell>
          <cell r="BB40">
            <v>3</v>
          </cell>
        </row>
        <row r="41">
          <cell r="C41" t="str">
            <v>ETGASCCSS-N</v>
          </cell>
          <cell r="D41" t="str">
            <v>Gas South Africa</v>
          </cell>
          <cell r="E41" t="str">
            <v>PWRGAS</v>
          </cell>
          <cell r="G41" t="str">
            <v>ELCC</v>
          </cell>
          <cell r="I41">
            <v>0.45</v>
          </cell>
          <cell r="J41">
            <v>1</v>
          </cell>
          <cell r="K41">
            <v>0.88800000000000001</v>
          </cell>
          <cell r="L41">
            <v>0.95399999999999996</v>
          </cell>
          <cell r="M41">
            <v>0.1</v>
          </cell>
          <cell r="N41">
            <v>30</v>
          </cell>
          <cell r="O41">
            <v>-3</v>
          </cell>
          <cell r="P41">
            <v>3.5555555555555558</v>
          </cell>
          <cell r="Q41">
            <v>277.77777777777777</v>
          </cell>
          <cell r="R41">
            <v>148</v>
          </cell>
          <cell r="S41">
            <v>0</v>
          </cell>
          <cell r="T41">
            <v>2010</v>
          </cell>
          <cell r="U41">
            <v>2.5000000000000001E-2</v>
          </cell>
          <cell r="X41">
            <v>6359.7472924187723</v>
          </cell>
          <cell r="Y41">
            <v>6359.7472924187723</v>
          </cell>
          <cell r="Z41">
            <v>6359.7472924187723</v>
          </cell>
          <cell r="AA41">
            <v>6359.7472924187723</v>
          </cell>
          <cell r="AB41">
            <v>6359.7472924187723</v>
          </cell>
          <cell r="AC41">
            <v>6359.7472924187723</v>
          </cell>
          <cell r="AD41">
            <v>6359.7472924187723</v>
          </cell>
          <cell r="AE41">
            <v>6359.7472924187723</v>
          </cell>
          <cell r="AF41">
            <v>6359.7472924187723</v>
          </cell>
          <cell r="AG41">
            <v>6359.7472924187723</v>
          </cell>
          <cell r="AH41" t="str">
            <v/>
          </cell>
          <cell r="AI41" t="str">
            <v/>
          </cell>
          <cell r="AJ41" t="str">
            <v/>
          </cell>
          <cell r="AK41" t="str">
            <v/>
          </cell>
          <cell r="AL41">
            <v>0.39</v>
          </cell>
          <cell r="AM41" t="str">
            <v/>
          </cell>
          <cell r="AN41" t="str">
            <v/>
          </cell>
          <cell r="AO41" t="str">
            <v/>
          </cell>
          <cell r="AP41">
            <v>0.26</v>
          </cell>
          <cell r="AQ41">
            <v>0.13</v>
          </cell>
          <cell r="AR41" t="str">
            <v/>
          </cell>
          <cell r="AS41" t="str">
            <v/>
          </cell>
          <cell r="AT41" t="str">
            <v/>
          </cell>
          <cell r="AU41" t="str">
            <v/>
          </cell>
          <cell r="AV41" t="str">
            <v/>
          </cell>
          <cell r="AW41" t="str">
            <v/>
          </cell>
          <cell r="AX41" t="str">
            <v/>
          </cell>
          <cell r="AY41" t="str">
            <v/>
          </cell>
          <cell r="AZ41" t="str">
            <v/>
          </cell>
          <cell r="BB41">
            <v>1</v>
          </cell>
        </row>
        <row r="42">
          <cell r="C42" t="str">
            <v>ETGICCC-N</v>
          </cell>
          <cell r="D42" t="str">
            <v>Coastal Gas</v>
          </cell>
          <cell r="E42" t="str">
            <v>PWRGIC</v>
          </cell>
          <cell r="G42" t="str">
            <v>ELCC</v>
          </cell>
          <cell r="I42">
            <v>0.48089767566123431</v>
          </cell>
          <cell r="J42">
            <v>1</v>
          </cell>
          <cell r="K42">
            <v>0.88800000000000001</v>
          </cell>
          <cell r="L42">
            <v>0.95399999999999996</v>
          </cell>
          <cell r="M42">
            <v>0.1</v>
          </cell>
          <cell r="N42">
            <v>30</v>
          </cell>
          <cell r="O42">
            <v>-3</v>
          </cell>
          <cell r="P42">
            <v>3.5555555555555558</v>
          </cell>
          <cell r="Q42">
            <v>277.77777777777777</v>
          </cell>
          <cell r="R42">
            <v>148</v>
          </cell>
          <cell r="S42">
            <v>0</v>
          </cell>
          <cell r="T42">
            <v>2010</v>
          </cell>
          <cell r="U42">
            <v>2.5000000000000001E-2</v>
          </cell>
          <cell r="X42">
            <v>6359.7472924187723</v>
          </cell>
          <cell r="Y42">
            <v>6359.7472924187723</v>
          </cell>
          <cell r="Z42">
            <v>6359.7472924187723</v>
          </cell>
          <cell r="AA42">
            <v>6359.7472924187723</v>
          </cell>
          <cell r="AB42">
            <v>6359.7472924187723</v>
          </cell>
          <cell r="AC42">
            <v>6359.7472924187723</v>
          </cell>
          <cell r="AD42">
            <v>6359.7472924187723</v>
          </cell>
          <cell r="AE42">
            <v>6359.7472924187723</v>
          </cell>
          <cell r="AF42">
            <v>6359.7472924187723</v>
          </cell>
          <cell r="AG42">
            <v>6359.7472924187723</v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0.4</v>
          </cell>
          <cell r="AM42">
            <v>5</v>
          </cell>
          <cell r="AN42">
            <v>50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 t="str">
            <v/>
          </cell>
          <cell r="AU42" t="str">
            <v/>
          </cell>
          <cell r="AV42" t="str">
            <v/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B42">
            <v>1</v>
          </cell>
        </row>
        <row r="43">
          <cell r="C43" t="str">
            <v>ETGIHCC-N</v>
          </cell>
          <cell r="D43" t="str">
            <v>Gas Indigenous Shale</v>
          </cell>
          <cell r="E43" t="str">
            <v>PWRGIH</v>
          </cell>
          <cell r="G43" t="str">
            <v>ELCC</v>
          </cell>
          <cell r="I43">
            <v>0.48089767566123431</v>
          </cell>
          <cell r="J43">
            <v>1</v>
          </cell>
          <cell r="K43">
            <v>0.88800000000000001</v>
          </cell>
          <cell r="L43">
            <v>0.95399999999999996</v>
          </cell>
          <cell r="M43">
            <v>0.1</v>
          </cell>
          <cell r="N43">
            <v>30</v>
          </cell>
          <cell r="O43">
            <v>-3</v>
          </cell>
          <cell r="P43">
            <v>3.5555555555555558</v>
          </cell>
          <cell r="Q43">
            <v>277.77777777777777</v>
          </cell>
          <cell r="R43">
            <v>148</v>
          </cell>
          <cell r="S43">
            <v>0</v>
          </cell>
          <cell r="T43">
            <v>2010</v>
          </cell>
          <cell r="U43">
            <v>2.5000000000000001E-2</v>
          </cell>
          <cell r="X43">
            <v>6359.7472924187723</v>
          </cell>
          <cell r="Y43">
            <v>6359.7472924187723</v>
          </cell>
          <cell r="Z43">
            <v>6359.7472924187723</v>
          </cell>
          <cell r="AA43">
            <v>6359.7472924187723</v>
          </cell>
          <cell r="AB43">
            <v>6359.7472924187723</v>
          </cell>
          <cell r="AC43">
            <v>6359.7472924187723</v>
          </cell>
          <cell r="AD43">
            <v>6359.7472924187723</v>
          </cell>
          <cell r="AE43">
            <v>6359.7472924187723</v>
          </cell>
          <cell r="AF43">
            <v>6359.7472924187723</v>
          </cell>
          <cell r="AG43">
            <v>6359.7472924187723</v>
          </cell>
          <cell r="AH43" t="str">
            <v/>
          </cell>
          <cell r="AI43" t="str">
            <v/>
          </cell>
          <cell r="AJ43" t="str">
            <v/>
          </cell>
          <cell r="AK43" t="str">
            <v/>
          </cell>
          <cell r="AL43" t="str">
            <v/>
          </cell>
          <cell r="AM43" t="str">
            <v/>
          </cell>
          <cell r="AN43" t="str">
            <v/>
          </cell>
          <cell r="AO43" t="str">
            <v/>
          </cell>
          <cell r="AP43" t="str">
            <v/>
          </cell>
          <cell r="AQ43" t="str">
            <v/>
          </cell>
          <cell r="AR43" t="str">
            <v/>
          </cell>
          <cell r="AS43" t="str">
            <v/>
          </cell>
          <cell r="AT43" t="str">
            <v/>
          </cell>
          <cell r="AU43" t="str">
            <v/>
          </cell>
          <cell r="AV43" t="str">
            <v/>
          </cell>
          <cell r="AW43" t="str">
            <v/>
          </cell>
          <cell r="AX43" t="str">
            <v/>
          </cell>
          <cell r="AY43" t="str">
            <v/>
          </cell>
          <cell r="AZ43" t="str">
            <v/>
          </cell>
          <cell r="BB43">
            <v>1</v>
          </cell>
        </row>
        <row r="44">
          <cell r="C44" t="str">
            <v>ETGASCC-N</v>
          </cell>
          <cell r="D44" t="str">
            <v>Gas South Africa</v>
          </cell>
          <cell r="E44" t="str">
            <v>PWRGAS</v>
          </cell>
          <cell r="G44" t="str">
            <v>ELCC</v>
          </cell>
          <cell r="I44">
            <v>0.48089767566123431</v>
          </cell>
          <cell r="J44">
            <v>1</v>
          </cell>
          <cell r="K44">
            <v>0.88800000000000001</v>
          </cell>
          <cell r="L44">
            <v>0.95399999999999996</v>
          </cell>
          <cell r="M44">
            <v>0.1</v>
          </cell>
          <cell r="N44">
            <v>30</v>
          </cell>
          <cell r="O44">
            <v>-3</v>
          </cell>
          <cell r="P44">
            <v>3.5555555555555558</v>
          </cell>
          <cell r="Q44">
            <v>277.77777777777777</v>
          </cell>
          <cell r="R44">
            <v>148</v>
          </cell>
          <cell r="S44">
            <v>0</v>
          </cell>
          <cell r="T44">
            <v>2010</v>
          </cell>
          <cell r="U44">
            <v>2.5000000000000001E-2</v>
          </cell>
          <cell r="X44">
            <v>6359.7472924187723</v>
          </cell>
          <cell r="Y44">
            <v>6359.7472924187723</v>
          </cell>
          <cell r="Z44">
            <v>6359.7472924187723</v>
          </cell>
          <cell r="AA44">
            <v>6359.7472924187723</v>
          </cell>
          <cell r="AB44">
            <v>6359.7472924187723</v>
          </cell>
          <cell r="AC44">
            <v>6359.7472924187723</v>
          </cell>
          <cell r="AD44">
            <v>6359.7472924187723</v>
          </cell>
          <cell r="AE44">
            <v>6359.7472924187723</v>
          </cell>
          <cell r="AF44">
            <v>6359.7472924187723</v>
          </cell>
          <cell r="AG44">
            <v>6359.7472924187723</v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 t="str">
            <v/>
          </cell>
          <cell r="AM44" t="str">
            <v/>
          </cell>
          <cell r="AN44" t="str">
            <v/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 t="str">
            <v/>
          </cell>
          <cell r="AU44" t="str">
            <v/>
          </cell>
          <cell r="AV44" t="str">
            <v/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B44">
            <v>1</v>
          </cell>
        </row>
        <row r="45">
          <cell r="C45" t="str">
            <v>ETGRMCC-N</v>
          </cell>
          <cell r="D45" t="str">
            <v>Gas Northern Mozambique</v>
          </cell>
          <cell r="E45" t="str">
            <v>PWRGRM</v>
          </cell>
          <cell r="G45" t="str">
            <v>ELCC</v>
          </cell>
          <cell r="I45">
            <v>0.42411196137552004</v>
          </cell>
          <cell r="J45">
            <v>1</v>
          </cell>
          <cell r="K45">
            <v>0.88800000000000001</v>
          </cell>
          <cell r="L45">
            <v>0.95399999999999996</v>
          </cell>
          <cell r="M45">
            <v>0.1</v>
          </cell>
          <cell r="N45">
            <v>30</v>
          </cell>
          <cell r="O45">
            <v>-3</v>
          </cell>
          <cell r="P45">
            <v>3.5555555555555558</v>
          </cell>
          <cell r="Q45">
            <v>0</v>
          </cell>
          <cell r="R45">
            <v>483.85375862584891</v>
          </cell>
          <cell r="S45">
            <v>0</v>
          </cell>
          <cell r="T45">
            <v>2020</v>
          </cell>
          <cell r="U45">
            <v>2.5000000000000001E-2</v>
          </cell>
          <cell r="X45">
            <v>17554.87257994707</v>
          </cell>
          <cell r="Y45">
            <v>17554.87257994707</v>
          </cell>
          <cell r="Z45">
            <v>17554.87257994707</v>
          </cell>
          <cell r="AA45">
            <v>17554.87257994707</v>
          </cell>
          <cell r="AB45">
            <v>17554.87257994707</v>
          </cell>
          <cell r="AC45">
            <v>17554.87257994707</v>
          </cell>
          <cell r="AD45">
            <v>17554.87257994707</v>
          </cell>
          <cell r="AE45">
            <v>17554.87257994707</v>
          </cell>
          <cell r="AF45">
            <v>17554.87257994707</v>
          </cell>
          <cell r="AG45">
            <v>17554.87257994707</v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 t="str">
            <v/>
          </cell>
          <cell r="AM45" t="str">
            <v/>
          </cell>
          <cell r="AN45" t="str">
            <v/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 t="str">
            <v/>
          </cell>
          <cell r="AU45" t="str">
            <v/>
          </cell>
          <cell r="AV45" t="str">
            <v/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B45">
            <v>1</v>
          </cell>
        </row>
        <row r="46">
          <cell r="C46" t="str">
            <v>ETGICCC-N</v>
          </cell>
          <cell r="D46" t="str">
            <v>Coastal Gas</v>
          </cell>
          <cell r="E46" t="str">
            <v>PWRGIC</v>
          </cell>
          <cell r="G46" t="str">
            <v>ELCC</v>
          </cell>
          <cell r="I46">
            <v>0.48089767566123431</v>
          </cell>
          <cell r="J46">
            <v>1</v>
          </cell>
          <cell r="K46">
            <v>0.88800000000000001</v>
          </cell>
          <cell r="L46">
            <v>0.95399999999999996</v>
          </cell>
          <cell r="M46">
            <v>0.1</v>
          </cell>
          <cell r="N46">
            <v>30</v>
          </cell>
          <cell r="O46">
            <v>-3</v>
          </cell>
          <cell r="P46">
            <v>3.5555555555555558</v>
          </cell>
          <cell r="Q46">
            <v>277.77777777777777</v>
          </cell>
          <cell r="R46">
            <v>148</v>
          </cell>
          <cell r="S46">
            <v>0</v>
          </cell>
          <cell r="T46">
            <v>2010</v>
          </cell>
          <cell r="U46">
            <v>2.5000000000000001E-2</v>
          </cell>
          <cell r="X46">
            <v>6359.7472924187723</v>
          </cell>
          <cell r="Y46">
            <v>6359.7472924187723</v>
          </cell>
          <cell r="Z46">
            <v>6359.7472924187723</v>
          </cell>
          <cell r="AA46">
            <v>6359.7472924187723</v>
          </cell>
          <cell r="AB46">
            <v>6359.7472924187723</v>
          </cell>
          <cell r="AC46">
            <v>6359.7472924187723</v>
          </cell>
          <cell r="AD46">
            <v>6359.7472924187723</v>
          </cell>
          <cell r="AE46">
            <v>6359.7472924187723</v>
          </cell>
          <cell r="AF46">
            <v>6359.7472924187723</v>
          </cell>
          <cell r="AG46">
            <v>6359.7472924187723</v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 t="str">
            <v/>
          </cell>
          <cell r="AM46" t="str">
            <v/>
          </cell>
          <cell r="AN46" t="str">
            <v/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 t="str">
            <v/>
          </cell>
          <cell r="AU46" t="str">
            <v/>
          </cell>
          <cell r="AV46" t="str">
            <v/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B46">
            <v>1</v>
          </cell>
        </row>
        <row r="47">
          <cell r="C47" t="str">
            <v>ETGRNCC-I</v>
          </cell>
          <cell r="D47" t="str">
            <v>Gas Namibia</v>
          </cell>
          <cell r="E47" t="str">
            <v>PWRGRN</v>
          </cell>
          <cell r="G47" t="str">
            <v>ELCC</v>
          </cell>
          <cell r="I47">
            <v>0.4572857142857143</v>
          </cell>
          <cell r="J47">
            <v>1</v>
          </cell>
          <cell r="K47">
            <v>0.88800000000000001</v>
          </cell>
          <cell r="L47">
            <v>0.95399999999999996</v>
          </cell>
          <cell r="M47">
            <v>0.1</v>
          </cell>
          <cell r="N47">
            <v>30</v>
          </cell>
          <cell r="O47">
            <v>-3</v>
          </cell>
          <cell r="P47">
            <v>3.5555555555555558</v>
          </cell>
          <cell r="Q47">
            <v>0</v>
          </cell>
          <cell r="R47">
            <v>302.34150345033959</v>
          </cell>
          <cell r="S47">
            <v>0</v>
          </cell>
          <cell r="T47">
            <v>2019</v>
          </cell>
          <cell r="U47">
            <v>0.23699999999999999</v>
          </cell>
          <cell r="X47">
            <v>6936</v>
          </cell>
          <cell r="Y47">
            <v>6936</v>
          </cell>
          <cell r="Z47">
            <v>6936</v>
          </cell>
          <cell r="AA47">
            <v>6936</v>
          </cell>
          <cell r="AB47">
            <v>6936</v>
          </cell>
          <cell r="AC47">
            <v>6936</v>
          </cell>
          <cell r="AD47">
            <v>6936</v>
          </cell>
          <cell r="AE47">
            <v>6936</v>
          </cell>
          <cell r="AF47">
            <v>6936</v>
          </cell>
          <cell r="AG47">
            <v>6936</v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0.71099999999999997</v>
          </cell>
          <cell r="AM47" t="str">
            <v/>
          </cell>
          <cell r="AN47" t="str">
            <v/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 t="str">
            <v/>
          </cell>
          <cell r="AU47" t="str">
            <v/>
          </cell>
          <cell r="AV47" t="str">
            <v/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B47">
            <v>35</v>
          </cell>
        </row>
        <row r="48">
          <cell r="C48" t="str">
            <v>ETNUC-N</v>
          </cell>
          <cell r="D48" t="str">
            <v>Nuclear</v>
          </cell>
          <cell r="E48" t="str">
            <v>PWRNUC</v>
          </cell>
          <cell r="G48" t="str">
            <v>ELCC</v>
          </cell>
          <cell r="I48">
            <v>0.33457249070631973</v>
          </cell>
          <cell r="J48">
            <v>1</v>
          </cell>
          <cell r="K48">
            <v>0.9</v>
          </cell>
          <cell r="L48">
            <v>0.98</v>
          </cell>
          <cell r="M48" t="str">
            <v/>
          </cell>
          <cell r="N48">
            <v>60</v>
          </cell>
          <cell r="O48">
            <v>-6</v>
          </cell>
          <cell r="P48">
            <v>0</v>
          </cell>
          <cell r="Q48">
            <v>277.77777777777777</v>
          </cell>
          <cell r="R48">
            <v>480.14440433212991</v>
          </cell>
          <cell r="S48">
            <v>7.3957079823505811</v>
          </cell>
          <cell r="T48">
            <v>2025</v>
          </cell>
          <cell r="U48">
            <v>1.6</v>
          </cell>
          <cell r="X48">
            <v>54506.156420758525</v>
          </cell>
          <cell r="Y48">
            <v>54506.156420758525</v>
          </cell>
          <cell r="Z48">
            <v>54506.156420758525</v>
          </cell>
          <cell r="AA48">
            <v>54506.156420758525</v>
          </cell>
          <cell r="AB48">
            <v>54506.156420758525</v>
          </cell>
          <cell r="AC48">
            <v>54506.156420758525</v>
          </cell>
          <cell r="AD48">
            <v>54506.156420758525</v>
          </cell>
          <cell r="AE48">
            <v>54506.156420758525</v>
          </cell>
          <cell r="AF48">
            <v>54506.156420758525</v>
          </cell>
          <cell r="AG48">
            <v>54506.156420758525</v>
          </cell>
          <cell r="AH48">
            <v>1.6</v>
          </cell>
          <cell r="AI48" t="str">
            <v/>
          </cell>
          <cell r="AJ48">
            <v>3.2</v>
          </cell>
          <cell r="AK48" t="str">
            <v/>
          </cell>
          <cell r="AL48" t="str">
            <v/>
          </cell>
          <cell r="AM48" t="str">
            <v/>
          </cell>
          <cell r="AN48">
            <v>9.6000000000000014</v>
          </cell>
          <cell r="AO48">
            <v>50</v>
          </cell>
          <cell r="AP48" t="str">
            <v/>
          </cell>
          <cell r="AQ48" t="str">
            <v/>
          </cell>
          <cell r="AR48" t="str">
            <v/>
          </cell>
          <cell r="AS48" t="str">
            <v/>
          </cell>
          <cell r="AT48" t="str">
            <v/>
          </cell>
          <cell r="AU48" t="str">
            <v/>
          </cell>
          <cell r="AV48" t="str">
            <v/>
          </cell>
          <cell r="AW48" t="str">
            <v/>
          </cell>
          <cell r="AX48" t="str">
            <v/>
          </cell>
          <cell r="AY48" t="str">
            <v/>
          </cell>
          <cell r="AZ48" t="str">
            <v/>
          </cell>
          <cell r="BB48">
            <v>7</v>
          </cell>
        </row>
        <row r="49">
          <cell r="C49" t="str">
            <v>ERHYDH-I</v>
          </cell>
          <cell r="G49" t="str">
            <v>ELCC</v>
          </cell>
          <cell r="I49">
            <v>1</v>
          </cell>
          <cell r="J49">
            <v>1</v>
          </cell>
          <cell r="K49">
            <v>0.38</v>
          </cell>
          <cell r="L49">
            <v>0.95</v>
          </cell>
          <cell r="M49" t="str">
            <v/>
          </cell>
          <cell r="N49">
            <v>60</v>
          </cell>
          <cell r="O49">
            <v>-7</v>
          </cell>
          <cell r="P49">
            <v>0</v>
          </cell>
          <cell r="Q49">
            <v>0</v>
          </cell>
          <cell r="R49">
            <v>69.8</v>
          </cell>
          <cell r="S49">
            <v>3.3611111111111107</v>
          </cell>
          <cell r="T49">
            <v>2023</v>
          </cell>
          <cell r="U49">
            <v>0.3</v>
          </cell>
          <cell r="X49">
            <v>9031.5162454873644</v>
          </cell>
          <cell r="Y49">
            <v>9031.5162454873644</v>
          </cell>
          <cell r="Z49">
            <v>9031.5162454873644</v>
          </cell>
          <cell r="AA49">
            <v>9031.5162454873644</v>
          </cell>
          <cell r="AB49">
            <v>9031.5162454873644</v>
          </cell>
          <cell r="AC49">
            <v>9031.5162454873644</v>
          </cell>
          <cell r="AD49">
            <v>9031.5162454873644</v>
          </cell>
          <cell r="AE49">
            <v>9031.5162454873644</v>
          </cell>
          <cell r="AF49">
            <v>9031.5162454873644</v>
          </cell>
          <cell r="AG49">
            <v>9031.5162454873644</v>
          </cell>
          <cell r="AH49" t="str">
            <v/>
          </cell>
          <cell r="AI49" t="str">
            <v/>
          </cell>
          <cell r="AJ49" t="str">
            <v/>
          </cell>
          <cell r="AK49" t="str">
            <v/>
          </cell>
          <cell r="AL49">
            <v>0.85</v>
          </cell>
          <cell r="AM49" t="str">
            <v/>
          </cell>
          <cell r="AN49" t="str">
            <v/>
          </cell>
          <cell r="AO49" t="str">
            <v/>
          </cell>
          <cell r="AP49" t="str">
            <v/>
          </cell>
          <cell r="AQ49" t="str">
            <v/>
          </cell>
          <cell r="AR49" t="str">
            <v/>
          </cell>
          <cell r="AS49" t="str">
            <v/>
          </cell>
          <cell r="AT49" t="str">
            <v/>
          </cell>
          <cell r="AU49" t="str">
            <v/>
          </cell>
          <cell r="AV49" t="str">
            <v/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B49">
            <v>28</v>
          </cell>
        </row>
        <row r="50">
          <cell r="C50" t="str">
            <v>ERHYDI-I</v>
          </cell>
          <cell r="G50" t="str">
            <v>ELCC</v>
          </cell>
          <cell r="I50">
            <v>1</v>
          </cell>
          <cell r="J50">
            <v>1</v>
          </cell>
          <cell r="K50">
            <v>0.46</v>
          </cell>
          <cell r="L50">
            <v>0.95</v>
          </cell>
          <cell r="M50" t="str">
            <v/>
          </cell>
          <cell r="N50">
            <v>60</v>
          </cell>
          <cell r="O50">
            <v>-6</v>
          </cell>
          <cell r="P50">
            <v>0</v>
          </cell>
          <cell r="Q50">
            <v>0</v>
          </cell>
          <cell r="R50">
            <v>69.8</v>
          </cell>
          <cell r="S50">
            <v>3.3611111111111107</v>
          </cell>
          <cell r="T50">
            <v>2022</v>
          </cell>
          <cell r="U50">
            <v>0.3</v>
          </cell>
          <cell r="X50">
            <v>6670.3971119133566</v>
          </cell>
          <cell r="Y50">
            <v>6670.3971119133566</v>
          </cell>
          <cell r="Z50">
            <v>6670.3971119133566</v>
          </cell>
          <cell r="AA50">
            <v>6670.3971119133566</v>
          </cell>
          <cell r="AB50">
            <v>6670.3971119133566</v>
          </cell>
          <cell r="AC50">
            <v>6670.3971119133566</v>
          </cell>
          <cell r="AD50">
            <v>6670.3971119133566</v>
          </cell>
          <cell r="AE50">
            <v>6670.3971119133566</v>
          </cell>
          <cell r="AF50">
            <v>6670.3971119133566</v>
          </cell>
          <cell r="AG50">
            <v>6670.3971119133566</v>
          </cell>
          <cell r="AH50" t="str">
            <v/>
          </cell>
          <cell r="AI50" t="str">
            <v/>
          </cell>
          <cell r="AJ50" t="str">
            <v/>
          </cell>
          <cell r="AK50" t="str">
            <v/>
          </cell>
          <cell r="AL50">
            <v>0.12</v>
          </cell>
          <cell r="AM50" t="str">
            <v/>
          </cell>
          <cell r="AN50" t="str">
            <v/>
          </cell>
          <cell r="AO50" t="str">
            <v/>
          </cell>
          <cell r="AP50" t="str">
            <v/>
          </cell>
          <cell r="AQ50" t="str">
            <v/>
          </cell>
          <cell r="AR50" t="str">
            <v/>
          </cell>
          <cell r="AS50" t="str">
            <v/>
          </cell>
          <cell r="AT50" t="str">
            <v/>
          </cell>
          <cell r="AU50" t="str">
            <v/>
          </cell>
          <cell r="AV50" t="str">
            <v/>
          </cell>
          <cell r="AW50" t="str">
            <v/>
          </cell>
          <cell r="AX50" t="str">
            <v/>
          </cell>
          <cell r="AY50" t="str">
            <v/>
          </cell>
          <cell r="AZ50" t="str">
            <v/>
          </cell>
          <cell r="BB50">
            <v>33</v>
          </cell>
        </row>
        <row r="51">
          <cell r="C51" t="str">
            <v>ERHYDF-I</v>
          </cell>
          <cell r="G51" t="str">
            <v>ELCC</v>
          </cell>
          <cell r="I51">
            <v>1</v>
          </cell>
          <cell r="J51">
            <v>1</v>
          </cell>
          <cell r="K51">
            <v>0.64</v>
          </cell>
          <cell r="L51">
            <v>0.95</v>
          </cell>
          <cell r="M51" t="str">
            <v/>
          </cell>
          <cell r="N51">
            <v>60</v>
          </cell>
          <cell r="O51">
            <v>-3</v>
          </cell>
          <cell r="P51">
            <v>0</v>
          </cell>
          <cell r="Q51">
            <v>0</v>
          </cell>
          <cell r="R51">
            <v>69.8</v>
          </cell>
          <cell r="S51">
            <v>3.3611111111111107</v>
          </cell>
          <cell r="T51">
            <v>2020</v>
          </cell>
          <cell r="U51">
            <v>0.3</v>
          </cell>
          <cell r="X51">
            <v>11018.772563176895</v>
          </cell>
          <cell r="Y51">
            <v>11018.772563176895</v>
          </cell>
          <cell r="Z51">
            <v>11018.772563176895</v>
          </cell>
          <cell r="AA51">
            <v>11018.772563176895</v>
          </cell>
          <cell r="AB51">
            <v>11018.772563176895</v>
          </cell>
          <cell r="AC51">
            <v>11018.772563176895</v>
          </cell>
          <cell r="AD51">
            <v>11018.772563176895</v>
          </cell>
          <cell r="AE51">
            <v>11018.772563176895</v>
          </cell>
          <cell r="AF51">
            <v>11018.772563176895</v>
          </cell>
          <cell r="AG51">
            <v>11018.772563176895</v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0.75</v>
          </cell>
          <cell r="AM51" t="str">
            <v/>
          </cell>
          <cell r="AN51" t="str">
            <v/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 t="str">
            <v/>
          </cell>
          <cell r="AU51" t="str">
            <v/>
          </cell>
          <cell r="AV51" t="str">
            <v/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B51">
            <v>32</v>
          </cell>
        </row>
        <row r="52">
          <cell r="C52" t="str">
            <v>ERHYDK-I</v>
          </cell>
          <cell r="G52" t="str">
            <v>ELCC</v>
          </cell>
          <cell r="I52">
            <v>1</v>
          </cell>
          <cell r="J52">
            <v>1</v>
          </cell>
          <cell r="K52">
            <v>0.38</v>
          </cell>
          <cell r="L52">
            <v>0.95</v>
          </cell>
          <cell r="M52" t="str">
            <v/>
          </cell>
          <cell r="N52">
            <v>60</v>
          </cell>
          <cell r="O52">
            <v>-3</v>
          </cell>
          <cell r="P52">
            <v>0</v>
          </cell>
          <cell r="Q52">
            <v>0</v>
          </cell>
          <cell r="R52">
            <v>69.8</v>
          </cell>
          <cell r="S52">
            <v>3.3611111111111107</v>
          </cell>
          <cell r="T52">
            <v>2023</v>
          </cell>
          <cell r="U52">
            <v>0.3</v>
          </cell>
          <cell r="X52">
            <v>4808.6642599277975</v>
          </cell>
          <cell r="Y52">
            <v>4808.6642599277975</v>
          </cell>
          <cell r="Z52">
            <v>4808.6642599277975</v>
          </cell>
          <cell r="AA52">
            <v>4808.6642599277975</v>
          </cell>
          <cell r="AB52">
            <v>4808.6642599277975</v>
          </cell>
          <cell r="AC52">
            <v>4808.6642599277975</v>
          </cell>
          <cell r="AD52">
            <v>4808.6642599277975</v>
          </cell>
          <cell r="AE52">
            <v>4808.6642599277975</v>
          </cell>
          <cell r="AF52">
            <v>4808.6642599277975</v>
          </cell>
          <cell r="AG52">
            <v>4808.6642599277975</v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0.36</v>
          </cell>
          <cell r="AM52" t="str">
            <v/>
          </cell>
          <cell r="AN52" t="str">
            <v/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 t="str">
            <v/>
          </cell>
          <cell r="AU52" t="str">
            <v/>
          </cell>
          <cell r="AV52" t="str">
            <v/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B52">
            <v>34</v>
          </cell>
        </row>
        <row r="53">
          <cell r="C53" t="str">
            <v>ERHYDM-I</v>
          </cell>
          <cell r="G53" t="str">
            <v>ELCC</v>
          </cell>
          <cell r="I53">
            <v>1</v>
          </cell>
          <cell r="J53">
            <v>1</v>
          </cell>
          <cell r="K53">
            <v>0.66700000000000004</v>
          </cell>
          <cell r="L53">
            <v>0.96</v>
          </cell>
          <cell r="M53" t="str">
            <v/>
          </cell>
          <cell r="N53">
            <v>60</v>
          </cell>
          <cell r="O53">
            <v>-7</v>
          </cell>
          <cell r="P53">
            <v>0</v>
          </cell>
          <cell r="Q53">
            <v>0</v>
          </cell>
          <cell r="R53">
            <v>344</v>
          </cell>
          <cell r="S53">
            <v>0</v>
          </cell>
          <cell r="T53">
            <v>2023</v>
          </cell>
          <cell r="U53">
            <v>0.3</v>
          </cell>
          <cell r="X53">
            <v>19315.202166064977</v>
          </cell>
          <cell r="Y53">
            <v>19315.202166064977</v>
          </cell>
          <cell r="Z53">
            <v>19315.202166064977</v>
          </cell>
          <cell r="AA53">
            <v>19315.202166064977</v>
          </cell>
          <cell r="AB53">
            <v>19315.202166064977</v>
          </cell>
          <cell r="AC53">
            <v>19315.202166064977</v>
          </cell>
          <cell r="AD53">
            <v>19315.202166064977</v>
          </cell>
          <cell r="AE53">
            <v>19315.202166064977</v>
          </cell>
          <cell r="AF53">
            <v>19315.202166064977</v>
          </cell>
          <cell r="AG53">
            <v>19315.202166064977</v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1.125</v>
          </cell>
          <cell r="AM53" t="str">
            <v/>
          </cell>
          <cell r="AN53" t="str">
            <v/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 t="str">
            <v/>
          </cell>
          <cell r="AU53" t="str">
            <v/>
          </cell>
          <cell r="AV53" t="str">
            <v/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B53">
            <v>27</v>
          </cell>
        </row>
        <row r="54">
          <cell r="C54" t="str">
            <v>ERHYDB-I</v>
          </cell>
          <cell r="G54" t="str">
            <v>ELCC</v>
          </cell>
          <cell r="I54">
            <v>1</v>
          </cell>
          <cell r="J54">
            <v>1</v>
          </cell>
          <cell r="K54">
            <v>0.42</v>
          </cell>
          <cell r="L54">
            <v>0.95</v>
          </cell>
          <cell r="M54" t="str">
            <v/>
          </cell>
          <cell r="N54">
            <v>60</v>
          </cell>
          <cell r="O54">
            <v>-3</v>
          </cell>
          <cell r="P54">
            <v>0</v>
          </cell>
          <cell r="Q54">
            <v>0</v>
          </cell>
          <cell r="R54">
            <v>69.8</v>
          </cell>
          <cell r="S54">
            <v>3.3611111111111107</v>
          </cell>
          <cell r="T54">
            <v>2018</v>
          </cell>
          <cell r="U54">
            <v>0.3</v>
          </cell>
          <cell r="X54">
            <v>15695.306859205773</v>
          </cell>
          <cell r="Y54">
            <v>15695.306859205773</v>
          </cell>
          <cell r="Z54">
            <v>15695.306859205773</v>
          </cell>
          <cell r="AA54">
            <v>15695.306859205773</v>
          </cell>
          <cell r="AB54">
            <v>15695.306859205773</v>
          </cell>
          <cell r="AC54">
            <v>15695.306859205773</v>
          </cell>
          <cell r="AD54">
            <v>15695.306859205773</v>
          </cell>
          <cell r="AE54">
            <v>15695.306859205773</v>
          </cell>
          <cell r="AF54">
            <v>15695.306859205773</v>
          </cell>
          <cell r="AG54">
            <v>15695.306859205773</v>
          </cell>
          <cell r="AH54" t="str">
            <v/>
          </cell>
          <cell r="AI54" t="str">
            <v/>
          </cell>
          <cell r="AJ54" t="str">
            <v/>
          </cell>
          <cell r="AK54" t="str">
            <v/>
          </cell>
          <cell r="AL54">
            <v>0.16</v>
          </cell>
          <cell r="AM54" t="str">
            <v/>
          </cell>
          <cell r="AN54" t="str">
            <v/>
          </cell>
          <cell r="AO54" t="str">
            <v/>
          </cell>
          <cell r="AP54" t="str">
            <v/>
          </cell>
          <cell r="AQ54" t="str">
            <v/>
          </cell>
          <cell r="AR54" t="str">
            <v/>
          </cell>
          <cell r="AS54" t="str">
            <v/>
          </cell>
          <cell r="AT54" t="str">
            <v/>
          </cell>
          <cell r="AU54" t="str">
            <v/>
          </cell>
          <cell r="AV54" t="str">
            <v/>
          </cell>
          <cell r="AW54" t="str">
            <v/>
          </cell>
          <cell r="AX54" t="str">
            <v/>
          </cell>
          <cell r="AY54" t="str">
            <v/>
          </cell>
          <cell r="AZ54" t="str">
            <v/>
          </cell>
          <cell r="BB54">
            <v>30</v>
          </cell>
        </row>
        <row r="55">
          <cell r="C55" t="str">
            <v>ERHYD-N</v>
          </cell>
          <cell r="D55" t="str">
            <v>Hydro</v>
          </cell>
          <cell r="E55" t="str">
            <v>PWRHYD</v>
          </cell>
          <cell r="G55" t="str">
            <v>ELCC</v>
          </cell>
          <cell r="I55">
            <v>1</v>
          </cell>
          <cell r="J55">
            <v>1</v>
          </cell>
          <cell r="K55">
            <v>0.5</v>
          </cell>
          <cell r="L55">
            <v>0.93399999999999994</v>
          </cell>
          <cell r="M55" t="str">
            <v/>
          </cell>
          <cell r="N55">
            <v>50</v>
          </cell>
          <cell r="O55">
            <v>-3</v>
          </cell>
          <cell r="P55">
            <v>0</v>
          </cell>
          <cell r="Q55">
            <v>0</v>
          </cell>
          <cell r="R55">
            <v>130.27000000000001</v>
          </cell>
          <cell r="S55">
            <v>0</v>
          </cell>
          <cell r="T55">
            <v>2012</v>
          </cell>
          <cell r="U55">
            <v>5.0000000000000001E-3</v>
          </cell>
          <cell r="X55">
            <v>22000</v>
          </cell>
          <cell r="Y55">
            <v>22000</v>
          </cell>
          <cell r="Z55">
            <v>22000</v>
          </cell>
          <cell r="AA55">
            <v>22000</v>
          </cell>
          <cell r="AB55">
            <v>22000</v>
          </cell>
          <cell r="AC55">
            <v>22000</v>
          </cell>
          <cell r="AD55">
            <v>22000</v>
          </cell>
          <cell r="AE55">
            <v>22000</v>
          </cell>
          <cell r="AF55">
            <v>22000</v>
          </cell>
          <cell r="AG55">
            <v>22000</v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0.5</v>
          </cell>
          <cell r="AM55" t="str">
            <v/>
          </cell>
          <cell r="AN55" t="str">
            <v/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1.43E-2</v>
          </cell>
          <cell r="AU55">
            <v>6.0699999999999997E-2</v>
          </cell>
          <cell r="AV55" t="str">
            <v/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B55">
            <v>26</v>
          </cell>
        </row>
        <row r="56">
          <cell r="C56" t="str">
            <v>ERBIO-N</v>
          </cell>
          <cell r="D56" t="str">
            <v>Biomass Other</v>
          </cell>
          <cell r="E56" t="str">
            <v>PWRBIO</v>
          </cell>
          <cell r="G56" t="str">
            <v>COMELC</v>
          </cell>
          <cell r="I56">
            <v>0.19400000000000001</v>
          </cell>
          <cell r="J56">
            <v>1</v>
          </cell>
          <cell r="K56">
            <v>0.85</v>
          </cell>
          <cell r="L56">
            <v>0.94</v>
          </cell>
          <cell r="M56" t="str">
            <v/>
          </cell>
          <cell r="N56">
            <v>30</v>
          </cell>
          <cell r="O56">
            <v>-2</v>
          </cell>
          <cell r="P56">
            <v>55.555555555555557</v>
          </cell>
          <cell r="Q56">
            <v>0</v>
          </cell>
          <cell r="R56">
            <v>2579</v>
          </cell>
          <cell r="S56">
            <v>10.611111111111112</v>
          </cell>
          <cell r="T56">
            <v>2013</v>
          </cell>
          <cell r="U56">
            <v>0.01</v>
          </cell>
          <cell r="X56">
            <v>22023.826714801442</v>
          </cell>
          <cell r="Y56">
            <v>21501.378090042246</v>
          </cell>
          <cell r="Z56">
            <v>21009.832768032171</v>
          </cell>
          <cell r="AA56">
            <v>20657.241792221266</v>
          </cell>
          <cell r="AB56">
            <v>20325.469484258039</v>
          </cell>
          <cell r="AC56">
            <v>20120.23636011071</v>
          </cell>
          <cell r="AD56">
            <v>19931.15688970808</v>
          </cell>
          <cell r="AE56">
            <v>19791.734017505725</v>
          </cell>
          <cell r="AF56">
            <v>19653.334862717384</v>
          </cell>
          <cell r="AG56">
            <v>19584.510687257098</v>
          </cell>
          <cell r="AH56" t="str">
            <v/>
          </cell>
          <cell r="AI56" t="str">
            <v/>
          </cell>
          <cell r="AJ56" t="str">
            <v/>
          </cell>
          <cell r="AK56" t="str">
            <v/>
          </cell>
          <cell r="AL56">
            <v>0.1</v>
          </cell>
          <cell r="AM56">
            <v>0.5</v>
          </cell>
          <cell r="AN56" t="str">
            <v/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 t="str">
            <v/>
          </cell>
          <cell r="AU56" t="str">
            <v/>
          </cell>
          <cell r="AV56" t="str">
            <v/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B56">
            <v>36</v>
          </cell>
        </row>
        <row r="57">
          <cell r="C57" t="str">
            <v>ERBIG-N</v>
          </cell>
          <cell r="D57" t="str">
            <v>Biogas</v>
          </cell>
          <cell r="E57" t="str">
            <v>PWRBIG</v>
          </cell>
          <cell r="G57" t="str">
            <v>ELCC</v>
          </cell>
          <cell r="I57">
            <v>1</v>
          </cell>
          <cell r="J57">
            <v>1</v>
          </cell>
          <cell r="K57">
            <v>0.5</v>
          </cell>
          <cell r="L57">
            <v>0.96</v>
          </cell>
          <cell r="M57" t="str">
            <v/>
          </cell>
          <cell r="N57">
            <v>30</v>
          </cell>
          <cell r="O57">
            <v>-1</v>
          </cell>
          <cell r="P57">
            <v>0</v>
          </cell>
          <cell r="Q57">
            <v>0</v>
          </cell>
          <cell r="R57">
            <v>953</v>
          </cell>
          <cell r="S57">
            <v>0</v>
          </cell>
          <cell r="T57">
            <v>2012</v>
          </cell>
          <cell r="U57">
            <v>0.01</v>
          </cell>
          <cell r="X57">
            <v>23183.600000000002</v>
          </cell>
          <cell r="Y57">
            <v>23183.600000000002</v>
          </cell>
          <cell r="Z57">
            <v>23183.600000000002</v>
          </cell>
          <cell r="AA57">
            <v>23183.600000000002</v>
          </cell>
          <cell r="AB57">
            <v>23183.600000000002</v>
          </cell>
          <cell r="AC57">
            <v>23183.600000000002</v>
          </cell>
          <cell r="AD57">
            <v>23183.600000000002</v>
          </cell>
          <cell r="AE57">
            <v>23183.600000000002</v>
          </cell>
          <cell r="AF57">
            <v>23183.600000000002</v>
          </cell>
          <cell r="AG57">
            <v>23183.600000000002</v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0.5</v>
          </cell>
          <cell r="AM57" t="str">
            <v/>
          </cell>
          <cell r="AN57" t="str">
            <v/>
          </cell>
          <cell r="AO57" t="str">
            <v/>
          </cell>
          <cell r="AP57" t="str">
            <v/>
          </cell>
          <cell r="AQ57" t="str">
            <v/>
          </cell>
          <cell r="AR57">
            <v>7.4999999999999997E-3</v>
          </cell>
          <cell r="AS57" t="str">
            <v/>
          </cell>
          <cell r="AT57" t="str">
            <v/>
          </cell>
          <cell r="AU57" t="str">
            <v/>
          </cell>
          <cell r="AV57" t="str">
            <v/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B57">
            <v>25</v>
          </cell>
        </row>
        <row r="58">
          <cell r="C58" t="str">
            <v>ERSOLTC03-N</v>
          </cell>
          <cell r="D58" t="str">
            <v>Solar</v>
          </cell>
          <cell r="E58" t="str">
            <v>PWRSOL</v>
          </cell>
          <cell r="G58" t="str">
            <v>ELCC</v>
          </cell>
          <cell r="I58">
            <v>1</v>
          </cell>
          <cell r="J58">
            <v>1</v>
          </cell>
          <cell r="K58">
            <v>0.318</v>
          </cell>
          <cell r="L58">
            <v>0.96</v>
          </cell>
          <cell r="M58" t="str">
            <v/>
          </cell>
          <cell r="N58">
            <v>30</v>
          </cell>
          <cell r="O58">
            <v>-3</v>
          </cell>
          <cell r="P58">
            <v>68.055555555555557</v>
          </cell>
          <cell r="Q58">
            <v>0</v>
          </cell>
          <cell r="R58">
            <v>489</v>
          </cell>
          <cell r="S58">
            <v>0</v>
          </cell>
          <cell r="T58">
            <v>2014</v>
          </cell>
          <cell r="U58">
            <v>0.05</v>
          </cell>
          <cell r="X58">
            <v>38784.263369155451</v>
          </cell>
          <cell r="Y58">
            <v>35782.085116321141</v>
          </cell>
          <cell r="Z58">
            <v>32779.906863486831</v>
          </cell>
          <cell r="AA58">
            <v>30424.913546603617</v>
          </cell>
          <cell r="AB58">
            <v>28717.10516567123</v>
          </cell>
          <cell r="AC58">
            <v>27009.296784738566</v>
          </cell>
          <cell r="AD58">
            <v>25563.238970540642</v>
          </cell>
          <cell r="AE58">
            <v>24117.181156342576</v>
          </cell>
          <cell r="AF58">
            <v>22252.863820631566</v>
          </cell>
          <cell r="AG58">
            <v>20388.546484920695</v>
          </cell>
          <cell r="AH58">
            <v>0.5</v>
          </cell>
          <cell r="AI58">
            <v>1</v>
          </cell>
          <cell r="AJ58">
            <v>3</v>
          </cell>
          <cell r="AK58" t="str">
            <v/>
          </cell>
          <cell r="AL58" t="str">
            <v/>
          </cell>
          <cell r="AM58" t="str">
            <v/>
          </cell>
          <cell r="AN58" t="str">
            <v/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 t="str">
            <v/>
          </cell>
          <cell r="AU58" t="str">
            <v/>
          </cell>
          <cell r="AV58" t="str">
            <v/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B58">
            <v>20</v>
          </cell>
        </row>
        <row r="59">
          <cell r="C59" t="str">
            <v>ERSOLTC06-N</v>
          </cell>
          <cell r="D59" t="str">
            <v>Solar</v>
          </cell>
          <cell r="E59" t="str">
            <v>PWRSOL</v>
          </cell>
          <cell r="G59" t="str">
            <v>ELCC</v>
          </cell>
          <cell r="I59">
            <v>1</v>
          </cell>
          <cell r="J59">
            <v>1</v>
          </cell>
          <cell r="K59">
            <v>0.4</v>
          </cell>
          <cell r="L59">
            <v>0.96</v>
          </cell>
          <cell r="M59" t="str">
            <v/>
          </cell>
          <cell r="N59">
            <v>30</v>
          </cell>
          <cell r="O59">
            <v>-3</v>
          </cell>
          <cell r="P59">
            <v>68.055555555555557</v>
          </cell>
          <cell r="Q59">
            <v>0</v>
          </cell>
          <cell r="R59">
            <v>546</v>
          </cell>
          <cell r="S59">
            <v>0</v>
          </cell>
          <cell r="T59">
            <v>2014</v>
          </cell>
          <cell r="U59">
            <v>0.05</v>
          </cell>
          <cell r="X59">
            <v>46307.44232696938</v>
          </cell>
          <cell r="Y59">
            <v>42722.916433692531</v>
          </cell>
          <cell r="Z59">
            <v>39138.390540415683</v>
          </cell>
          <cell r="AA59">
            <v>36326.587305583678</v>
          </cell>
          <cell r="AB59">
            <v>34287.506729196197</v>
          </cell>
          <cell r="AC59">
            <v>32248.426152808381</v>
          </cell>
          <cell r="AD59">
            <v>30521.869219263815</v>
          </cell>
          <cell r="AE59">
            <v>28795.312285719087</v>
          </cell>
          <cell r="AF59">
            <v>26569.363924114641</v>
          </cell>
          <cell r="AG59">
            <v>24343.415562510363</v>
          </cell>
          <cell r="AH59">
            <v>0.5</v>
          </cell>
          <cell r="AI59">
            <v>1</v>
          </cell>
          <cell r="AJ59">
            <v>3</v>
          </cell>
          <cell r="AK59" t="str">
            <v/>
          </cell>
          <cell r="AL59" t="str">
            <v/>
          </cell>
          <cell r="AM59" t="str">
            <v/>
          </cell>
          <cell r="AN59" t="str">
            <v/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0.05</v>
          </cell>
          <cell r="AV59" t="str">
            <v/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B59">
            <v>21</v>
          </cell>
        </row>
        <row r="60">
          <cell r="C60" t="str">
            <v>ERSOLTC09-N</v>
          </cell>
          <cell r="D60" t="str">
            <v>Solar</v>
          </cell>
          <cell r="E60" t="str">
            <v>PWRSOL</v>
          </cell>
          <cell r="G60" t="str">
            <v>ELCC</v>
          </cell>
          <cell r="I60">
            <v>1</v>
          </cell>
          <cell r="J60">
            <v>1</v>
          </cell>
          <cell r="K60">
            <v>0.46799999999999997</v>
          </cell>
          <cell r="L60">
            <v>0.96</v>
          </cell>
          <cell r="M60" t="str">
            <v/>
          </cell>
          <cell r="N60">
            <v>30</v>
          </cell>
          <cell r="O60">
            <v>-3</v>
          </cell>
          <cell r="P60">
            <v>68.055555555555557</v>
          </cell>
          <cell r="Q60">
            <v>0</v>
          </cell>
          <cell r="R60">
            <v>603</v>
          </cell>
          <cell r="S60">
            <v>0</v>
          </cell>
          <cell r="T60">
            <v>2014</v>
          </cell>
          <cell r="U60">
            <v>0.05</v>
          </cell>
          <cell r="X60">
            <v>53261.918910554275</v>
          </cell>
          <cell r="Y60">
            <v>49139.066991580919</v>
          </cell>
          <cell r="Z60">
            <v>45016.215072607563</v>
          </cell>
          <cell r="AA60">
            <v>41782.133716340664</v>
          </cell>
          <cell r="AB60">
            <v>39436.822922779844</v>
          </cell>
          <cell r="AC60">
            <v>37091.512129218645</v>
          </cell>
          <cell r="AD60">
            <v>35105.659947195876</v>
          </cell>
          <cell r="AE60">
            <v>33119.807765172911</v>
          </cell>
          <cell r="AF60">
            <v>30559.565281950967</v>
          </cell>
          <cell r="AG60">
            <v>27999.322798729212</v>
          </cell>
          <cell r="AH60">
            <v>0.5</v>
          </cell>
          <cell r="AI60">
            <v>1</v>
          </cell>
          <cell r="AJ60">
            <v>3</v>
          </cell>
          <cell r="AK60" t="str">
            <v/>
          </cell>
          <cell r="AL60" t="str">
            <v/>
          </cell>
          <cell r="AM60" t="str">
            <v/>
          </cell>
          <cell r="AN60" t="str">
            <v/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 t="str">
            <v/>
          </cell>
          <cell r="AU60" t="str">
            <v/>
          </cell>
          <cell r="AV60" t="str">
            <v/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B60">
            <v>22</v>
          </cell>
        </row>
        <row r="61">
          <cell r="C61" t="str">
            <v>ERSOLTC12-N</v>
          </cell>
          <cell r="D61" t="str">
            <v>Solar</v>
          </cell>
          <cell r="E61" t="str">
            <v>PWRSOL</v>
          </cell>
          <cell r="G61" t="str">
            <v>ELCC</v>
          </cell>
          <cell r="I61">
            <v>1</v>
          </cell>
          <cell r="J61">
            <v>1</v>
          </cell>
          <cell r="K61">
            <v>0.6</v>
          </cell>
          <cell r="L61">
            <v>0.96</v>
          </cell>
          <cell r="M61" t="str">
            <v/>
          </cell>
          <cell r="N61">
            <v>30</v>
          </cell>
          <cell r="O61">
            <v>-3</v>
          </cell>
          <cell r="P61">
            <v>68.055555555555557</v>
          </cell>
          <cell r="Q61">
            <v>0</v>
          </cell>
          <cell r="R61">
            <v>603</v>
          </cell>
          <cell r="S61">
            <v>0</v>
          </cell>
          <cell r="T61">
            <v>2014</v>
          </cell>
          <cell r="U61">
            <v>0.05</v>
          </cell>
          <cell r="X61">
            <v>57378.782207988406</v>
          </cell>
          <cell r="Y61">
            <v>52937.255744553346</v>
          </cell>
          <cell r="Z61">
            <v>48495.729281118278</v>
          </cell>
          <cell r="AA61">
            <v>45011.670621951525</v>
          </cell>
          <cell r="AB61">
            <v>42485.079767052674</v>
          </cell>
          <cell r="AC61">
            <v>39958.488912153407</v>
          </cell>
          <cell r="AD61">
            <v>37819.140909297959</v>
          </cell>
          <cell r="AE61">
            <v>35679.792906442308</v>
          </cell>
          <cell r="AF61">
            <v>32921.657284420595</v>
          </cell>
          <cell r="AG61">
            <v>30163.521662399096</v>
          </cell>
          <cell r="AH61">
            <v>0.5</v>
          </cell>
          <cell r="AI61">
            <v>1</v>
          </cell>
          <cell r="AJ61">
            <v>3</v>
          </cell>
          <cell r="AK61" t="str">
            <v/>
          </cell>
          <cell r="AL61" t="str">
            <v/>
          </cell>
          <cell r="AM61" t="str">
            <v/>
          </cell>
          <cell r="AN61" t="str">
            <v/>
          </cell>
          <cell r="AO61" t="str">
            <v/>
          </cell>
          <cell r="AP61" t="str">
            <v/>
          </cell>
          <cell r="AQ61" t="str">
            <v/>
          </cell>
          <cell r="AR61" t="str">
            <v/>
          </cell>
          <cell r="AS61" t="str">
            <v/>
          </cell>
          <cell r="AT61" t="str">
            <v/>
          </cell>
          <cell r="AU61" t="str">
            <v/>
          </cell>
          <cell r="AV61" t="str">
            <v/>
          </cell>
          <cell r="AW61" t="str">
            <v/>
          </cell>
          <cell r="AX61" t="str">
            <v/>
          </cell>
          <cell r="AY61" t="str">
            <v/>
          </cell>
          <cell r="AZ61" t="str">
            <v/>
          </cell>
          <cell r="BB61">
            <v>23</v>
          </cell>
        </row>
        <row r="62">
          <cell r="C62" t="str">
            <v>ERSOLTC14-N</v>
          </cell>
          <cell r="D62" t="str">
            <v>Solar</v>
          </cell>
          <cell r="E62" t="str">
            <v>PWRSOL</v>
          </cell>
          <cell r="G62" t="str">
            <v>ELCC</v>
          </cell>
          <cell r="I62">
            <v>1</v>
          </cell>
          <cell r="J62">
            <v>1</v>
          </cell>
          <cell r="K62">
            <v>0.70000000000000007</v>
          </cell>
          <cell r="L62">
            <v>0.96</v>
          </cell>
          <cell r="M62" t="str">
            <v/>
          </cell>
          <cell r="N62">
            <v>30</v>
          </cell>
          <cell r="O62">
            <v>-3</v>
          </cell>
          <cell r="P62">
            <v>68.055555555555557</v>
          </cell>
          <cell r="Q62">
            <v>0</v>
          </cell>
          <cell r="R62">
            <v>603</v>
          </cell>
          <cell r="S62">
            <v>0</v>
          </cell>
          <cell r="T62">
            <v>2014</v>
          </cell>
          <cell r="U62">
            <v>0.05</v>
          </cell>
          <cell r="X62">
            <v>59106.394484590237</v>
          </cell>
          <cell r="Y62">
            <v>54531.138524818562</v>
          </cell>
          <cell r="Z62">
            <v>49955.882565046893</v>
          </cell>
          <cell r="AA62">
            <v>46366.922716270376</v>
          </cell>
          <cell r="AB62">
            <v>43764.258978488593</v>
          </cell>
          <cell r="AC62">
            <v>41161.595240706396</v>
          </cell>
          <cell r="AD62">
            <v>38957.833813037229</v>
          </cell>
          <cell r="AE62">
            <v>36754.072385367857</v>
          </cell>
          <cell r="AF62">
            <v>33912.892321171254</v>
          </cell>
          <cell r="AG62">
            <v>31071.712256974854</v>
          </cell>
          <cell r="AH62">
            <v>0.5</v>
          </cell>
          <cell r="AI62">
            <v>1</v>
          </cell>
          <cell r="AJ62">
            <v>3</v>
          </cell>
          <cell r="AK62" t="str">
            <v/>
          </cell>
          <cell r="AL62" t="str">
            <v/>
          </cell>
          <cell r="AM62" t="str">
            <v/>
          </cell>
          <cell r="AN62" t="str">
            <v/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 t="str">
            <v/>
          </cell>
          <cell r="AU62" t="str">
            <v/>
          </cell>
          <cell r="AV62" t="str">
            <v/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B62">
            <v>24</v>
          </cell>
        </row>
        <row r="63">
          <cell r="C63" t="str">
            <v>ERSOLTT00-N</v>
          </cell>
          <cell r="D63" t="str">
            <v>Solar</v>
          </cell>
          <cell r="E63" t="str">
            <v>PWRSOL</v>
          </cell>
          <cell r="G63" t="str">
            <v>ELCC</v>
          </cell>
          <cell r="I63">
            <v>1</v>
          </cell>
          <cell r="J63">
            <v>0</v>
          </cell>
          <cell r="K63">
            <v>0.25</v>
          </cell>
          <cell r="L63">
            <v>0.96</v>
          </cell>
          <cell r="M63" t="str">
            <v/>
          </cell>
          <cell r="N63">
            <v>30</v>
          </cell>
          <cell r="O63">
            <v>-3</v>
          </cell>
          <cell r="P63">
            <v>68.055555555555557</v>
          </cell>
          <cell r="Q63">
            <v>0</v>
          </cell>
          <cell r="R63">
            <v>424</v>
          </cell>
          <cell r="S63">
            <v>0</v>
          </cell>
          <cell r="T63">
            <v>2014</v>
          </cell>
          <cell r="U63">
            <v>0.05</v>
          </cell>
          <cell r="X63">
            <v>30612.842014050097</v>
          </cell>
          <cell r="Y63">
            <v>28243.189980768871</v>
          </cell>
          <cell r="Z63">
            <v>25873.53794748765</v>
          </cell>
          <cell r="AA63">
            <v>24014.716041610634</v>
          </cell>
          <cell r="AB63">
            <v>22666.724263137614</v>
          </cell>
          <cell r="AC63">
            <v>21318.732484664379</v>
          </cell>
          <cell r="AD63">
            <v>20177.343282866896</v>
          </cell>
          <cell r="AE63">
            <v>19035.954081069303</v>
          </cell>
          <cell r="AF63">
            <v>17564.428077882028</v>
          </cell>
          <cell r="AG63">
            <v>16092.902074694861</v>
          </cell>
          <cell r="AH63">
            <v>0.5</v>
          </cell>
          <cell r="AI63">
            <v>1</v>
          </cell>
          <cell r="AJ63">
            <v>3</v>
          </cell>
          <cell r="AK63" t="str">
            <v/>
          </cell>
          <cell r="AL63" t="str">
            <v/>
          </cell>
          <cell r="AM63" t="str">
            <v/>
          </cell>
          <cell r="AN63" t="str">
            <v/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 t="str">
            <v/>
          </cell>
          <cell r="AU63" t="str">
            <v/>
          </cell>
          <cell r="AV63" t="str">
            <v/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B63">
            <v>16</v>
          </cell>
        </row>
        <row r="64">
          <cell r="C64" t="str">
            <v>ERSOLTT03-N</v>
          </cell>
          <cell r="D64" t="str">
            <v>Solar</v>
          </cell>
          <cell r="E64" t="str">
            <v>PWRSOL</v>
          </cell>
          <cell r="G64" t="str">
            <v>ELCC</v>
          </cell>
          <cell r="I64">
            <v>1</v>
          </cell>
          <cell r="J64">
            <v>0</v>
          </cell>
          <cell r="K64">
            <v>0.309</v>
          </cell>
          <cell r="L64">
            <v>0.96</v>
          </cell>
          <cell r="M64" t="str">
            <v/>
          </cell>
          <cell r="N64">
            <v>30</v>
          </cell>
          <cell r="O64">
            <v>-3</v>
          </cell>
          <cell r="P64">
            <v>68.055555555555557</v>
          </cell>
          <cell r="Q64">
            <v>0</v>
          </cell>
          <cell r="R64">
            <v>513</v>
          </cell>
          <cell r="S64">
            <v>0</v>
          </cell>
          <cell r="T64">
            <v>2014</v>
          </cell>
          <cell r="U64">
            <v>0.05</v>
          </cell>
          <cell r="X64">
            <v>41737.180778718575</v>
          </cell>
          <cell r="Y64">
            <v>38506.425684163027</v>
          </cell>
          <cell r="Z64">
            <v>35275.670589607478</v>
          </cell>
          <cell r="AA64">
            <v>32741.375149627616</v>
          </cell>
          <cell r="AB64">
            <v>30903.539364223143</v>
          </cell>
          <cell r="AC64">
            <v>29065.703578818371</v>
          </cell>
          <cell r="AD64">
            <v>27509.547262706503</v>
          </cell>
          <cell r="AE64">
            <v>25953.390946594485</v>
          </cell>
          <cell r="AF64">
            <v>23947.130084325498</v>
          </cell>
          <cell r="AG64">
            <v>21940.869222056655</v>
          </cell>
          <cell r="AH64">
            <v>0.5</v>
          </cell>
          <cell r="AI64">
            <v>1</v>
          </cell>
          <cell r="AJ64">
            <v>3</v>
          </cell>
          <cell r="AK64" t="str">
            <v/>
          </cell>
          <cell r="AL64" t="str">
            <v/>
          </cell>
          <cell r="AM64" t="str">
            <v/>
          </cell>
          <cell r="AN64" t="str">
            <v/>
          </cell>
          <cell r="AO64" t="str">
            <v/>
          </cell>
          <cell r="AP64" t="str">
            <v/>
          </cell>
          <cell r="AQ64" t="str">
            <v/>
          </cell>
          <cell r="AR64" t="str">
            <v/>
          </cell>
          <cell r="AS64" t="str">
            <v/>
          </cell>
          <cell r="AT64" t="str">
            <v/>
          </cell>
          <cell r="AU64" t="str">
            <v/>
          </cell>
          <cell r="AV64" t="str">
            <v/>
          </cell>
          <cell r="AW64" t="str">
            <v/>
          </cell>
          <cell r="AX64" t="str">
            <v/>
          </cell>
          <cell r="AY64" t="str">
            <v/>
          </cell>
          <cell r="AZ64" t="str">
            <v/>
          </cell>
          <cell r="BB64">
            <v>17</v>
          </cell>
        </row>
        <row r="65">
          <cell r="C65" t="str">
            <v>ERSOLTT06-N</v>
          </cell>
          <cell r="D65" t="str">
            <v>Solar</v>
          </cell>
          <cell r="E65" t="str">
            <v>PWRSOL</v>
          </cell>
          <cell r="G65" t="str">
            <v>ELCC</v>
          </cell>
          <cell r="I65">
            <v>1</v>
          </cell>
          <cell r="J65">
            <v>1</v>
          </cell>
          <cell r="K65">
            <v>0.36899999999999999</v>
          </cell>
          <cell r="L65">
            <v>0.96</v>
          </cell>
          <cell r="M65" t="str">
            <v/>
          </cell>
          <cell r="N65">
            <v>30</v>
          </cell>
          <cell r="O65">
            <v>-3</v>
          </cell>
          <cell r="P65">
            <v>68.055555555555557</v>
          </cell>
          <cell r="Q65">
            <v>0</v>
          </cell>
          <cell r="R65">
            <v>562</v>
          </cell>
          <cell r="S65">
            <v>0</v>
          </cell>
          <cell r="T65">
            <v>2014</v>
          </cell>
          <cell r="U65">
            <v>0.05</v>
          </cell>
          <cell r="X65">
            <v>52731.405261999411</v>
          </cell>
          <cell r="Y65">
            <v>48649.618878378984</v>
          </cell>
          <cell r="Z65">
            <v>44567.83249475855</v>
          </cell>
          <cell r="AA65">
            <v>41365.96410293474</v>
          </cell>
          <cell r="AB65">
            <v>39044.013702907178</v>
          </cell>
          <cell r="AC65">
            <v>36722.063302879244</v>
          </cell>
          <cell r="AD65">
            <v>34755.991138327205</v>
          </cell>
          <cell r="AE65">
            <v>32789.918973774977</v>
          </cell>
          <cell r="AF65">
            <v>30255.177704342197</v>
          </cell>
          <cell r="AG65">
            <v>27720.436434909607</v>
          </cell>
          <cell r="AH65">
            <v>0.5</v>
          </cell>
          <cell r="AI65">
            <v>1</v>
          </cell>
          <cell r="AJ65">
            <v>3</v>
          </cell>
          <cell r="AK65" t="str">
            <v/>
          </cell>
          <cell r="AL65" t="str">
            <v/>
          </cell>
          <cell r="AM65" t="str">
            <v/>
          </cell>
          <cell r="AN65" t="str">
            <v/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 t="str">
            <v/>
          </cell>
          <cell r="AU65" t="str">
            <v/>
          </cell>
          <cell r="AV65">
            <v>0.1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B65">
            <v>18</v>
          </cell>
        </row>
        <row r="66">
          <cell r="C66" t="str">
            <v>ERSOLTT09-N</v>
          </cell>
          <cell r="D66" t="str">
            <v>Solar</v>
          </cell>
          <cell r="E66" t="str">
            <v>PWRSOL</v>
          </cell>
          <cell r="G66" t="str">
            <v>ELCC</v>
          </cell>
          <cell r="I66">
            <v>1</v>
          </cell>
          <cell r="J66">
            <v>1</v>
          </cell>
          <cell r="K66">
            <v>0.42799999999999999</v>
          </cell>
          <cell r="L66">
            <v>0.96</v>
          </cell>
          <cell r="M66" t="str">
            <v/>
          </cell>
          <cell r="N66">
            <v>30</v>
          </cell>
          <cell r="O66">
            <v>-3</v>
          </cell>
          <cell r="P66">
            <v>68.055555555555557</v>
          </cell>
          <cell r="Q66">
            <v>0</v>
          </cell>
          <cell r="R66">
            <v>635</v>
          </cell>
          <cell r="S66">
            <v>0</v>
          </cell>
          <cell r="T66">
            <v>2014</v>
          </cell>
          <cell r="U66">
            <v>0.05</v>
          </cell>
          <cell r="X66">
            <v>63141.445455237343</v>
          </cell>
          <cell r="Y66">
            <v>58253.84780786284</v>
          </cell>
          <cell r="Z66">
            <v>53366.250160488336</v>
          </cell>
          <cell r="AA66">
            <v>49532.280680390206</v>
          </cell>
          <cell r="AB66">
            <v>46751.939367568004</v>
          </cell>
          <cell r="AC66">
            <v>43971.598054745358</v>
          </cell>
          <cell r="AD66">
            <v>41617.391150485513</v>
          </cell>
          <cell r="AE66">
            <v>39263.184246225443</v>
          </cell>
          <cell r="AF66">
            <v>36228.043672750799</v>
          </cell>
          <cell r="AG66">
            <v>33192.903099276373</v>
          </cell>
          <cell r="AH66">
            <v>0.5</v>
          </cell>
          <cell r="AI66">
            <v>1</v>
          </cell>
          <cell r="AJ66">
            <v>3</v>
          </cell>
          <cell r="AK66" t="str">
            <v/>
          </cell>
          <cell r="AL66" t="str">
            <v/>
          </cell>
          <cell r="AM66" t="str">
            <v/>
          </cell>
          <cell r="AN66" t="str">
            <v/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0.05</v>
          </cell>
          <cell r="AX66" t="str">
            <v/>
          </cell>
          <cell r="AY66" t="str">
            <v/>
          </cell>
          <cell r="AZ66" t="str">
            <v/>
          </cell>
          <cell r="BB66">
            <v>19</v>
          </cell>
        </row>
        <row r="67">
          <cell r="C67" t="str">
            <v>ERSOLPCF-N</v>
          </cell>
          <cell r="D67" t="str">
            <v>Solar</v>
          </cell>
          <cell r="E67" t="str">
            <v>PWRSOL</v>
          </cell>
          <cell r="G67" t="str">
            <v>ELCC</v>
          </cell>
          <cell r="I67">
            <v>1</v>
          </cell>
          <cell r="J67">
            <v>0</v>
          </cell>
          <cell r="K67">
            <v>0.19399999999999998</v>
          </cell>
          <cell r="L67">
            <v>0.96</v>
          </cell>
          <cell r="M67" t="str">
            <v/>
          </cell>
          <cell r="N67">
            <v>25</v>
          </cell>
          <cell r="O67">
            <v>-1</v>
          </cell>
          <cell r="P67">
            <v>0</v>
          </cell>
          <cell r="Q67">
            <v>0</v>
          </cell>
          <cell r="R67">
            <v>208</v>
          </cell>
          <cell r="S67">
            <v>0</v>
          </cell>
          <cell r="T67">
            <v>2012</v>
          </cell>
          <cell r="U67">
            <v>0.01</v>
          </cell>
          <cell r="X67">
            <v>35589.14448386064</v>
          </cell>
          <cell r="Y67">
            <v>26635.121566870221</v>
          </cell>
          <cell r="Z67">
            <v>17681.098649879805</v>
          </cell>
          <cell r="AA67">
            <v>12975.477132477141</v>
          </cell>
          <cell r="AB67">
            <v>12518.257014662297</v>
          </cell>
          <cell r="AC67">
            <v>12061.036896847454</v>
          </cell>
          <cell r="AD67">
            <v>11146.995634371575</v>
          </cell>
          <cell r="AE67">
            <v>10232.954371895696</v>
          </cell>
          <cell r="AF67">
            <v>9174.6506042316796</v>
          </cell>
          <cell r="AG67">
            <v>8116.3468365676317</v>
          </cell>
          <cell r="AH67">
            <v>1</v>
          </cell>
          <cell r="AI67" t="str">
            <v/>
          </cell>
          <cell r="AJ67">
            <v>3</v>
          </cell>
          <cell r="AK67" t="str">
            <v/>
          </cell>
          <cell r="AL67" t="str">
            <v/>
          </cell>
          <cell r="AM67" t="str">
            <v/>
          </cell>
          <cell r="AN67" t="str">
            <v/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B67">
            <v>12</v>
          </cell>
        </row>
        <row r="68">
          <cell r="C68" t="str">
            <v>ERSOLPCT-N</v>
          </cell>
          <cell r="D68" t="str">
            <v>Solar</v>
          </cell>
          <cell r="E68" t="str">
            <v>PWRSOL</v>
          </cell>
          <cell r="G68" t="str">
            <v>ELCC</v>
          </cell>
          <cell r="I68">
            <v>1</v>
          </cell>
          <cell r="J68">
            <v>0</v>
          </cell>
          <cell r="K68">
            <v>0.26800000000000002</v>
          </cell>
          <cell r="L68">
            <v>0.96</v>
          </cell>
          <cell r="M68" t="str">
            <v/>
          </cell>
          <cell r="N68">
            <v>25</v>
          </cell>
          <cell r="O68">
            <v>-1</v>
          </cell>
          <cell r="P68">
            <v>0</v>
          </cell>
          <cell r="Q68">
            <v>0</v>
          </cell>
          <cell r="R68">
            <v>228.8</v>
          </cell>
          <cell r="S68">
            <v>0</v>
          </cell>
          <cell r="T68">
            <v>2012</v>
          </cell>
          <cell r="U68">
            <v>0.01</v>
          </cell>
          <cell r="X68">
            <v>39148.058932246706</v>
          </cell>
          <cell r="Y68">
            <v>29298.633723557246</v>
          </cell>
          <cell r="Z68">
            <v>19449.208514867783</v>
          </cell>
          <cell r="AA68">
            <v>14273.024845724856</v>
          </cell>
          <cell r="AB68">
            <v>13770.082716128527</v>
          </cell>
          <cell r="AC68">
            <v>13267.140586532199</v>
          </cell>
          <cell r="AD68">
            <v>12261.695197808733</v>
          </cell>
          <cell r="AE68">
            <v>11256.249809085266</v>
          </cell>
          <cell r="AF68">
            <v>10092.115664654848</v>
          </cell>
          <cell r="AG68">
            <v>8927.9815202243954</v>
          </cell>
          <cell r="AH68">
            <v>1</v>
          </cell>
          <cell r="AI68" t="str">
            <v/>
          </cell>
          <cell r="AJ68">
            <v>3</v>
          </cell>
          <cell r="AK68" t="str">
            <v/>
          </cell>
          <cell r="AL68" t="str">
            <v/>
          </cell>
          <cell r="AM68" t="str">
            <v/>
          </cell>
          <cell r="AN68" t="str">
            <v/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>
            <v>0.36569999999999997</v>
          </cell>
          <cell r="AT68">
            <v>0.68230000000000013</v>
          </cell>
          <cell r="AU68">
            <v>0.40100000000000002</v>
          </cell>
          <cell r="AV68" t="str">
            <v/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B68">
            <v>13</v>
          </cell>
        </row>
        <row r="69">
          <cell r="C69" t="str">
            <v>ERSOLPRC-N</v>
          </cell>
          <cell r="D69" t="str">
            <v>Solar</v>
          </cell>
          <cell r="E69" t="str">
            <v>PWRSOL</v>
          </cell>
          <cell r="G69" t="str">
            <v>COMELC</v>
          </cell>
          <cell r="I69">
            <v>1</v>
          </cell>
          <cell r="J69">
            <v>0</v>
          </cell>
          <cell r="K69">
            <v>0.17599999999999999</v>
          </cell>
          <cell r="L69">
            <v>0.96</v>
          </cell>
          <cell r="M69" t="str">
            <v/>
          </cell>
          <cell r="N69">
            <v>25</v>
          </cell>
          <cell r="O69">
            <v>-1</v>
          </cell>
          <cell r="P69">
            <v>0</v>
          </cell>
          <cell r="Q69">
            <v>0</v>
          </cell>
          <cell r="R69">
            <v>208</v>
          </cell>
          <cell r="S69">
            <v>0</v>
          </cell>
          <cell r="T69">
            <v>2012</v>
          </cell>
          <cell r="U69">
            <v>1E-4</v>
          </cell>
          <cell r="X69">
            <v>41712.267408464038</v>
          </cell>
          <cell r="Y69">
            <v>31201.054295262526</v>
          </cell>
          <cell r="Z69">
            <v>20689.841182061009</v>
          </cell>
          <cell r="AA69">
            <v>15150.995604044239</v>
          </cell>
          <cell r="AB69">
            <v>14584.517561211691</v>
          </cell>
          <cell r="AC69">
            <v>14018.039518379144</v>
          </cell>
          <cell r="AD69">
            <v>12992.630548803823</v>
          </cell>
          <cell r="AE69">
            <v>11967.221579228504</v>
          </cell>
          <cell r="AF69">
            <v>10781.586644101013</v>
          </cell>
          <cell r="AG69">
            <v>9595.9517089734491</v>
          </cell>
          <cell r="AH69">
            <v>1</v>
          </cell>
          <cell r="AI69" t="str">
            <v/>
          </cell>
          <cell r="AJ69">
            <v>3</v>
          </cell>
          <cell r="AK69" t="str">
            <v/>
          </cell>
          <cell r="AL69" t="str">
            <v/>
          </cell>
          <cell r="AM69" t="str">
            <v/>
          </cell>
          <cell r="AN69" t="str">
            <v/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B69">
            <v>14</v>
          </cell>
        </row>
        <row r="70">
          <cell r="C70" t="str">
            <v>ERSOLPRR-N</v>
          </cell>
          <cell r="D70" t="str">
            <v>Solar</v>
          </cell>
          <cell r="E70" t="str">
            <v>PWRSOL</v>
          </cell>
          <cell r="G70" t="str">
            <v>RESELC</v>
          </cell>
          <cell r="I70">
            <v>1</v>
          </cell>
          <cell r="J70">
            <v>0</v>
          </cell>
          <cell r="K70">
            <v>0.17599999999999999</v>
          </cell>
          <cell r="L70">
            <v>0.96</v>
          </cell>
          <cell r="M70" t="str">
            <v/>
          </cell>
          <cell r="N70">
            <v>25</v>
          </cell>
          <cell r="O70">
            <v>-1</v>
          </cell>
          <cell r="P70">
            <v>0</v>
          </cell>
          <cell r="Q70">
            <v>0</v>
          </cell>
          <cell r="R70">
            <v>208</v>
          </cell>
          <cell r="S70">
            <v>0</v>
          </cell>
          <cell r="T70">
            <v>2012</v>
          </cell>
          <cell r="U70">
            <v>1E-4</v>
          </cell>
          <cell r="X70">
            <v>50536.016283331424</v>
          </cell>
          <cell r="Y70">
            <v>37801.277319260364</v>
          </cell>
          <cell r="Z70">
            <v>25066.538355189296</v>
          </cell>
          <cell r="AA70">
            <v>18356.013904899748</v>
          </cell>
          <cell r="AB70">
            <v>17669.703968391084</v>
          </cell>
          <cell r="AC70">
            <v>16983.394031882421</v>
          </cell>
          <cell r="AD70">
            <v>15741.0716264354</v>
          </cell>
          <cell r="AE70">
            <v>14498.749220988377</v>
          </cell>
          <cell r="AF70">
            <v>13062.306895737764</v>
          </cell>
          <cell r="AG70">
            <v>11625.864570487061</v>
          </cell>
          <cell r="AH70">
            <v>1</v>
          </cell>
          <cell r="AI70" t="str">
            <v/>
          </cell>
          <cell r="AJ70">
            <v>3</v>
          </cell>
          <cell r="AK70" t="str">
            <v/>
          </cell>
          <cell r="AL70" t="str">
            <v/>
          </cell>
          <cell r="AM70" t="str">
            <v/>
          </cell>
          <cell r="AN70" t="str">
            <v/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 t="str">
            <v/>
          </cell>
          <cell r="AV70" t="str">
            <v/>
          </cell>
          <cell r="AW70" t="str">
            <v/>
          </cell>
          <cell r="AX70" t="str">
            <v/>
          </cell>
          <cell r="AY70" t="str">
            <v/>
          </cell>
          <cell r="AZ70" t="str">
            <v/>
          </cell>
          <cell r="BB70">
            <v>15</v>
          </cell>
        </row>
        <row r="71">
          <cell r="C71" t="str">
            <v>ERWNDH-N</v>
          </cell>
          <cell r="D71" t="str">
            <v>Wind</v>
          </cell>
          <cell r="E71" t="str">
            <v>PWRWND</v>
          </cell>
          <cell r="G71" t="str">
            <v>ELCC</v>
          </cell>
          <cell r="I71">
            <v>1</v>
          </cell>
          <cell r="J71">
            <v>0.17499999999999999</v>
          </cell>
          <cell r="K71">
            <v>0.35</v>
          </cell>
          <cell r="L71">
            <v>0.37234042553191493</v>
          </cell>
          <cell r="M71" t="str">
            <v/>
          </cell>
          <cell r="N71">
            <v>20</v>
          </cell>
          <cell r="O71">
            <v>-2</v>
          </cell>
          <cell r="P71">
            <v>0</v>
          </cell>
          <cell r="Q71">
            <v>0</v>
          </cell>
          <cell r="R71">
            <v>266</v>
          </cell>
          <cell r="S71">
            <v>0</v>
          </cell>
          <cell r="T71">
            <v>2012</v>
          </cell>
          <cell r="U71">
            <v>2E-3</v>
          </cell>
          <cell r="X71">
            <v>14852.844403049674</v>
          </cell>
          <cell r="Y71">
            <v>13893.501805054151</v>
          </cell>
          <cell r="Z71">
            <v>13674.647414454164</v>
          </cell>
          <cell r="AA71">
            <v>13487.501735279824</v>
          </cell>
          <cell r="AB71">
            <v>13330.246210163632</v>
          </cell>
          <cell r="AC71">
            <v>13251.875113778782</v>
          </cell>
          <cell r="AD71">
            <v>13087.688987334595</v>
          </cell>
          <cell r="AE71">
            <v>12984.175046211076</v>
          </cell>
          <cell r="AF71">
            <v>12881.520435819442</v>
          </cell>
          <cell r="AG71">
            <v>12830.507987998632</v>
          </cell>
          <cell r="AH71">
            <v>1.6</v>
          </cell>
          <cell r="AI71" t="str">
            <v/>
          </cell>
          <cell r="AJ71">
            <v>3.2</v>
          </cell>
          <cell r="AK71" t="str">
            <v/>
          </cell>
          <cell r="AL71">
            <v>10</v>
          </cell>
          <cell r="AM71" t="str">
            <v/>
          </cell>
          <cell r="AN71" t="str">
            <v/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>
            <v>0.3639</v>
          </cell>
          <cell r="AT71">
            <v>0.83210000000000017</v>
          </cell>
          <cell r="AU71">
            <v>0.753</v>
          </cell>
          <cell r="AV71" t="str">
            <v/>
          </cell>
          <cell r="AW71" t="str">
            <v/>
          </cell>
          <cell r="AX71" t="str">
            <v/>
          </cell>
          <cell r="AY71" t="str">
            <v/>
          </cell>
          <cell r="AZ71" t="str">
            <v/>
          </cell>
          <cell r="BB71">
            <v>10</v>
          </cell>
        </row>
        <row r="72">
          <cell r="C72" t="str">
            <v>ERWNDM-N</v>
          </cell>
          <cell r="D72" t="str">
            <v>Wind</v>
          </cell>
          <cell r="E72" t="str">
            <v>PWRWND</v>
          </cell>
          <cell r="G72" t="str">
            <v>ELCC</v>
          </cell>
          <cell r="I72">
            <v>1</v>
          </cell>
          <cell r="J72">
            <v>0.15</v>
          </cell>
          <cell r="K72">
            <v>0.3</v>
          </cell>
          <cell r="L72">
            <v>0.31914893617021278</v>
          </cell>
          <cell r="M72" t="str">
            <v/>
          </cell>
          <cell r="N72">
            <v>20</v>
          </cell>
          <cell r="O72">
            <v>-2</v>
          </cell>
          <cell r="P72">
            <v>0</v>
          </cell>
          <cell r="Q72">
            <v>0</v>
          </cell>
          <cell r="R72">
            <v>266</v>
          </cell>
          <cell r="S72">
            <v>0</v>
          </cell>
          <cell r="T72">
            <v>2015</v>
          </cell>
          <cell r="U72">
            <v>2E-3</v>
          </cell>
          <cell r="X72">
            <v>14852.844403049674</v>
          </cell>
          <cell r="Y72">
            <v>13893.501805054151</v>
          </cell>
          <cell r="Z72">
            <v>13674.647414454164</v>
          </cell>
          <cell r="AA72">
            <v>13487.501735279824</v>
          </cell>
          <cell r="AB72">
            <v>13330.246210163632</v>
          </cell>
          <cell r="AC72">
            <v>13251.875113778782</v>
          </cell>
          <cell r="AD72">
            <v>13087.688987334595</v>
          </cell>
          <cell r="AE72">
            <v>12984.175046211076</v>
          </cell>
          <cell r="AF72">
            <v>12881.520435819442</v>
          </cell>
          <cell r="AG72">
            <v>12830.507987998632</v>
          </cell>
          <cell r="AH72">
            <v>1.6</v>
          </cell>
          <cell r="AI72" t="str">
            <v/>
          </cell>
          <cell r="AJ72">
            <v>3.2</v>
          </cell>
          <cell r="AK72" t="str">
            <v/>
          </cell>
          <cell r="AL72">
            <v>45</v>
          </cell>
          <cell r="AM72" t="str">
            <v/>
          </cell>
          <cell r="AN72" t="str">
            <v/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 t="str">
            <v/>
          </cell>
          <cell r="AU72" t="str">
            <v/>
          </cell>
          <cell r="AV72" t="str">
            <v/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B72">
            <v>11</v>
          </cell>
        </row>
        <row r="73">
          <cell r="C73" t="str">
            <v>ERHYDGIW-I</v>
          </cell>
          <cell r="G73" t="str">
            <v>ELCC</v>
          </cell>
          <cell r="I73">
            <v>1</v>
          </cell>
          <cell r="J73">
            <v>1</v>
          </cell>
          <cell r="K73">
            <v>0.8</v>
          </cell>
          <cell r="L73">
            <v>0.8</v>
          </cell>
          <cell r="M73" t="str">
            <v/>
          </cell>
          <cell r="N73">
            <v>50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133.0400773605468</v>
          </cell>
          <cell r="T73">
            <v>2022</v>
          </cell>
          <cell r="U73">
            <v>2.4500000000000002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2.6</v>
          </cell>
          <cell r="AI73" t="str">
            <v/>
          </cell>
          <cell r="AK73" t="str">
            <v/>
          </cell>
          <cell r="AL73">
            <v>2.6</v>
          </cell>
          <cell r="AM73" t="str">
            <v/>
          </cell>
          <cell r="AN73" t="str">
            <v/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B73">
            <v>39</v>
          </cell>
        </row>
        <row r="74">
          <cell r="C74" t="str">
            <v>ERHYDGIE-I</v>
          </cell>
          <cell r="G74" t="str">
            <v>ELCC</v>
          </cell>
          <cell r="I74">
            <v>1</v>
          </cell>
          <cell r="J74">
            <v>1</v>
          </cell>
          <cell r="K74">
            <v>0.8</v>
          </cell>
          <cell r="L74">
            <v>0.8</v>
          </cell>
          <cell r="M74" t="str">
            <v/>
          </cell>
          <cell r="N74">
            <v>50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149.70073655046846</v>
          </cell>
          <cell r="T74">
            <v>2027</v>
          </cell>
          <cell r="U74">
            <v>3.75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3.6</v>
          </cell>
          <cell r="AI74" t="str">
            <v/>
          </cell>
          <cell r="AJ74" t="str">
            <v/>
          </cell>
          <cell r="AK74" t="str">
            <v/>
          </cell>
          <cell r="AL74">
            <v>3.6</v>
          </cell>
          <cell r="AM74" t="str">
            <v/>
          </cell>
          <cell r="AN74" t="str">
            <v/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 t="str">
            <v/>
          </cell>
          <cell r="AU74" t="str">
            <v/>
          </cell>
          <cell r="AV74" t="str">
            <v/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B74">
            <v>40</v>
          </cell>
        </row>
        <row r="75">
          <cell r="BB75" t="e">
            <v>#N/A</v>
          </cell>
        </row>
        <row r="76">
          <cell r="BB76" t="e">
            <v>#N/A</v>
          </cell>
        </row>
        <row r="77">
          <cell r="BB77" t="e">
            <v>#N/A</v>
          </cell>
        </row>
        <row r="78">
          <cell r="BB78" t="e">
            <v>#N/A</v>
          </cell>
        </row>
        <row r="79">
          <cell r="BB79" t="e">
            <v>#N/A</v>
          </cell>
        </row>
        <row r="80">
          <cell r="BB80" t="e">
            <v>#N/A</v>
          </cell>
        </row>
        <row r="81">
          <cell r="BB81" t="e">
            <v>#N/A</v>
          </cell>
        </row>
        <row r="82">
          <cell r="BB82" t="e">
            <v>#N/A</v>
          </cell>
        </row>
        <row r="83">
          <cell r="BB83" t="e">
            <v>#N/A</v>
          </cell>
        </row>
        <row r="84">
          <cell r="BB84" t="e">
            <v>#N/A</v>
          </cell>
        </row>
        <row r="85">
          <cell r="BB85" t="e">
            <v>#N/A</v>
          </cell>
        </row>
        <row r="86">
          <cell r="BB86" t="e">
            <v>#N/A</v>
          </cell>
        </row>
        <row r="87">
          <cell r="BB87" t="e">
            <v>#N/A</v>
          </cell>
        </row>
        <row r="88">
          <cell r="BB88" t="e">
            <v>#N/A</v>
          </cell>
        </row>
        <row r="89">
          <cell r="BB89" t="e">
            <v>#N/A</v>
          </cell>
        </row>
        <row r="90">
          <cell r="BB90" t="e">
            <v>#N/A</v>
          </cell>
        </row>
        <row r="91">
          <cell r="BB91" t="e">
            <v>#N/A</v>
          </cell>
        </row>
        <row r="92">
          <cell r="BB92" t="e">
            <v>#N/A</v>
          </cell>
        </row>
        <row r="93">
          <cell r="C93">
            <v>44</v>
          </cell>
        </row>
        <row r="94">
          <cell r="G94" t="str">
            <v>ELCC</v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V94" t="str">
            <v/>
          </cell>
          <cell r="W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str">
            <v/>
          </cell>
          <cell r="AM94" t="str">
            <v/>
          </cell>
          <cell r="AN94" t="str">
            <v/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</row>
        <row r="95">
          <cell r="C95" t="str">
            <v>EPP-N</v>
          </cell>
          <cell r="D95" t="str">
            <v>Electricity</v>
          </cell>
          <cell r="E95" t="str">
            <v>ELCC</v>
          </cell>
          <cell r="G95" t="str">
            <v>PWREPN</v>
          </cell>
          <cell r="I95">
            <v>0.73000000000000009</v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V95" t="str">
            <v/>
          </cell>
          <cell r="W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str">
            <v/>
          </cell>
          <cell r="AM95" t="str">
            <v/>
          </cell>
          <cell r="AN95" t="str">
            <v/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</row>
        <row r="96">
          <cell r="C96" t="str">
            <v>EPD-N</v>
          </cell>
          <cell r="D96" t="str">
            <v>Power Sector - PS Dummy Commodity - New</v>
          </cell>
          <cell r="E96" t="str">
            <v>PWREPN</v>
          </cell>
          <cell r="G96" t="str">
            <v>PWREPN</v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V96" t="str">
            <v/>
          </cell>
          <cell r="W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 t="str">
            <v/>
          </cell>
          <cell r="AN96" t="str">
            <v/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</row>
        <row r="97">
          <cell r="C97" t="str">
            <v>EPT-N</v>
          </cell>
          <cell r="D97" t="str">
            <v>Power Sector - PS Dummy Commodity - New</v>
          </cell>
          <cell r="E97" t="str">
            <v>PWREPN</v>
          </cell>
          <cell r="G97" t="str">
            <v>ELCC</v>
          </cell>
          <cell r="I97" t="str">
            <v/>
          </cell>
          <cell r="J97">
            <v>1</v>
          </cell>
          <cell r="K97">
            <v>0.94</v>
          </cell>
          <cell r="L97">
            <v>0.24500000000000002</v>
          </cell>
          <cell r="M97">
            <v>0.15</v>
          </cell>
          <cell r="N97">
            <v>50</v>
          </cell>
          <cell r="O97">
            <v>7</v>
          </cell>
          <cell r="P97">
            <v>0</v>
          </cell>
          <cell r="Q97">
            <v>0</v>
          </cell>
          <cell r="R97">
            <v>134.47653429602886</v>
          </cell>
          <cell r="S97">
            <v>4.4223826714801442</v>
          </cell>
          <cell r="T97">
            <v>2010</v>
          </cell>
          <cell r="U97">
            <v>0.33300000000000002</v>
          </cell>
          <cell r="V97" t="str">
            <v/>
          </cell>
          <cell r="W97" t="str">
            <v/>
          </cell>
          <cell r="X97">
            <v>17064.891696750903</v>
          </cell>
          <cell r="Y97">
            <v>17064.891696750903</v>
          </cell>
          <cell r="Z97">
            <v>17064.891696750903</v>
          </cell>
          <cell r="AA97">
            <v>17064.891696750903</v>
          </cell>
          <cell r="AB97">
            <v>17064.891696750903</v>
          </cell>
          <cell r="AC97">
            <v>17064.891696750903</v>
          </cell>
          <cell r="AD97">
            <v>17064.891696750903</v>
          </cell>
          <cell r="AE97">
            <v>17064.891696750903</v>
          </cell>
          <cell r="AF97">
            <v>17064.891696750903</v>
          </cell>
          <cell r="AG97">
            <v>17064.891696750903</v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>
            <v>4.3319999999999999</v>
          </cell>
          <cell r="AM97" t="str">
            <v/>
          </cell>
          <cell r="AN97" t="str">
            <v/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1.3320000000000001</v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B97">
            <v>47</v>
          </cell>
        </row>
        <row r="99">
          <cell r="C99" t="str">
            <v>EHBIW-N</v>
          </cell>
          <cell r="D99" t="str">
            <v>Biomass Wood</v>
          </cell>
          <cell r="E99" t="str">
            <v>PWRBIW</v>
          </cell>
          <cell r="G99" t="str">
            <v>INDELC</v>
          </cell>
          <cell r="I99">
            <v>0.75</v>
          </cell>
          <cell r="J99">
            <v>0.1</v>
          </cell>
          <cell r="K99">
            <v>0.9</v>
          </cell>
          <cell r="L99">
            <v>0.94</v>
          </cell>
          <cell r="M99" t="str">
            <v/>
          </cell>
          <cell r="N99">
            <v>30</v>
          </cell>
          <cell r="O99">
            <v>3</v>
          </cell>
          <cell r="P99">
            <v>58.333333333333329</v>
          </cell>
          <cell r="Q99">
            <v>0</v>
          </cell>
          <cell r="R99">
            <v>972</v>
          </cell>
          <cell r="S99" t="str">
            <v/>
          </cell>
          <cell r="T99">
            <v>2010</v>
          </cell>
          <cell r="U99">
            <v>0.01</v>
          </cell>
          <cell r="V99" t="str">
            <v/>
          </cell>
          <cell r="W99" t="str">
            <v/>
          </cell>
          <cell r="X99">
            <v>35640.794223826713</v>
          </cell>
          <cell r="Y99">
            <v>34795.324262194226</v>
          </cell>
          <cell r="Z99">
            <v>33999.864603874637</v>
          </cell>
          <cell r="AA99">
            <v>33429.272463971487</v>
          </cell>
          <cell r="AB99">
            <v>32892.370829645857</v>
          </cell>
          <cell r="AC99">
            <v>32560.245461953415</v>
          </cell>
          <cell r="AD99">
            <v>32254.261284733147</v>
          </cell>
          <cell r="AE99">
            <v>32028.635558441016</v>
          </cell>
          <cell r="AF99">
            <v>31804.666497094942</v>
          </cell>
          <cell r="AG99">
            <v>31693.289473157671</v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>
            <v>1</v>
          </cell>
          <cell r="AM99" t="str">
            <v/>
          </cell>
          <cell r="AN99" t="str">
            <v/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B99">
            <v>44</v>
          </cell>
        </row>
        <row r="100">
          <cell r="C100" t="str">
            <v>EHBIB-N</v>
          </cell>
          <cell r="D100" t="str">
            <v>Biomass bagasse</v>
          </cell>
          <cell r="E100" t="str">
            <v>PWRBIB</v>
          </cell>
          <cell r="G100" t="str">
            <v>INDELC</v>
          </cell>
          <cell r="I100">
            <v>0.75</v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3</v>
          </cell>
          <cell r="P100">
            <v>55.555555555555557</v>
          </cell>
          <cell r="Q100">
            <v>0</v>
          </cell>
          <cell r="R100">
            <v>310</v>
          </cell>
          <cell r="S100" t="str">
            <v/>
          </cell>
          <cell r="T100">
            <v>2010</v>
          </cell>
          <cell r="U100">
            <v>2.5000000000000001E-2</v>
          </cell>
          <cell r="V100" t="str">
            <v/>
          </cell>
          <cell r="W100" t="str">
            <v/>
          </cell>
          <cell r="X100">
            <v>22023.826714801442</v>
          </cell>
          <cell r="Y100">
            <v>21501.378090042246</v>
          </cell>
          <cell r="Z100">
            <v>21009.832768032171</v>
          </cell>
          <cell r="AA100">
            <v>20657.241792221266</v>
          </cell>
          <cell r="AB100">
            <v>20325.469484258039</v>
          </cell>
          <cell r="AC100">
            <v>20120.23636011071</v>
          </cell>
          <cell r="AD100">
            <v>19931.15688970808</v>
          </cell>
          <cell r="AE100">
            <v>19791.734017505725</v>
          </cell>
          <cell r="AF100">
            <v>19653.334862717384</v>
          </cell>
          <cell r="AG100">
            <v>19584.510687257098</v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 t="str">
            <v/>
          </cell>
          <cell r="AN100" t="str">
            <v/>
          </cell>
          <cell r="AO100" t="str">
            <v/>
          </cell>
          <cell r="AP100" t="str">
            <v/>
          </cell>
          <cell r="AQ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 t="str">
            <v/>
          </cell>
          <cell r="AY100" t="str">
            <v/>
          </cell>
          <cell r="AZ100" t="str">
            <v/>
          </cell>
          <cell r="BB100">
            <v>45</v>
          </cell>
        </row>
        <row r="101">
          <cell r="C101" t="str">
            <v>EHCLE-N</v>
          </cell>
          <cell r="D101" t="str">
            <v>Coal low grade</v>
          </cell>
          <cell r="E101" t="str">
            <v>PWRCLE</v>
          </cell>
          <cell r="G101" t="str">
            <v>INDELC</v>
          </cell>
          <cell r="I101">
            <v>0.75</v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>
            <v>1</v>
          </cell>
          <cell r="P101">
            <v>63.638888888888886</v>
          </cell>
          <cell r="Q101">
            <v>277.77777777777777</v>
          </cell>
          <cell r="R101">
            <v>274.85142535997028</v>
          </cell>
          <cell r="S101" t="str">
            <v/>
          </cell>
          <cell r="T101">
            <v>2010</v>
          </cell>
          <cell r="U101">
            <v>2.5000000000000001E-2</v>
          </cell>
          <cell r="V101" t="str">
            <v/>
          </cell>
          <cell r="W101" t="str">
            <v/>
          </cell>
          <cell r="X101">
            <v>7771.3076488262905</v>
          </cell>
          <cell r="Y101">
            <v>7771.3076488262905</v>
          </cell>
          <cell r="Z101">
            <v>7771.3076488262905</v>
          </cell>
          <cell r="AA101">
            <v>7771.3076488262905</v>
          </cell>
          <cell r="AB101">
            <v>7771.3076488262905</v>
          </cell>
          <cell r="AC101">
            <v>7771.3076488262905</v>
          </cell>
          <cell r="AD101">
            <v>7771.3076488262905</v>
          </cell>
          <cell r="AE101">
            <v>7771.3076488262905</v>
          </cell>
          <cell r="AF101">
            <v>7771.3076488262905</v>
          </cell>
          <cell r="AG101">
            <v>7771.3076488262905</v>
          </cell>
          <cell r="AH101" t="str">
            <v/>
          </cell>
          <cell r="AI101" t="str">
            <v/>
          </cell>
          <cell r="AJ101" t="str">
            <v/>
          </cell>
          <cell r="AK101" t="str">
            <v/>
          </cell>
          <cell r="AL101" t="str">
            <v/>
          </cell>
          <cell r="AM101" t="str">
            <v/>
          </cell>
          <cell r="AN101" t="str">
            <v/>
          </cell>
          <cell r="AO101" t="str">
            <v/>
          </cell>
          <cell r="AP101" t="str">
            <v/>
          </cell>
          <cell r="AQ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 t="str">
            <v/>
          </cell>
          <cell r="AY101" t="str">
            <v/>
          </cell>
          <cell r="AZ101" t="str">
            <v/>
          </cell>
          <cell r="BB101">
            <v>46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anda.com/currency/historical-rates/" TargetMode="External"/><Relationship Id="rId2" Type="http://schemas.openxmlformats.org/officeDocument/2006/relationships/hyperlink" Target="http://www.iaea.org/NuclearPower/Downloadable/aris/2013/36.VVER-1200%28V-491%29.pdf" TargetMode="External"/><Relationship Id="rId1" Type="http://schemas.openxmlformats.org/officeDocument/2006/relationships/hyperlink" Target="http://en.itar-tass.com/economy/750722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oanda.com/currency/historical-rates/" TargetMode="External"/><Relationship Id="rId4" Type="http://schemas.openxmlformats.org/officeDocument/2006/relationships/hyperlink" Target="http://www.doe-irp.co.za/content/IRP2010_update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zoomScale="90" zoomScaleNormal="90" workbookViewId="0">
      <selection activeCell="B5" sqref="B5:B6"/>
    </sheetView>
  </sheetViews>
  <sheetFormatPr defaultColWidth="9.1796875" defaultRowHeight="14.5" x14ac:dyDescent="0.35"/>
  <cols>
    <col min="1" max="2" width="5" style="5" customWidth="1"/>
    <col min="3" max="3" width="25.54296875" style="5" bestFit="1" customWidth="1"/>
    <col min="4" max="6" width="10.54296875" style="5" bestFit="1" customWidth="1"/>
    <col min="7" max="7" width="11.26953125" style="5" bestFit="1" customWidth="1"/>
    <col min="8" max="8" width="55.81640625" style="5" customWidth="1"/>
    <col min="9" max="16384" width="9.1796875" style="5"/>
  </cols>
  <sheetData>
    <row r="1" spans="2:9" x14ac:dyDescent="0.35">
      <c r="D1" s="27">
        <f>D7/(D5/1000*8)*1000</f>
        <v>4273.5042735042734</v>
      </c>
    </row>
    <row r="2" spans="2:9" ht="21" x14ac:dyDescent="0.5">
      <c r="B2" s="10" t="s">
        <v>474</v>
      </c>
    </row>
    <row r="3" spans="2:9" ht="58" x14ac:dyDescent="0.35">
      <c r="C3" s="4" t="s">
        <v>15</v>
      </c>
      <c r="D3" s="16" t="s">
        <v>27</v>
      </c>
      <c r="E3" s="16" t="s">
        <v>28</v>
      </c>
      <c r="F3" s="16" t="s">
        <v>467</v>
      </c>
      <c r="G3" s="4" t="s">
        <v>0</v>
      </c>
      <c r="H3" s="4" t="s">
        <v>1</v>
      </c>
      <c r="I3" s="4" t="s">
        <v>2</v>
      </c>
    </row>
    <row r="4" spans="2:9" x14ac:dyDescent="0.35">
      <c r="C4" s="5" t="s">
        <v>4</v>
      </c>
      <c r="D4" s="2">
        <v>0.08</v>
      </c>
      <c r="E4" s="2">
        <v>0.08</v>
      </c>
      <c r="F4" s="2">
        <v>0.08</v>
      </c>
      <c r="H4" s="6" t="s">
        <v>19</v>
      </c>
      <c r="I4" s="5" t="s">
        <v>20</v>
      </c>
    </row>
    <row r="5" spans="2:9" x14ac:dyDescent="0.35">
      <c r="B5" s="5">
        <f>D5*8</f>
        <v>9360</v>
      </c>
      <c r="C5" s="5" t="s">
        <v>17</v>
      </c>
      <c r="D5" s="3">
        <v>1170</v>
      </c>
      <c r="E5" s="3">
        <v>1170</v>
      </c>
      <c r="F5" s="3">
        <v>1170</v>
      </c>
      <c r="G5" s="5" t="s">
        <v>21</v>
      </c>
      <c r="H5" s="6" t="s">
        <v>8</v>
      </c>
      <c r="I5" s="5" t="s">
        <v>25</v>
      </c>
    </row>
    <row r="6" spans="2:9" x14ac:dyDescent="0.35">
      <c r="B6" s="5">
        <f>D6*8</f>
        <v>8656</v>
      </c>
      <c r="C6" s="5" t="s">
        <v>17</v>
      </c>
      <c r="D6" s="3">
        <v>1082</v>
      </c>
      <c r="E6" s="3">
        <v>1082</v>
      </c>
      <c r="F6" s="3">
        <v>1082</v>
      </c>
      <c r="G6" s="5" t="s">
        <v>3</v>
      </c>
      <c r="H6" s="5" t="s">
        <v>14</v>
      </c>
      <c r="I6" s="5" t="s">
        <v>16</v>
      </c>
    </row>
    <row r="7" spans="2:9" x14ac:dyDescent="0.35">
      <c r="C7" s="5" t="s">
        <v>31</v>
      </c>
      <c r="D7" s="1">
        <v>40</v>
      </c>
      <c r="E7" s="1">
        <v>50</v>
      </c>
      <c r="F7" s="1">
        <f>(D7+E7)/2</f>
        <v>45</v>
      </c>
      <c r="H7" s="6" t="s">
        <v>7</v>
      </c>
    </row>
    <row r="8" spans="2:9" x14ac:dyDescent="0.35">
      <c r="C8" s="5" t="s">
        <v>32</v>
      </c>
      <c r="D8" s="17">
        <v>0.1</v>
      </c>
      <c r="E8" s="17">
        <v>0.2</v>
      </c>
      <c r="F8" s="17">
        <f>(D8+E8)/2</f>
        <v>0.15000000000000002</v>
      </c>
      <c r="H8" s="6"/>
      <c r="I8" s="5" t="s">
        <v>26</v>
      </c>
    </row>
    <row r="9" spans="2:9" x14ac:dyDescent="0.35">
      <c r="C9" s="5" t="s">
        <v>22</v>
      </c>
      <c r="D9" s="5">
        <f>D7*(1+D8)</f>
        <v>44</v>
      </c>
      <c r="E9" s="5">
        <f>E7*(1+E8)</f>
        <v>60</v>
      </c>
      <c r="F9" s="25">
        <f>F7*(1+F8)</f>
        <v>51.749999999999993</v>
      </c>
      <c r="G9" s="5" t="s">
        <v>6</v>
      </c>
    </row>
    <row r="10" spans="2:9" x14ac:dyDescent="0.35">
      <c r="C10" s="5" t="s">
        <v>23</v>
      </c>
      <c r="D10" s="5">
        <f>D9/8</f>
        <v>5.5</v>
      </c>
      <c r="E10" s="5">
        <f>E9/8</f>
        <v>7.5</v>
      </c>
      <c r="F10" s="25">
        <f>F9/8</f>
        <v>6.4687499999999991</v>
      </c>
      <c r="G10" s="5" t="s">
        <v>9</v>
      </c>
      <c r="I10" s="5" t="s">
        <v>12</v>
      </c>
    </row>
    <row r="11" spans="2:9" x14ac:dyDescent="0.35">
      <c r="C11" s="5" t="s">
        <v>24</v>
      </c>
      <c r="D11" s="7">
        <f>D9/D6/8*1000000</f>
        <v>5083.1792975970429</v>
      </c>
      <c r="E11" s="7">
        <f>E9/E6/8*1000000</f>
        <v>6931.6081330868765</v>
      </c>
      <c r="F11" s="7">
        <f>F9/F6/8*1000000</f>
        <v>5978.5120147874304</v>
      </c>
      <c r="G11" s="5" t="s">
        <v>10</v>
      </c>
      <c r="I11" s="5" t="s">
        <v>12</v>
      </c>
    </row>
    <row r="12" spans="2:9" x14ac:dyDescent="0.35">
      <c r="C12" s="5" t="s">
        <v>11</v>
      </c>
      <c r="D12" s="18">
        <v>11.44</v>
      </c>
      <c r="E12" s="18">
        <f>D12</f>
        <v>11.44</v>
      </c>
      <c r="F12" s="18">
        <f>E12</f>
        <v>11.44</v>
      </c>
      <c r="G12" s="5" t="s">
        <v>29</v>
      </c>
      <c r="H12" s="6" t="s">
        <v>13</v>
      </c>
      <c r="I12" s="5" t="s">
        <v>516</v>
      </c>
    </row>
    <row r="13" spans="2:9" x14ac:dyDescent="0.35">
      <c r="C13" s="5" t="s">
        <v>22</v>
      </c>
      <c r="D13" s="7">
        <f>D9*$D$12</f>
        <v>503.35999999999996</v>
      </c>
      <c r="E13" s="7">
        <f>E9*$D$12</f>
        <v>686.4</v>
      </c>
      <c r="F13" s="7">
        <f>F9*$D$12</f>
        <v>592.01999999999987</v>
      </c>
      <c r="G13" s="5" t="s">
        <v>30</v>
      </c>
      <c r="I13" s="5" t="s">
        <v>12</v>
      </c>
    </row>
    <row r="14" spans="2:9" x14ac:dyDescent="0.35">
      <c r="C14" s="5" t="s">
        <v>24</v>
      </c>
      <c r="D14" s="7">
        <f>D11*$D$12</f>
        <v>58151.571164510169</v>
      </c>
      <c r="E14" s="7">
        <f>E11*$D$12</f>
        <v>79297.597042513866</v>
      </c>
      <c r="F14" s="7">
        <f>F11*$D$12</f>
        <v>68394.177449168201</v>
      </c>
      <c r="G14" s="5" t="s">
        <v>33</v>
      </c>
      <c r="I14" s="5" t="s">
        <v>12</v>
      </c>
    </row>
    <row r="15" spans="2:9" x14ac:dyDescent="0.35">
      <c r="C15" s="5" t="s">
        <v>24</v>
      </c>
      <c r="D15" s="28">
        <f>D14/$J$18</f>
        <v>44731.977818853971</v>
      </c>
      <c r="E15" s="28">
        <f>E14/$J$18</f>
        <v>60998.151571164512</v>
      </c>
      <c r="F15" s="28">
        <f>F14/$J$18</f>
        <v>52610.905730129387</v>
      </c>
      <c r="G15" s="5" t="s">
        <v>34</v>
      </c>
      <c r="I15" s="5" t="s">
        <v>12</v>
      </c>
    </row>
    <row r="16" spans="2:9" x14ac:dyDescent="0.35">
      <c r="C16" s="5" t="s">
        <v>517</v>
      </c>
      <c r="D16" s="7">
        <v>47928.08110968925</v>
      </c>
      <c r="E16" s="7">
        <v>65356.474240485331</v>
      </c>
      <c r="F16" s="7">
        <v>56369.959032418599</v>
      </c>
    </row>
    <row r="17" spans="1:13" x14ac:dyDescent="0.35">
      <c r="D17" s="5">
        <f>D15*$J$19</f>
        <v>49600.764520225828</v>
      </c>
      <c r="E17" s="5">
        <f t="shared" ref="E17:F17" si="0">E15*$J$19</f>
        <v>67637.40616394431</v>
      </c>
      <c r="F17" s="5">
        <f t="shared" si="0"/>
        <v>58337.26281640197</v>
      </c>
      <c r="G17" s="5" t="s">
        <v>469</v>
      </c>
    </row>
    <row r="18" spans="1:13" x14ac:dyDescent="0.35">
      <c r="H18" s="5" t="s">
        <v>466</v>
      </c>
      <c r="J18" s="5">
        <v>1.3</v>
      </c>
    </row>
    <row r="19" spans="1:13" x14ac:dyDescent="0.35">
      <c r="H19" s="5" t="s">
        <v>471</v>
      </c>
      <c r="J19" s="5">
        <f>CPI!AF4</f>
        <v>1.1088435374149659</v>
      </c>
    </row>
    <row r="20" spans="1:13" x14ac:dyDescent="0.35">
      <c r="A20" s="4"/>
      <c r="H20" s="6"/>
    </row>
    <row r="21" spans="1:13" ht="21" x14ac:dyDescent="0.5">
      <c r="B21" s="10" t="s">
        <v>475</v>
      </c>
      <c r="D21" s="7"/>
      <c r="E21" s="7"/>
      <c r="F21" s="7"/>
      <c r="H21" s="6" t="str">
        <f>H4</f>
        <v>http://www.doe-irp.co.za/content/IRP2010_updatea.pdf</v>
      </c>
    </row>
    <row r="22" spans="1:13" x14ac:dyDescent="0.35">
      <c r="D22" s="7"/>
      <c r="E22" s="7"/>
      <c r="F22" s="7"/>
      <c r="H22" s="6"/>
    </row>
    <row r="23" spans="1:13" x14ac:dyDescent="0.35">
      <c r="C23" s="4" t="str">
        <f>C3</f>
        <v>Parameter</v>
      </c>
      <c r="D23" s="4" t="str">
        <f>D3</f>
        <v>Lower estimate (Best Case)</v>
      </c>
      <c r="E23" s="4" t="str">
        <f>E3</f>
        <v>Higher Estimate (Worst Case)</v>
      </c>
      <c r="F23" s="4" t="str">
        <f>F3</f>
        <v>Mid Estimate (Mid Case)</v>
      </c>
      <c r="G23" s="5" t="str">
        <f>G3</f>
        <v>Unit</v>
      </c>
    </row>
    <row r="24" spans="1:13" x14ac:dyDescent="0.35">
      <c r="C24" s="5" t="str">
        <f>C4</f>
        <v>Discount rate (real)</v>
      </c>
      <c r="D24" s="2">
        <f>D4</f>
        <v>0.08</v>
      </c>
      <c r="E24" s="2">
        <f>E4</f>
        <v>0.08</v>
      </c>
      <c r="F24" s="2">
        <f>F4</f>
        <v>0.08</v>
      </c>
    </row>
    <row r="25" spans="1:13" x14ac:dyDescent="0.35">
      <c r="C25" s="5" t="s">
        <v>468</v>
      </c>
      <c r="D25" s="1">
        <v>44010</v>
      </c>
      <c r="E25" s="1">
        <v>56000</v>
      </c>
      <c r="F25" s="1">
        <f>(D25+E25)/2</f>
        <v>50005</v>
      </c>
    </row>
    <row r="26" spans="1:13" x14ac:dyDescent="0.35">
      <c r="C26" s="5" t="str">
        <f>C8</f>
        <v>Owner's cost</v>
      </c>
      <c r="D26" s="17">
        <f>D8</f>
        <v>0.1</v>
      </c>
      <c r="E26" s="17">
        <f>E8</f>
        <v>0.2</v>
      </c>
      <c r="F26" s="17">
        <f>F8</f>
        <v>0.15000000000000002</v>
      </c>
    </row>
    <row r="27" spans="1:13" x14ac:dyDescent="0.35">
      <c r="C27" s="5" t="s">
        <v>470</v>
      </c>
      <c r="D27" s="7">
        <f>D25*(1+D26)</f>
        <v>48411.000000000007</v>
      </c>
      <c r="E27" s="7">
        <f t="shared" ref="E27:F27" si="1">E25*(1+E26)</f>
        <v>67200</v>
      </c>
      <c r="F27" s="7">
        <f t="shared" si="1"/>
        <v>57505.749999999993</v>
      </c>
      <c r="G27" s="5" t="s">
        <v>469</v>
      </c>
    </row>
    <row r="28" spans="1:13" x14ac:dyDescent="0.35">
      <c r="C28" s="5" t="str">
        <f>C15</f>
        <v>Overnight cost per capacity</v>
      </c>
      <c r="D28" s="28">
        <f>D27/$J19</f>
        <v>43659.000000000007</v>
      </c>
      <c r="E28" s="28">
        <f>E27/$J19</f>
        <v>60603.680981595098</v>
      </c>
      <c r="F28" s="28">
        <f>F27/$J19</f>
        <v>51861.01380368098</v>
      </c>
      <c r="G28" s="5" t="str">
        <f>G15</f>
        <v>2010 R/kW</v>
      </c>
    </row>
    <row r="29" spans="1:13" x14ac:dyDescent="0.35">
      <c r="D29" s="33">
        <f>D14/D15*D28</f>
        <v>56756.700000000012</v>
      </c>
      <c r="E29" s="33">
        <f t="shared" ref="E29:F29" si="2">E14/E15*E28</f>
        <v>78784.785276073628</v>
      </c>
      <c r="F29" s="33">
        <f t="shared" si="2"/>
        <v>67419.317944785274</v>
      </c>
      <c r="G29" s="5" t="s">
        <v>33</v>
      </c>
    </row>
    <row r="31" spans="1:13" x14ac:dyDescent="0.35">
      <c r="D31" s="29">
        <f>D28/D15-1</f>
        <v>-2.3986818181817915E-2</v>
      </c>
      <c r="E31" s="29">
        <f>E28/E15-1</f>
        <v>-6.4669269380924765E-3</v>
      </c>
      <c r="F31" s="29">
        <f>F28/F15-1</f>
        <v>-1.4253545268637313E-2</v>
      </c>
      <c r="M31" s="4" t="s">
        <v>18</v>
      </c>
    </row>
    <row r="32" spans="1:13" x14ac:dyDescent="0.35">
      <c r="L32" s="8"/>
      <c r="M32" s="8"/>
    </row>
    <row r="33" spans="3:11" x14ac:dyDescent="0.35">
      <c r="C33" s="5">
        <f>8*D5</f>
        <v>9360</v>
      </c>
      <c r="D33" s="5">
        <f>8*D6</f>
        <v>8656</v>
      </c>
      <c r="I33" s="24">
        <f>AVERAGE(I36:I44,I47:I58)</f>
        <v>11.44522380952381</v>
      </c>
    </row>
    <row r="34" spans="3:11" x14ac:dyDescent="0.35">
      <c r="C34" s="5">
        <f>50*1000/C35*(1.2)</f>
        <v>6758.3179297597044</v>
      </c>
      <c r="H34" s="26" t="s">
        <v>472</v>
      </c>
      <c r="I34"/>
      <c r="J34"/>
      <c r="K34" s="6" t="s">
        <v>13</v>
      </c>
    </row>
    <row r="35" spans="3:11" x14ac:dyDescent="0.35">
      <c r="C35" s="5">
        <f>9.6*E6/E5</f>
        <v>8.8779487179487173</v>
      </c>
      <c r="H35" t="s">
        <v>447</v>
      </c>
      <c r="I35" s="13">
        <f>AVERAGE(I36:I44)</f>
        <v>12.25738888888889</v>
      </c>
      <c r="J35"/>
      <c r="K35"/>
    </row>
    <row r="36" spans="3:11" x14ac:dyDescent="0.35">
      <c r="H36" s="14">
        <v>42248</v>
      </c>
      <c r="I36" s="13">
        <v>13.617000000000001</v>
      </c>
      <c r="J36"/>
      <c r="K36"/>
    </row>
    <row r="37" spans="3:11" x14ac:dyDescent="0.35">
      <c r="H37" s="14">
        <v>42217</v>
      </c>
      <c r="I37" s="13">
        <v>12.859</v>
      </c>
      <c r="J37"/>
      <c r="K37"/>
    </row>
    <row r="38" spans="3:11" x14ac:dyDescent="0.35">
      <c r="H38" s="14">
        <v>42186</v>
      </c>
      <c r="I38" s="13">
        <v>12.4215</v>
      </c>
      <c r="J38"/>
      <c r="K38"/>
    </row>
    <row r="39" spans="3:11" x14ac:dyDescent="0.35">
      <c r="D39" s="5">
        <f>50/9.6*1000</f>
        <v>5208.3333333333339</v>
      </c>
      <c r="H39" s="14">
        <v>42156</v>
      </c>
      <c r="I39" s="13">
        <v>12.295199999999999</v>
      </c>
      <c r="J39"/>
      <c r="K39"/>
    </row>
    <row r="40" spans="3:11" x14ac:dyDescent="0.35">
      <c r="H40" s="14">
        <v>42125</v>
      </c>
      <c r="I40" s="13">
        <v>11.945399999999999</v>
      </c>
      <c r="J40"/>
      <c r="K40"/>
    </row>
    <row r="41" spans="3:11" x14ac:dyDescent="0.35">
      <c r="H41" s="15">
        <v>42095</v>
      </c>
      <c r="I41" s="13">
        <v>11.9947</v>
      </c>
      <c r="J41"/>
      <c r="K41"/>
    </row>
    <row r="42" spans="3:11" x14ac:dyDescent="0.35">
      <c r="H42" s="14">
        <v>42064</v>
      </c>
      <c r="I42" s="13">
        <v>12.050700000000001</v>
      </c>
      <c r="J42"/>
      <c r="K42"/>
    </row>
    <row r="43" spans="3:11" x14ac:dyDescent="0.35">
      <c r="H43" s="14">
        <v>42036</v>
      </c>
      <c r="I43" s="13">
        <v>11.5825</v>
      </c>
      <c r="J43"/>
      <c r="K43"/>
    </row>
    <row r="44" spans="3:11" x14ac:dyDescent="0.35">
      <c r="H44" s="14">
        <v>42005</v>
      </c>
      <c r="I44" s="13">
        <v>11.5505</v>
      </c>
      <c r="J44"/>
      <c r="K44"/>
    </row>
    <row r="46" spans="3:11" x14ac:dyDescent="0.35">
      <c r="I46" s="25">
        <f>AVERAGE(I47:I58)</f>
        <v>10.8361</v>
      </c>
    </row>
    <row r="47" spans="3:11" x14ac:dyDescent="0.35">
      <c r="H47" s="11">
        <v>41974</v>
      </c>
      <c r="I47" s="12">
        <v>11.4764</v>
      </c>
    </row>
    <row r="48" spans="3:11" x14ac:dyDescent="0.35">
      <c r="H48" s="11">
        <v>41944</v>
      </c>
      <c r="I48" s="12">
        <v>11.0763</v>
      </c>
    </row>
    <row r="49" spans="4:9" x14ac:dyDescent="0.35">
      <c r="H49" s="11">
        <v>41913</v>
      </c>
      <c r="I49" s="12">
        <v>11.0862</v>
      </c>
    </row>
    <row r="50" spans="4:9" x14ac:dyDescent="0.35">
      <c r="D50" s="5" t="s">
        <v>513</v>
      </c>
      <c r="F50" s="5">
        <v>5000</v>
      </c>
      <c r="G50" s="5">
        <v>7000</v>
      </c>
      <c r="H50" s="11">
        <v>41883</v>
      </c>
      <c r="I50" s="12">
        <v>10.951599999999999</v>
      </c>
    </row>
    <row r="51" spans="4:9" x14ac:dyDescent="0.35">
      <c r="D51" s="5" t="s">
        <v>507</v>
      </c>
      <c r="E51" s="5" t="s">
        <v>10</v>
      </c>
      <c r="F51" s="5">
        <v>200</v>
      </c>
      <c r="G51" s="5">
        <v>1000</v>
      </c>
      <c r="H51" s="11">
        <v>41852</v>
      </c>
      <c r="I51" s="12">
        <v>10.6569</v>
      </c>
    </row>
    <row r="52" spans="4:9" x14ac:dyDescent="0.35">
      <c r="D52" s="5" t="s">
        <v>508</v>
      </c>
      <c r="E52" s="5" t="s">
        <v>509</v>
      </c>
      <c r="F52" s="9">
        <v>0.03</v>
      </c>
      <c r="G52" s="9">
        <f>F52</f>
        <v>0.03</v>
      </c>
      <c r="H52" s="11">
        <v>41821</v>
      </c>
      <c r="I52" s="12">
        <v>10.651</v>
      </c>
    </row>
    <row r="53" spans="4:9" x14ac:dyDescent="0.35">
      <c r="D53" s="5" t="s">
        <v>510</v>
      </c>
      <c r="E53" s="5" t="s">
        <v>511</v>
      </c>
      <c r="F53" s="5">
        <v>40</v>
      </c>
      <c r="G53" s="5">
        <v>40</v>
      </c>
      <c r="H53" s="11">
        <v>41791</v>
      </c>
      <c r="I53" s="12">
        <v>10.6553</v>
      </c>
    </row>
    <row r="54" spans="4:9" x14ac:dyDescent="0.35">
      <c r="D54" s="5" t="s">
        <v>512</v>
      </c>
      <c r="F54" s="5">
        <f>1/((1+F52)^F53)</f>
        <v>0.30655684077380685</v>
      </c>
      <c r="G54" s="5">
        <f>1/((1+G52)^G53)</f>
        <v>0.30655684077380685</v>
      </c>
      <c r="H54" s="11">
        <v>41760</v>
      </c>
      <c r="I54" s="12">
        <v>10.3985</v>
      </c>
    </row>
    <row r="55" spans="4:9" x14ac:dyDescent="0.35">
      <c r="D55" s="5" t="s">
        <v>514</v>
      </c>
      <c r="F55" s="5">
        <f>F54*F51</f>
        <v>61.311368154761368</v>
      </c>
      <c r="G55" s="5">
        <f>G54*G51</f>
        <v>306.55684077380687</v>
      </c>
      <c r="H55" s="11">
        <v>41730</v>
      </c>
      <c r="I55" s="12">
        <v>10.54</v>
      </c>
    </row>
    <row r="56" spans="4:9" x14ac:dyDescent="0.35">
      <c r="D56" s="5" t="s">
        <v>515</v>
      </c>
      <c r="F56" s="32">
        <f>F55/F50</f>
        <v>1.2262273630952274E-2</v>
      </c>
      <c r="G56" s="32">
        <f>G55/G50</f>
        <v>4.3793834396258127E-2</v>
      </c>
      <c r="H56" s="11">
        <v>41699</v>
      </c>
      <c r="I56" s="12">
        <v>10.742699999999999</v>
      </c>
    </row>
    <row r="57" spans="4:9" x14ac:dyDescent="0.35">
      <c r="H57" s="11">
        <v>41671</v>
      </c>
      <c r="I57" s="12">
        <v>10.981199999999999</v>
      </c>
    </row>
    <row r="58" spans="4:9" x14ac:dyDescent="0.35">
      <c r="H58" s="11">
        <v>41640</v>
      </c>
      <c r="I58" s="12">
        <v>10.8171</v>
      </c>
    </row>
  </sheetData>
  <hyperlinks>
    <hyperlink ref="H7" r:id="rId1"/>
    <hyperlink ref="H5" r:id="rId2"/>
    <hyperlink ref="H12" r:id="rId3"/>
    <hyperlink ref="H4" r:id="rId4"/>
    <hyperlink ref="K34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F60"/>
  <sheetViews>
    <sheetView topLeftCell="T1" workbookViewId="0">
      <selection activeCell="AF3" sqref="AF1:AF3"/>
    </sheetView>
  </sheetViews>
  <sheetFormatPr defaultRowHeight="14.5" x14ac:dyDescent="0.35"/>
  <sheetData>
    <row r="1" spans="3:32" x14ac:dyDescent="0.35">
      <c r="D1" t="s">
        <v>465</v>
      </c>
      <c r="S1" t="s">
        <v>464</v>
      </c>
      <c r="U1" s="3">
        <v>2010</v>
      </c>
      <c r="AE1" t="s">
        <v>463</v>
      </c>
      <c r="AF1" s="23">
        <v>1.613</v>
      </c>
    </row>
    <row r="2" spans="3:32" x14ac:dyDescent="0.35">
      <c r="D2" t="s">
        <v>5</v>
      </c>
      <c r="S2" t="s">
        <v>462</v>
      </c>
      <c r="U2" s="3">
        <v>2012</v>
      </c>
      <c r="AE2" t="s">
        <v>461</v>
      </c>
      <c r="AF2" s="23">
        <v>1.3</v>
      </c>
    </row>
    <row r="3" spans="3:32" x14ac:dyDescent="0.35">
      <c r="Q3" s="23">
        <f t="shared" ref="Q3:AC3" si="0">INDEX(Q$5:Q$68,MATCH($U$2,$C5:$C68,0),1)/INDEX(Q$5:Q$68,MATCH($U$1,$C5:$C68,0),1)</f>
        <v>1.1018518518518519</v>
      </c>
      <c r="R3" s="23">
        <f t="shared" si="0"/>
        <v>1.1000000000000001</v>
      </c>
      <c r="S3" s="23">
        <f t="shared" si="0"/>
        <v>1.1037628278221208</v>
      </c>
      <c r="T3" s="23">
        <f t="shared" si="0"/>
        <v>1.1070615034168565</v>
      </c>
      <c r="U3" s="23">
        <f t="shared" si="0"/>
        <v>1.1045454545454545</v>
      </c>
      <c r="V3" s="23">
        <f t="shared" si="0"/>
        <v>1.1079545454545454</v>
      </c>
      <c r="W3" s="23">
        <f t="shared" si="0"/>
        <v>1.1038374717832957</v>
      </c>
      <c r="X3" s="23">
        <f t="shared" si="0"/>
        <v>1.1060948081264108</v>
      </c>
      <c r="Y3" s="23">
        <f t="shared" si="0"/>
        <v>1.1149943630214205</v>
      </c>
      <c r="Z3" s="23">
        <f t="shared" si="0"/>
        <v>1.1192350956130483</v>
      </c>
      <c r="AA3" s="23">
        <f t="shared" si="0"/>
        <v>1.1213483146067416</v>
      </c>
      <c r="AB3" s="23">
        <f t="shared" si="0"/>
        <v>1.1210762331838564</v>
      </c>
      <c r="AC3" s="23">
        <f t="shared" si="0"/>
        <v>1.1088435374149659</v>
      </c>
      <c r="AE3" t="s">
        <v>460</v>
      </c>
      <c r="AF3" s="23">
        <v>1.17</v>
      </c>
    </row>
    <row r="4" spans="3:32" x14ac:dyDescent="0.35">
      <c r="D4" t="s">
        <v>459</v>
      </c>
      <c r="E4" t="s">
        <v>458</v>
      </c>
      <c r="F4" t="s">
        <v>457</v>
      </c>
      <c r="G4" t="s">
        <v>456</v>
      </c>
      <c r="H4" t="s">
        <v>455</v>
      </c>
      <c r="I4" t="s">
        <v>454</v>
      </c>
      <c r="J4" t="s">
        <v>453</v>
      </c>
      <c r="K4" t="s">
        <v>452</v>
      </c>
      <c r="L4" t="s">
        <v>451</v>
      </c>
      <c r="M4" t="s">
        <v>450</v>
      </c>
      <c r="N4" t="s">
        <v>449</v>
      </c>
      <c r="O4" t="s">
        <v>448</v>
      </c>
      <c r="P4" t="s">
        <v>447</v>
      </c>
      <c r="Q4" t="s">
        <v>459</v>
      </c>
      <c r="R4" t="s">
        <v>458</v>
      </c>
      <c r="S4" t="s">
        <v>457</v>
      </c>
      <c r="T4" t="s">
        <v>456</v>
      </c>
      <c r="U4" t="s">
        <v>455</v>
      </c>
      <c r="V4" t="s">
        <v>454</v>
      </c>
      <c r="W4" t="s">
        <v>453</v>
      </c>
      <c r="X4" t="s">
        <v>452</v>
      </c>
      <c r="Y4" t="s">
        <v>451</v>
      </c>
      <c r="Z4" t="s">
        <v>450</v>
      </c>
      <c r="AA4" t="s">
        <v>449</v>
      </c>
      <c r="AB4" t="s">
        <v>448</v>
      </c>
      <c r="AC4" t="s">
        <v>447</v>
      </c>
      <c r="AE4" t="s">
        <v>473</v>
      </c>
      <c r="AF4" s="23">
        <v>1.1088435374149659</v>
      </c>
    </row>
    <row r="5" spans="3:32" x14ac:dyDescent="0.35">
      <c r="C5">
        <v>1960</v>
      </c>
      <c r="D5" t="s">
        <v>446</v>
      </c>
      <c r="E5" t="s">
        <v>446</v>
      </c>
      <c r="F5" t="s">
        <v>446</v>
      </c>
      <c r="G5" t="s">
        <v>446</v>
      </c>
      <c r="H5" t="s">
        <v>446</v>
      </c>
      <c r="I5" t="s">
        <v>446</v>
      </c>
      <c r="J5" t="s">
        <v>446</v>
      </c>
      <c r="K5" t="s">
        <v>446</v>
      </c>
      <c r="L5" t="s">
        <v>446</v>
      </c>
      <c r="M5" t="s">
        <v>446</v>
      </c>
      <c r="N5" t="s">
        <v>446</v>
      </c>
      <c r="O5" t="s">
        <v>446</v>
      </c>
      <c r="P5" t="s">
        <v>446</v>
      </c>
      <c r="Q5">
        <f t="shared" ref="Q5:Q36" si="1">VALUE(LEFT(D5,LEN(D5)-2)&amp;"."&amp;RIGHT(D5,1))</f>
        <v>1.5</v>
      </c>
      <c r="R5">
        <f t="shared" ref="R5:R36" si="2">VALUE(LEFT(E5,LEN(E5)-2)&amp;"."&amp;RIGHT(E5,1))</f>
        <v>1.5</v>
      </c>
      <c r="S5">
        <f t="shared" ref="S5:S36" si="3">VALUE(LEFT(F5,LEN(F5)-2)&amp;"."&amp;RIGHT(F5,1))</f>
        <v>1.5</v>
      </c>
      <c r="T5">
        <f t="shared" ref="T5:T36" si="4">VALUE(LEFT(G5,LEN(G5)-2)&amp;"."&amp;RIGHT(G5,1))</f>
        <v>1.5</v>
      </c>
      <c r="U5">
        <f t="shared" ref="U5:U36" si="5">VALUE(LEFT(H5,LEN(H5)-2)&amp;"."&amp;RIGHT(H5,1))</f>
        <v>1.5</v>
      </c>
      <c r="V5">
        <f t="shared" ref="V5:V36" si="6">VALUE(LEFT(I5,LEN(I5)-2)&amp;"."&amp;RIGHT(I5,1))</f>
        <v>1.5</v>
      </c>
      <c r="W5">
        <f t="shared" ref="W5:W36" si="7">VALUE(LEFT(J5,LEN(J5)-2)&amp;"."&amp;RIGHT(J5,1))</f>
        <v>1.5</v>
      </c>
      <c r="X5">
        <f t="shared" ref="X5:X36" si="8">VALUE(LEFT(K5,LEN(K5)-2)&amp;"."&amp;RIGHT(K5,1))</f>
        <v>1.5</v>
      </c>
      <c r="Y5">
        <f t="shared" ref="Y5:Y36" si="9">VALUE(LEFT(L5,LEN(L5)-2)&amp;"."&amp;RIGHT(L5,1))</f>
        <v>1.5</v>
      </c>
      <c r="Z5">
        <f t="shared" ref="Z5:Z36" si="10">VALUE(LEFT(M5,LEN(M5)-2)&amp;"."&amp;RIGHT(M5,1))</f>
        <v>1.5</v>
      </c>
      <c r="AA5">
        <f t="shared" ref="AA5:AA36" si="11">VALUE(LEFT(N5,LEN(N5)-2)&amp;"."&amp;RIGHT(N5,1))</f>
        <v>1.5</v>
      </c>
      <c r="AB5">
        <f t="shared" ref="AB5:AB36" si="12">VALUE(LEFT(O5,LEN(O5)-2)&amp;"."&amp;RIGHT(O5,1))</f>
        <v>1.5</v>
      </c>
      <c r="AC5">
        <f t="shared" ref="AC5:AC36" si="13">VALUE(LEFT(P5,LEN(P5)-2)&amp;"."&amp;RIGHT(P5,1))</f>
        <v>1.5</v>
      </c>
    </row>
    <row r="6" spans="3:32" x14ac:dyDescent="0.35">
      <c r="C6">
        <v>1961</v>
      </c>
      <c r="D6" t="s">
        <v>446</v>
      </c>
      <c r="E6" t="s">
        <v>446</v>
      </c>
      <c r="F6" t="s">
        <v>446</v>
      </c>
      <c r="G6" t="s">
        <v>446</v>
      </c>
      <c r="H6" t="s">
        <v>446</v>
      </c>
      <c r="I6" t="s">
        <v>446</v>
      </c>
      <c r="J6" t="s">
        <v>446</v>
      </c>
      <c r="K6" t="s">
        <v>446</v>
      </c>
      <c r="L6" t="s">
        <v>446</v>
      </c>
      <c r="M6" t="s">
        <v>446</v>
      </c>
      <c r="N6" t="s">
        <v>446</v>
      </c>
      <c r="O6" t="s">
        <v>446</v>
      </c>
      <c r="P6" t="s">
        <v>446</v>
      </c>
      <c r="Q6">
        <f t="shared" si="1"/>
        <v>1.5</v>
      </c>
      <c r="R6">
        <f t="shared" si="2"/>
        <v>1.5</v>
      </c>
      <c r="S6">
        <f t="shared" si="3"/>
        <v>1.5</v>
      </c>
      <c r="T6">
        <f t="shared" si="4"/>
        <v>1.5</v>
      </c>
      <c r="U6">
        <f t="shared" si="5"/>
        <v>1.5</v>
      </c>
      <c r="V6">
        <f t="shared" si="6"/>
        <v>1.5</v>
      </c>
      <c r="W6">
        <f t="shared" si="7"/>
        <v>1.5</v>
      </c>
      <c r="X6">
        <f t="shared" si="8"/>
        <v>1.5</v>
      </c>
      <c r="Y6">
        <f t="shared" si="9"/>
        <v>1.5</v>
      </c>
      <c r="Z6">
        <f t="shared" si="10"/>
        <v>1.5</v>
      </c>
      <c r="AA6">
        <f t="shared" si="11"/>
        <v>1.5</v>
      </c>
      <c r="AB6">
        <f t="shared" si="12"/>
        <v>1.5</v>
      </c>
      <c r="AC6">
        <f t="shared" si="13"/>
        <v>1.5</v>
      </c>
    </row>
    <row r="7" spans="3:32" x14ac:dyDescent="0.35">
      <c r="C7">
        <v>1962</v>
      </c>
      <c r="D7" t="s">
        <v>446</v>
      </c>
      <c r="E7" t="s">
        <v>446</v>
      </c>
      <c r="F7" t="s">
        <v>446</v>
      </c>
      <c r="G7" t="s">
        <v>446</v>
      </c>
      <c r="H7" t="s">
        <v>446</v>
      </c>
      <c r="I7" t="s">
        <v>446</v>
      </c>
      <c r="J7" t="s">
        <v>446</v>
      </c>
      <c r="K7" t="s">
        <v>446</v>
      </c>
      <c r="L7" t="s">
        <v>446</v>
      </c>
      <c r="M7" t="s">
        <v>446</v>
      </c>
      <c r="N7" t="s">
        <v>446</v>
      </c>
      <c r="O7" t="s">
        <v>446</v>
      </c>
      <c r="P7" t="s">
        <v>446</v>
      </c>
      <c r="Q7">
        <f t="shared" si="1"/>
        <v>1.5</v>
      </c>
      <c r="R7">
        <f t="shared" si="2"/>
        <v>1.5</v>
      </c>
      <c r="S7">
        <f t="shared" si="3"/>
        <v>1.5</v>
      </c>
      <c r="T7">
        <f t="shared" si="4"/>
        <v>1.5</v>
      </c>
      <c r="U7">
        <f t="shared" si="5"/>
        <v>1.5</v>
      </c>
      <c r="V7">
        <f t="shared" si="6"/>
        <v>1.5</v>
      </c>
      <c r="W7">
        <f t="shared" si="7"/>
        <v>1.5</v>
      </c>
      <c r="X7">
        <f t="shared" si="8"/>
        <v>1.5</v>
      </c>
      <c r="Y7">
        <f t="shared" si="9"/>
        <v>1.5</v>
      </c>
      <c r="Z7">
        <f t="shared" si="10"/>
        <v>1.5</v>
      </c>
      <c r="AA7">
        <f t="shared" si="11"/>
        <v>1.5</v>
      </c>
      <c r="AB7">
        <f t="shared" si="12"/>
        <v>1.5</v>
      </c>
      <c r="AC7">
        <f t="shared" si="13"/>
        <v>1.5</v>
      </c>
    </row>
    <row r="8" spans="3:32" x14ac:dyDescent="0.35">
      <c r="C8">
        <v>1963</v>
      </c>
      <c r="D8" t="s">
        <v>446</v>
      </c>
      <c r="E8" t="s">
        <v>446</v>
      </c>
      <c r="F8" t="s">
        <v>446</v>
      </c>
      <c r="G8" t="s">
        <v>446</v>
      </c>
      <c r="H8" t="s">
        <v>446</v>
      </c>
      <c r="I8" t="s">
        <v>446</v>
      </c>
      <c r="J8" t="s">
        <v>446</v>
      </c>
      <c r="K8" t="s">
        <v>446</v>
      </c>
      <c r="L8" t="s">
        <v>446</v>
      </c>
      <c r="M8" t="s">
        <v>446</v>
      </c>
      <c r="N8" t="s">
        <v>446</v>
      </c>
      <c r="O8" t="s">
        <v>446</v>
      </c>
      <c r="P8" t="s">
        <v>446</v>
      </c>
      <c r="Q8">
        <f t="shared" si="1"/>
        <v>1.5</v>
      </c>
      <c r="R8">
        <f t="shared" si="2"/>
        <v>1.5</v>
      </c>
      <c r="S8">
        <f t="shared" si="3"/>
        <v>1.5</v>
      </c>
      <c r="T8">
        <f t="shared" si="4"/>
        <v>1.5</v>
      </c>
      <c r="U8">
        <f t="shared" si="5"/>
        <v>1.5</v>
      </c>
      <c r="V8">
        <f t="shared" si="6"/>
        <v>1.5</v>
      </c>
      <c r="W8">
        <f t="shared" si="7"/>
        <v>1.5</v>
      </c>
      <c r="X8">
        <f t="shared" si="8"/>
        <v>1.5</v>
      </c>
      <c r="Y8">
        <f t="shared" si="9"/>
        <v>1.5</v>
      </c>
      <c r="Z8">
        <f t="shared" si="10"/>
        <v>1.5</v>
      </c>
      <c r="AA8">
        <f t="shared" si="11"/>
        <v>1.5</v>
      </c>
      <c r="AB8">
        <f t="shared" si="12"/>
        <v>1.5</v>
      </c>
      <c r="AC8">
        <f t="shared" si="13"/>
        <v>1.5</v>
      </c>
    </row>
    <row r="9" spans="3:32" x14ac:dyDescent="0.35">
      <c r="C9">
        <v>1964</v>
      </c>
      <c r="D9" t="s">
        <v>446</v>
      </c>
      <c r="E9" t="s">
        <v>446</v>
      </c>
      <c r="F9" t="s">
        <v>446</v>
      </c>
      <c r="G9" t="s">
        <v>445</v>
      </c>
      <c r="H9" t="s">
        <v>445</v>
      </c>
      <c r="I9" t="s">
        <v>445</v>
      </c>
      <c r="J9" t="s">
        <v>445</v>
      </c>
      <c r="K9" t="s">
        <v>445</v>
      </c>
      <c r="L9" t="s">
        <v>445</v>
      </c>
      <c r="M9" t="s">
        <v>445</v>
      </c>
      <c r="N9" t="s">
        <v>445</v>
      </c>
      <c r="O9" t="s">
        <v>445</v>
      </c>
      <c r="P9" t="s">
        <v>445</v>
      </c>
      <c r="Q9">
        <f t="shared" si="1"/>
        <v>1.5</v>
      </c>
      <c r="R9">
        <f t="shared" si="2"/>
        <v>1.5</v>
      </c>
      <c r="S9">
        <f t="shared" si="3"/>
        <v>1.5</v>
      </c>
      <c r="T9">
        <f t="shared" si="4"/>
        <v>1.6</v>
      </c>
      <c r="U9">
        <f t="shared" si="5"/>
        <v>1.6</v>
      </c>
      <c r="V9">
        <f t="shared" si="6"/>
        <v>1.6</v>
      </c>
      <c r="W9">
        <f t="shared" si="7"/>
        <v>1.6</v>
      </c>
      <c r="X9">
        <f t="shared" si="8"/>
        <v>1.6</v>
      </c>
      <c r="Y9">
        <f t="shared" si="9"/>
        <v>1.6</v>
      </c>
      <c r="Z9">
        <f t="shared" si="10"/>
        <v>1.6</v>
      </c>
      <c r="AA9">
        <f t="shared" si="11"/>
        <v>1.6</v>
      </c>
      <c r="AB9">
        <f t="shared" si="12"/>
        <v>1.6</v>
      </c>
      <c r="AC9">
        <f t="shared" si="13"/>
        <v>1.6</v>
      </c>
    </row>
    <row r="10" spans="3:32" x14ac:dyDescent="0.35">
      <c r="C10">
        <v>1965</v>
      </c>
      <c r="D10" t="s">
        <v>445</v>
      </c>
      <c r="E10" t="s">
        <v>445</v>
      </c>
      <c r="F10" t="s">
        <v>445</v>
      </c>
      <c r="G10" t="s">
        <v>445</v>
      </c>
      <c r="H10" t="s">
        <v>445</v>
      </c>
      <c r="I10" t="s">
        <v>445</v>
      </c>
      <c r="J10" t="s">
        <v>445</v>
      </c>
      <c r="K10" t="s">
        <v>445</v>
      </c>
      <c r="L10" t="s">
        <v>445</v>
      </c>
      <c r="M10" t="s">
        <v>445</v>
      </c>
      <c r="N10" t="s">
        <v>445</v>
      </c>
      <c r="O10" t="s">
        <v>445</v>
      </c>
      <c r="P10" t="s">
        <v>445</v>
      </c>
      <c r="Q10">
        <f t="shared" si="1"/>
        <v>1.6</v>
      </c>
      <c r="R10">
        <f t="shared" si="2"/>
        <v>1.6</v>
      </c>
      <c r="S10">
        <f t="shared" si="3"/>
        <v>1.6</v>
      </c>
      <c r="T10">
        <f t="shared" si="4"/>
        <v>1.6</v>
      </c>
      <c r="U10">
        <f t="shared" si="5"/>
        <v>1.6</v>
      </c>
      <c r="V10">
        <f t="shared" si="6"/>
        <v>1.6</v>
      </c>
      <c r="W10">
        <f t="shared" si="7"/>
        <v>1.6</v>
      </c>
      <c r="X10">
        <f t="shared" si="8"/>
        <v>1.6</v>
      </c>
      <c r="Y10">
        <f t="shared" si="9"/>
        <v>1.6</v>
      </c>
      <c r="Z10">
        <f t="shared" si="10"/>
        <v>1.6</v>
      </c>
      <c r="AA10">
        <f t="shared" si="11"/>
        <v>1.6</v>
      </c>
      <c r="AB10">
        <f t="shared" si="12"/>
        <v>1.6</v>
      </c>
      <c r="AC10">
        <f t="shared" si="13"/>
        <v>1.6</v>
      </c>
    </row>
    <row r="11" spans="3:32" x14ac:dyDescent="0.35">
      <c r="C11">
        <v>1966</v>
      </c>
      <c r="D11" t="s">
        <v>445</v>
      </c>
      <c r="E11" t="s">
        <v>445</v>
      </c>
      <c r="F11" t="s">
        <v>444</v>
      </c>
      <c r="G11" t="s">
        <v>444</v>
      </c>
      <c r="H11" t="s">
        <v>444</v>
      </c>
      <c r="I11" t="s">
        <v>444</v>
      </c>
      <c r="J11" t="s">
        <v>444</v>
      </c>
      <c r="K11" t="s">
        <v>444</v>
      </c>
      <c r="L11" t="s">
        <v>444</v>
      </c>
      <c r="M11" t="s">
        <v>444</v>
      </c>
      <c r="N11" t="s">
        <v>444</v>
      </c>
      <c r="O11" t="s">
        <v>444</v>
      </c>
      <c r="P11" t="s">
        <v>444</v>
      </c>
      <c r="Q11">
        <f t="shared" si="1"/>
        <v>1.6</v>
      </c>
      <c r="R11">
        <f t="shared" si="2"/>
        <v>1.6</v>
      </c>
      <c r="S11">
        <f t="shared" si="3"/>
        <v>1.7</v>
      </c>
      <c r="T11">
        <f t="shared" si="4"/>
        <v>1.7</v>
      </c>
      <c r="U11">
        <f t="shared" si="5"/>
        <v>1.7</v>
      </c>
      <c r="V11">
        <f t="shared" si="6"/>
        <v>1.7</v>
      </c>
      <c r="W11">
        <f t="shared" si="7"/>
        <v>1.7</v>
      </c>
      <c r="X11">
        <f t="shared" si="8"/>
        <v>1.7</v>
      </c>
      <c r="Y11">
        <f t="shared" si="9"/>
        <v>1.7</v>
      </c>
      <c r="Z11">
        <f t="shared" si="10"/>
        <v>1.7</v>
      </c>
      <c r="AA11">
        <f t="shared" si="11"/>
        <v>1.7</v>
      </c>
      <c r="AB11">
        <f t="shared" si="12"/>
        <v>1.7</v>
      </c>
      <c r="AC11">
        <f t="shared" si="13"/>
        <v>1.7</v>
      </c>
    </row>
    <row r="12" spans="3:32" x14ac:dyDescent="0.35">
      <c r="C12">
        <v>1967</v>
      </c>
      <c r="D12" t="s">
        <v>444</v>
      </c>
      <c r="E12" t="s">
        <v>444</v>
      </c>
      <c r="F12" t="s">
        <v>444</v>
      </c>
      <c r="G12" t="s">
        <v>444</v>
      </c>
      <c r="H12" t="s">
        <v>444</v>
      </c>
      <c r="I12" t="s">
        <v>444</v>
      </c>
      <c r="J12" t="s">
        <v>444</v>
      </c>
      <c r="K12" t="s">
        <v>444</v>
      </c>
      <c r="L12" t="s">
        <v>444</v>
      </c>
      <c r="M12" t="s">
        <v>444</v>
      </c>
      <c r="N12" t="s">
        <v>444</v>
      </c>
      <c r="O12" t="s">
        <v>444</v>
      </c>
      <c r="P12" t="s">
        <v>444</v>
      </c>
      <c r="Q12">
        <f t="shared" si="1"/>
        <v>1.7</v>
      </c>
      <c r="R12">
        <f t="shared" si="2"/>
        <v>1.7</v>
      </c>
      <c r="S12">
        <f t="shared" si="3"/>
        <v>1.7</v>
      </c>
      <c r="T12">
        <f t="shared" si="4"/>
        <v>1.7</v>
      </c>
      <c r="U12">
        <f t="shared" si="5"/>
        <v>1.7</v>
      </c>
      <c r="V12">
        <f t="shared" si="6"/>
        <v>1.7</v>
      </c>
      <c r="W12">
        <f t="shared" si="7"/>
        <v>1.7</v>
      </c>
      <c r="X12">
        <f t="shared" si="8"/>
        <v>1.7</v>
      </c>
      <c r="Y12">
        <f t="shared" si="9"/>
        <v>1.7</v>
      </c>
      <c r="Z12">
        <f t="shared" si="10"/>
        <v>1.7</v>
      </c>
      <c r="AA12">
        <f t="shared" si="11"/>
        <v>1.7</v>
      </c>
      <c r="AB12">
        <f t="shared" si="12"/>
        <v>1.7</v>
      </c>
      <c r="AC12">
        <f t="shared" si="13"/>
        <v>1.7</v>
      </c>
    </row>
    <row r="13" spans="3:32" x14ac:dyDescent="0.35">
      <c r="C13">
        <v>1968</v>
      </c>
      <c r="D13" t="s">
        <v>444</v>
      </c>
      <c r="E13" t="s">
        <v>444</v>
      </c>
      <c r="F13" t="s">
        <v>444</v>
      </c>
      <c r="G13" t="s">
        <v>444</v>
      </c>
      <c r="H13" t="s">
        <v>444</v>
      </c>
      <c r="I13" t="s">
        <v>444</v>
      </c>
      <c r="J13" t="s">
        <v>443</v>
      </c>
      <c r="K13" t="s">
        <v>443</v>
      </c>
      <c r="L13" t="s">
        <v>443</v>
      </c>
      <c r="M13" t="s">
        <v>443</v>
      </c>
      <c r="N13" t="s">
        <v>443</v>
      </c>
      <c r="O13" t="s">
        <v>443</v>
      </c>
      <c r="P13" t="s">
        <v>443</v>
      </c>
      <c r="Q13">
        <f t="shared" si="1"/>
        <v>1.7</v>
      </c>
      <c r="R13">
        <f t="shared" si="2"/>
        <v>1.7</v>
      </c>
      <c r="S13">
        <f t="shared" si="3"/>
        <v>1.7</v>
      </c>
      <c r="T13">
        <f t="shared" si="4"/>
        <v>1.7</v>
      </c>
      <c r="U13">
        <f t="shared" si="5"/>
        <v>1.7</v>
      </c>
      <c r="V13">
        <f t="shared" si="6"/>
        <v>1.7</v>
      </c>
      <c r="W13">
        <f t="shared" si="7"/>
        <v>1.8</v>
      </c>
      <c r="X13">
        <f t="shared" si="8"/>
        <v>1.8</v>
      </c>
      <c r="Y13">
        <f t="shared" si="9"/>
        <v>1.8</v>
      </c>
      <c r="Z13">
        <f t="shared" si="10"/>
        <v>1.8</v>
      </c>
      <c r="AA13">
        <f t="shared" si="11"/>
        <v>1.8</v>
      </c>
      <c r="AB13">
        <f t="shared" si="12"/>
        <v>1.8</v>
      </c>
      <c r="AC13">
        <f t="shared" si="13"/>
        <v>1.8</v>
      </c>
    </row>
    <row r="14" spans="3:32" x14ac:dyDescent="0.35">
      <c r="C14">
        <v>1969</v>
      </c>
      <c r="D14" t="s">
        <v>443</v>
      </c>
      <c r="E14" t="s">
        <v>443</v>
      </c>
      <c r="F14" t="s">
        <v>443</v>
      </c>
      <c r="G14" t="s">
        <v>443</v>
      </c>
      <c r="H14" t="s">
        <v>443</v>
      </c>
      <c r="I14" t="s">
        <v>443</v>
      </c>
      <c r="J14" t="s">
        <v>443</v>
      </c>
      <c r="K14" t="s">
        <v>443</v>
      </c>
      <c r="L14" t="s">
        <v>443</v>
      </c>
      <c r="M14" t="s">
        <v>442</v>
      </c>
      <c r="N14" t="s">
        <v>442</v>
      </c>
      <c r="O14" t="s">
        <v>442</v>
      </c>
      <c r="P14" t="s">
        <v>443</v>
      </c>
      <c r="Q14">
        <f t="shared" si="1"/>
        <v>1.8</v>
      </c>
      <c r="R14">
        <f t="shared" si="2"/>
        <v>1.8</v>
      </c>
      <c r="S14">
        <f t="shared" si="3"/>
        <v>1.8</v>
      </c>
      <c r="T14">
        <f t="shared" si="4"/>
        <v>1.8</v>
      </c>
      <c r="U14">
        <f t="shared" si="5"/>
        <v>1.8</v>
      </c>
      <c r="V14">
        <f t="shared" si="6"/>
        <v>1.8</v>
      </c>
      <c r="W14">
        <f t="shared" si="7"/>
        <v>1.8</v>
      </c>
      <c r="X14">
        <f t="shared" si="8"/>
        <v>1.8</v>
      </c>
      <c r="Y14">
        <f t="shared" si="9"/>
        <v>1.8</v>
      </c>
      <c r="Z14">
        <f t="shared" si="10"/>
        <v>1.9</v>
      </c>
      <c r="AA14">
        <f t="shared" si="11"/>
        <v>1.9</v>
      </c>
      <c r="AB14">
        <f t="shared" si="12"/>
        <v>1.9</v>
      </c>
      <c r="AC14">
        <f t="shared" si="13"/>
        <v>1.8</v>
      </c>
    </row>
    <row r="15" spans="3:32" x14ac:dyDescent="0.35">
      <c r="C15">
        <v>1970</v>
      </c>
      <c r="D15" t="s">
        <v>442</v>
      </c>
      <c r="E15" t="s">
        <v>442</v>
      </c>
      <c r="F15" t="s">
        <v>442</v>
      </c>
      <c r="G15" t="s">
        <v>442</v>
      </c>
      <c r="H15" t="s">
        <v>442</v>
      </c>
      <c r="I15" t="s">
        <v>442</v>
      </c>
      <c r="J15" t="s">
        <v>442</v>
      </c>
      <c r="K15" t="s">
        <v>441</v>
      </c>
      <c r="L15" t="s">
        <v>441</v>
      </c>
      <c r="M15" t="s">
        <v>441</v>
      </c>
      <c r="N15" t="s">
        <v>441</v>
      </c>
      <c r="O15" t="s">
        <v>441</v>
      </c>
      <c r="P15" t="s">
        <v>442</v>
      </c>
      <c r="Q15">
        <f t="shared" si="1"/>
        <v>1.9</v>
      </c>
      <c r="R15">
        <f t="shared" si="2"/>
        <v>1.9</v>
      </c>
      <c r="S15">
        <f t="shared" si="3"/>
        <v>1.9</v>
      </c>
      <c r="T15">
        <f t="shared" si="4"/>
        <v>1.9</v>
      </c>
      <c r="U15">
        <f t="shared" si="5"/>
        <v>1.9</v>
      </c>
      <c r="V15">
        <f t="shared" si="6"/>
        <v>1.9</v>
      </c>
      <c r="W15">
        <f t="shared" si="7"/>
        <v>1.9</v>
      </c>
      <c r="X15">
        <f t="shared" si="8"/>
        <v>2</v>
      </c>
      <c r="Y15">
        <f t="shared" si="9"/>
        <v>2</v>
      </c>
      <c r="Z15">
        <f t="shared" si="10"/>
        <v>2</v>
      </c>
      <c r="AA15">
        <f t="shared" si="11"/>
        <v>2</v>
      </c>
      <c r="AB15">
        <f t="shared" si="12"/>
        <v>2</v>
      </c>
      <c r="AC15">
        <f t="shared" si="13"/>
        <v>1.9</v>
      </c>
    </row>
    <row r="16" spans="3:32" x14ac:dyDescent="0.35">
      <c r="C16">
        <v>1971</v>
      </c>
      <c r="D16" t="s">
        <v>441</v>
      </c>
      <c r="E16" t="s">
        <v>441</v>
      </c>
      <c r="F16" t="s">
        <v>441</v>
      </c>
      <c r="G16" t="s">
        <v>441</v>
      </c>
      <c r="H16" t="s">
        <v>441</v>
      </c>
      <c r="I16" t="s">
        <v>441</v>
      </c>
      <c r="J16" t="s">
        <v>441</v>
      </c>
      <c r="K16" t="s">
        <v>440</v>
      </c>
      <c r="L16" t="s">
        <v>440</v>
      </c>
      <c r="M16" t="s">
        <v>440</v>
      </c>
      <c r="N16" t="s">
        <v>440</v>
      </c>
      <c r="O16" t="s">
        <v>440</v>
      </c>
      <c r="P16" t="s">
        <v>441</v>
      </c>
      <c r="Q16">
        <f t="shared" si="1"/>
        <v>2</v>
      </c>
      <c r="R16">
        <f t="shared" si="2"/>
        <v>2</v>
      </c>
      <c r="S16">
        <f t="shared" si="3"/>
        <v>2</v>
      </c>
      <c r="T16">
        <f t="shared" si="4"/>
        <v>2</v>
      </c>
      <c r="U16">
        <f t="shared" si="5"/>
        <v>2</v>
      </c>
      <c r="V16">
        <f t="shared" si="6"/>
        <v>2</v>
      </c>
      <c r="W16">
        <f t="shared" si="7"/>
        <v>2</v>
      </c>
      <c r="X16">
        <f t="shared" si="8"/>
        <v>2.1</v>
      </c>
      <c r="Y16">
        <f t="shared" si="9"/>
        <v>2.1</v>
      </c>
      <c r="Z16">
        <f t="shared" si="10"/>
        <v>2.1</v>
      </c>
      <c r="AA16">
        <f t="shared" si="11"/>
        <v>2.1</v>
      </c>
      <c r="AB16">
        <f t="shared" si="12"/>
        <v>2.1</v>
      </c>
      <c r="AC16">
        <f t="shared" si="13"/>
        <v>2</v>
      </c>
    </row>
    <row r="17" spans="3:29" x14ac:dyDescent="0.35">
      <c r="C17">
        <v>1972</v>
      </c>
      <c r="D17" t="s">
        <v>440</v>
      </c>
      <c r="E17" t="s">
        <v>440</v>
      </c>
      <c r="F17" t="s">
        <v>440</v>
      </c>
      <c r="G17" t="s">
        <v>440</v>
      </c>
      <c r="H17" t="s">
        <v>440</v>
      </c>
      <c r="I17" t="s">
        <v>440</v>
      </c>
      <c r="J17" t="s">
        <v>439</v>
      </c>
      <c r="K17" t="s">
        <v>439</v>
      </c>
      <c r="L17" t="s">
        <v>439</v>
      </c>
      <c r="M17" t="s">
        <v>438</v>
      </c>
      <c r="N17" t="s">
        <v>438</v>
      </c>
      <c r="O17" t="s">
        <v>438</v>
      </c>
      <c r="P17" t="s">
        <v>439</v>
      </c>
      <c r="Q17">
        <f t="shared" si="1"/>
        <v>2.1</v>
      </c>
      <c r="R17">
        <f t="shared" si="2"/>
        <v>2.1</v>
      </c>
      <c r="S17">
        <f t="shared" si="3"/>
        <v>2.1</v>
      </c>
      <c r="T17">
        <f t="shared" si="4"/>
        <v>2.1</v>
      </c>
      <c r="U17">
        <f t="shared" si="5"/>
        <v>2.1</v>
      </c>
      <c r="V17">
        <f t="shared" si="6"/>
        <v>2.1</v>
      </c>
      <c r="W17">
        <f t="shared" si="7"/>
        <v>2.2000000000000002</v>
      </c>
      <c r="X17">
        <f t="shared" si="8"/>
        <v>2.2000000000000002</v>
      </c>
      <c r="Y17">
        <f t="shared" si="9"/>
        <v>2.2000000000000002</v>
      </c>
      <c r="Z17">
        <f t="shared" si="10"/>
        <v>2.2999999999999998</v>
      </c>
      <c r="AA17">
        <f t="shared" si="11"/>
        <v>2.2999999999999998</v>
      </c>
      <c r="AB17">
        <f t="shared" si="12"/>
        <v>2.2999999999999998</v>
      </c>
      <c r="AC17">
        <f t="shared" si="13"/>
        <v>2.2000000000000002</v>
      </c>
    </row>
    <row r="18" spans="3:29" x14ac:dyDescent="0.35">
      <c r="C18">
        <v>1973</v>
      </c>
      <c r="D18" t="s">
        <v>438</v>
      </c>
      <c r="E18" t="s">
        <v>438</v>
      </c>
      <c r="F18" t="s">
        <v>438</v>
      </c>
      <c r="G18" t="s">
        <v>437</v>
      </c>
      <c r="H18" t="s">
        <v>437</v>
      </c>
      <c r="I18" t="s">
        <v>437</v>
      </c>
      <c r="J18" t="s">
        <v>437</v>
      </c>
      <c r="K18" t="s">
        <v>437</v>
      </c>
      <c r="L18" t="s">
        <v>437</v>
      </c>
      <c r="M18" t="s">
        <v>436</v>
      </c>
      <c r="N18" t="s">
        <v>436</v>
      </c>
      <c r="O18" t="s">
        <v>436</v>
      </c>
      <c r="P18" t="s">
        <v>437</v>
      </c>
      <c r="Q18">
        <f t="shared" si="1"/>
        <v>2.2999999999999998</v>
      </c>
      <c r="R18">
        <f t="shared" si="2"/>
        <v>2.2999999999999998</v>
      </c>
      <c r="S18">
        <f t="shared" si="3"/>
        <v>2.2999999999999998</v>
      </c>
      <c r="T18">
        <f t="shared" si="4"/>
        <v>2.4</v>
      </c>
      <c r="U18">
        <f t="shared" si="5"/>
        <v>2.4</v>
      </c>
      <c r="V18">
        <f t="shared" si="6"/>
        <v>2.4</v>
      </c>
      <c r="W18">
        <f t="shared" si="7"/>
        <v>2.4</v>
      </c>
      <c r="X18">
        <f t="shared" si="8"/>
        <v>2.4</v>
      </c>
      <c r="Y18">
        <f t="shared" si="9"/>
        <v>2.4</v>
      </c>
      <c r="Z18">
        <f t="shared" si="10"/>
        <v>2.5</v>
      </c>
      <c r="AA18">
        <f t="shared" si="11"/>
        <v>2.5</v>
      </c>
      <c r="AB18">
        <f t="shared" si="12"/>
        <v>2.5</v>
      </c>
      <c r="AC18">
        <f t="shared" si="13"/>
        <v>2.4</v>
      </c>
    </row>
    <row r="19" spans="3:29" x14ac:dyDescent="0.35">
      <c r="C19">
        <v>1974</v>
      </c>
      <c r="D19" t="s">
        <v>436</v>
      </c>
      <c r="E19" t="s">
        <v>436</v>
      </c>
      <c r="F19" t="s">
        <v>435</v>
      </c>
      <c r="G19" t="s">
        <v>435</v>
      </c>
      <c r="H19" t="s">
        <v>435</v>
      </c>
      <c r="I19" t="s">
        <v>433</v>
      </c>
      <c r="J19" t="s">
        <v>433</v>
      </c>
      <c r="K19" t="s">
        <v>433</v>
      </c>
      <c r="L19" t="s">
        <v>434</v>
      </c>
      <c r="M19" t="s">
        <v>434</v>
      </c>
      <c r="N19" t="s">
        <v>434</v>
      </c>
      <c r="O19" t="s">
        <v>434</v>
      </c>
      <c r="P19" t="s">
        <v>433</v>
      </c>
      <c r="Q19">
        <f t="shared" si="1"/>
        <v>2.5</v>
      </c>
      <c r="R19">
        <f t="shared" si="2"/>
        <v>2.5</v>
      </c>
      <c r="S19">
        <f t="shared" si="3"/>
        <v>2.6</v>
      </c>
      <c r="T19">
        <f t="shared" si="4"/>
        <v>2.6</v>
      </c>
      <c r="U19">
        <f t="shared" si="5"/>
        <v>2.6</v>
      </c>
      <c r="V19">
        <f t="shared" si="6"/>
        <v>2.7</v>
      </c>
      <c r="W19">
        <f t="shared" si="7"/>
        <v>2.7</v>
      </c>
      <c r="X19">
        <f t="shared" si="8"/>
        <v>2.7</v>
      </c>
      <c r="Y19">
        <f t="shared" si="9"/>
        <v>2.8</v>
      </c>
      <c r="Z19">
        <f t="shared" si="10"/>
        <v>2.8</v>
      </c>
      <c r="AA19">
        <f t="shared" si="11"/>
        <v>2.8</v>
      </c>
      <c r="AB19">
        <f t="shared" si="12"/>
        <v>2.8</v>
      </c>
      <c r="AC19">
        <f t="shared" si="13"/>
        <v>2.7</v>
      </c>
    </row>
    <row r="20" spans="3:29" x14ac:dyDescent="0.35">
      <c r="C20">
        <v>1975</v>
      </c>
      <c r="D20" t="s">
        <v>432</v>
      </c>
      <c r="E20" t="s">
        <v>432</v>
      </c>
      <c r="F20" t="s">
        <v>432</v>
      </c>
      <c r="G20" t="s">
        <v>430</v>
      </c>
      <c r="H20" t="s">
        <v>430</v>
      </c>
      <c r="I20" t="s">
        <v>430</v>
      </c>
      <c r="J20" t="s">
        <v>431</v>
      </c>
      <c r="K20" t="s">
        <v>431</v>
      </c>
      <c r="L20" t="s">
        <v>431</v>
      </c>
      <c r="M20" t="s">
        <v>431</v>
      </c>
      <c r="N20" t="s">
        <v>429</v>
      </c>
      <c r="O20" t="s">
        <v>429</v>
      </c>
      <c r="P20" t="s">
        <v>430</v>
      </c>
      <c r="Q20">
        <f t="shared" si="1"/>
        <v>2.9</v>
      </c>
      <c r="R20">
        <f t="shared" si="2"/>
        <v>2.9</v>
      </c>
      <c r="S20">
        <f t="shared" si="3"/>
        <v>2.9</v>
      </c>
      <c r="T20">
        <f t="shared" si="4"/>
        <v>3</v>
      </c>
      <c r="U20">
        <f t="shared" si="5"/>
        <v>3</v>
      </c>
      <c r="V20">
        <f t="shared" si="6"/>
        <v>3</v>
      </c>
      <c r="W20">
        <f t="shared" si="7"/>
        <v>3.1</v>
      </c>
      <c r="X20">
        <f t="shared" si="8"/>
        <v>3.1</v>
      </c>
      <c r="Y20">
        <f t="shared" si="9"/>
        <v>3.1</v>
      </c>
      <c r="Z20">
        <f t="shared" si="10"/>
        <v>3.1</v>
      </c>
      <c r="AA20">
        <f t="shared" si="11"/>
        <v>3.2</v>
      </c>
      <c r="AB20">
        <f t="shared" si="12"/>
        <v>3.2</v>
      </c>
      <c r="AC20">
        <f t="shared" si="13"/>
        <v>3</v>
      </c>
    </row>
    <row r="21" spans="3:29" x14ac:dyDescent="0.35">
      <c r="C21">
        <v>1976</v>
      </c>
      <c r="D21" t="s">
        <v>429</v>
      </c>
      <c r="E21" t="s">
        <v>429</v>
      </c>
      <c r="F21" t="s">
        <v>428</v>
      </c>
      <c r="G21" t="s">
        <v>428</v>
      </c>
      <c r="H21" t="s">
        <v>428</v>
      </c>
      <c r="I21" t="s">
        <v>426</v>
      </c>
      <c r="J21" t="s">
        <v>426</v>
      </c>
      <c r="K21" t="s">
        <v>427</v>
      </c>
      <c r="L21" t="s">
        <v>427</v>
      </c>
      <c r="M21" t="s">
        <v>427</v>
      </c>
      <c r="N21" t="s">
        <v>427</v>
      </c>
      <c r="O21" t="s">
        <v>427</v>
      </c>
      <c r="P21" t="s">
        <v>426</v>
      </c>
      <c r="Q21">
        <f t="shared" si="1"/>
        <v>3.2</v>
      </c>
      <c r="R21">
        <f t="shared" si="2"/>
        <v>3.2</v>
      </c>
      <c r="S21">
        <f t="shared" si="3"/>
        <v>3.3</v>
      </c>
      <c r="T21">
        <f t="shared" si="4"/>
        <v>3.3</v>
      </c>
      <c r="U21">
        <f t="shared" si="5"/>
        <v>3.3</v>
      </c>
      <c r="V21">
        <f t="shared" si="6"/>
        <v>3.4</v>
      </c>
      <c r="W21">
        <f t="shared" si="7"/>
        <v>3.4</v>
      </c>
      <c r="X21">
        <f t="shared" si="8"/>
        <v>3.5</v>
      </c>
      <c r="Y21">
        <f t="shared" si="9"/>
        <v>3.5</v>
      </c>
      <c r="Z21">
        <f t="shared" si="10"/>
        <v>3.5</v>
      </c>
      <c r="AA21">
        <f t="shared" si="11"/>
        <v>3.5</v>
      </c>
      <c r="AB21">
        <f t="shared" si="12"/>
        <v>3.5</v>
      </c>
      <c r="AC21">
        <f t="shared" si="13"/>
        <v>3.4</v>
      </c>
    </row>
    <row r="22" spans="3:29" x14ac:dyDescent="0.35">
      <c r="C22">
        <v>1977</v>
      </c>
      <c r="D22" t="s">
        <v>425</v>
      </c>
      <c r="E22" t="s">
        <v>425</v>
      </c>
      <c r="F22" t="s">
        <v>425</v>
      </c>
      <c r="G22" t="s">
        <v>423</v>
      </c>
      <c r="H22" t="s">
        <v>423</v>
      </c>
      <c r="I22" t="s">
        <v>423</v>
      </c>
      <c r="J22" t="s">
        <v>423</v>
      </c>
      <c r="K22" t="s">
        <v>424</v>
      </c>
      <c r="L22" t="s">
        <v>424</v>
      </c>
      <c r="M22" t="s">
        <v>424</v>
      </c>
      <c r="N22" t="s">
        <v>424</v>
      </c>
      <c r="O22" t="s">
        <v>422</v>
      </c>
      <c r="P22" t="s">
        <v>423</v>
      </c>
      <c r="Q22">
        <f t="shared" si="1"/>
        <v>3.6</v>
      </c>
      <c r="R22">
        <f t="shared" si="2"/>
        <v>3.6</v>
      </c>
      <c r="S22">
        <f t="shared" si="3"/>
        <v>3.6</v>
      </c>
      <c r="T22">
        <f t="shared" si="4"/>
        <v>3.7</v>
      </c>
      <c r="U22">
        <f t="shared" si="5"/>
        <v>3.7</v>
      </c>
      <c r="V22">
        <f t="shared" si="6"/>
        <v>3.7</v>
      </c>
      <c r="W22">
        <f t="shared" si="7"/>
        <v>3.7</v>
      </c>
      <c r="X22">
        <f t="shared" si="8"/>
        <v>3.8</v>
      </c>
      <c r="Y22">
        <f t="shared" si="9"/>
        <v>3.8</v>
      </c>
      <c r="Z22">
        <f t="shared" si="10"/>
        <v>3.8</v>
      </c>
      <c r="AA22">
        <f t="shared" si="11"/>
        <v>3.8</v>
      </c>
      <c r="AB22">
        <f t="shared" si="12"/>
        <v>3.9</v>
      </c>
      <c r="AC22">
        <f t="shared" si="13"/>
        <v>3.7</v>
      </c>
    </row>
    <row r="23" spans="3:29" x14ac:dyDescent="0.35">
      <c r="C23">
        <v>1978</v>
      </c>
      <c r="D23" t="s">
        <v>422</v>
      </c>
      <c r="E23" t="s">
        <v>422</v>
      </c>
      <c r="F23" t="s">
        <v>422</v>
      </c>
      <c r="G23" t="s">
        <v>421</v>
      </c>
      <c r="H23" t="s">
        <v>421</v>
      </c>
      <c r="I23" t="s">
        <v>421</v>
      </c>
      <c r="J23" t="s">
        <v>420</v>
      </c>
      <c r="K23" t="s">
        <v>420</v>
      </c>
      <c r="L23" t="s">
        <v>419</v>
      </c>
      <c r="M23" t="s">
        <v>419</v>
      </c>
      <c r="N23" t="s">
        <v>419</v>
      </c>
      <c r="O23" t="s">
        <v>419</v>
      </c>
      <c r="P23" t="s">
        <v>418</v>
      </c>
      <c r="Q23">
        <f t="shared" si="1"/>
        <v>3.9</v>
      </c>
      <c r="R23">
        <f t="shared" si="2"/>
        <v>3.9</v>
      </c>
      <c r="S23">
        <f t="shared" si="3"/>
        <v>3.9</v>
      </c>
      <c r="T23">
        <f t="shared" si="4"/>
        <v>4</v>
      </c>
      <c r="U23">
        <f t="shared" si="5"/>
        <v>4</v>
      </c>
      <c r="V23">
        <f t="shared" si="6"/>
        <v>4</v>
      </c>
      <c r="W23">
        <f t="shared" si="7"/>
        <v>4.2</v>
      </c>
      <c r="X23">
        <f t="shared" si="8"/>
        <v>4.2</v>
      </c>
      <c r="Y23">
        <f t="shared" si="9"/>
        <v>4.3</v>
      </c>
      <c r="Z23">
        <f t="shared" si="10"/>
        <v>4.3</v>
      </c>
      <c r="AA23">
        <f t="shared" si="11"/>
        <v>4.3</v>
      </c>
      <c r="AB23">
        <f t="shared" si="12"/>
        <v>4.3</v>
      </c>
      <c r="AC23">
        <f t="shared" si="13"/>
        <v>4.0999999999999996</v>
      </c>
    </row>
    <row r="24" spans="3:29" x14ac:dyDescent="0.35">
      <c r="C24">
        <v>1979</v>
      </c>
      <c r="D24" t="s">
        <v>417</v>
      </c>
      <c r="E24" t="s">
        <v>417</v>
      </c>
      <c r="F24" t="s">
        <v>416</v>
      </c>
      <c r="G24" t="s">
        <v>416</v>
      </c>
      <c r="H24" t="s">
        <v>416</v>
      </c>
      <c r="I24" t="s">
        <v>415</v>
      </c>
      <c r="J24" t="s">
        <v>414</v>
      </c>
      <c r="K24" t="s">
        <v>414</v>
      </c>
      <c r="L24" t="s">
        <v>413</v>
      </c>
      <c r="M24" t="s">
        <v>413</v>
      </c>
      <c r="N24" t="s">
        <v>413</v>
      </c>
      <c r="O24" t="s">
        <v>411</v>
      </c>
      <c r="P24" t="s">
        <v>412</v>
      </c>
      <c r="Q24">
        <f t="shared" si="1"/>
        <v>4.4000000000000004</v>
      </c>
      <c r="R24">
        <f t="shared" si="2"/>
        <v>4.4000000000000004</v>
      </c>
      <c r="S24">
        <f t="shared" si="3"/>
        <v>4.5</v>
      </c>
      <c r="T24">
        <f t="shared" si="4"/>
        <v>4.5</v>
      </c>
      <c r="U24">
        <f t="shared" si="5"/>
        <v>4.5</v>
      </c>
      <c r="V24">
        <f t="shared" si="6"/>
        <v>4.5999999999999996</v>
      </c>
      <c r="W24">
        <f t="shared" si="7"/>
        <v>4.8</v>
      </c>
      <c r="X24">
        <f t="shared" si="8"/>
        <v>4.8</v>
      </c>
      <c r="Y24">
        <f t="shared" si="9"/>
        <v>4.9000000000000004</v>
      </c>
      <c r="Z24">
        <f t="shared" si="10"/>
        <v>4.9000000000000004</v>
      </c>
      <c r="AA24">
        <f t="shared" si="11"/>
        <v>4.9000000000000004</v>
      </c>
      <c r="AB24">
        <f t="shared" si="12"/>
        <v>5</v>
      </c>
      <c r="AC24">
        <f t="shared" si="13"/>
        <v>4.7</v>
      </c>
    </row>
    <row r="25" spans="3:29" x14ac:dyDescent="0.35">
      <c r="C25">
        <v>1980</v>
      </c>
      <c r="D25" t="s">
        <v>411</v>
      </c>
      <c r="E25" t="s">
        <v>410</v>
      </c>
      <c r="F25" t="s">
        <v>410</v>
      </c>
      <c r="G25" t="s">
        <v>410</v>
      </c>
      <c r="H25" t="s">
        <v>409</v>
      </c>
      <c r="I25" t="s">
        <v>408</v>
      </c>
      <c r="J25" t="s">
        <v>405</v>
      </c>
      <c r="K25" t="s">
        <v>405</v>
      </c>
      <c r="L25" t="s">
        <v>407</v>
      </c>
      <c r="M25" t="s">
        <v>406</v>
      </c>
      <c r="N25" t="s">
        <v>406</v>
      </c>
      <c r="O25" t="s">
        <v>404</v>
      </c>
      <c r="P25" t="s">
        <v>405</v>
      </c>
      <c r="Q25">
        <f t="shared" si="1"/>
        <v>5</v>
      </c>
      <c r="R25">
        <f t="shared" si="2"/>
        <v>5.0999999999999996</v>
      </c>
      <c r="S25">
        <f t="shared" si="3"/>
        <v>5.0999999999999996</v>
      </c>
      <c r="T25">
        <f t="shared" si="4"/>
        <v>5.0999999999999996</v>
      </c>
      <c r="U25">
        <f t="shared" si="5"/>
        <v>5.2</v>
      </c>
      <c r="V25">
        <f t="shared" si="6"/>
        <v>5.3</v>
      </c>
      <c r="W25">
        <f t="shared" si="7"/>
        <v>5.4</v>
      </c>
      <c r="X25">
        <f t="shared" si="8"/>
        <v>5.4</v>
      </c>
      <c r="Y25">
        <f t="shared" si="9"/>
        <v>5.5</v>
      </c>
      <c r="Z25">
        <f t="shared" si="10"/>
        <v>5.7</v>
      </c>
      <c r="AA25">
        <f t="shared" si="11"/>
        <v>5.7</v>
      </c>
      <c r="AB25">
        <f t="shared" si="12"/>
        <v>5.8</v>
      </c>
      <c r="AC25">
        <f t="shared" si="13"/>
        <v>5.4</v>
      </c>
    </row>
    <row r="26" spans="3:29" x14ac:dyDescent="0.35">
      <c r="C26">
        <v>1981</v>
      </c>
      <c r="D26" t="s">
        <v>404</v>
      </c>
      <c r="E26" t="s">
        <v>403</v>
      </c>
      <c r="F26" t="s">
        <v>403</v>
      </c>
      <c r="G26" t="s">
        <v>403</v>
      </c>
      <c r="H26" t="s">
        <v>402</v>
      </c>
      <c r="I26" t="s">
        <v>401</v>
      </c>
      <c r="J26" t="s">
        <v>398</v>
      </c>
      <c r="K26" t="s">
        <v>400</v>
      </c>
      <c r="L26" t="s">
        <v>399</v>
      </c>
      <c r="M26" t="s">
        <v>399</v>
      </c>
      <c r="N26" t="s">
        <v>397</v>
      </c>
      <c r="O26" t="s">
        <v>397</v>
      </c>
      <c r="P26" t="s">
        <v>398</v>
      </c>
      <c r="Q26">
        <f t="shared" si="1"/>
        <v>5.8</v>
      </c>
      <c r="R26">
        <f t="shared" si="2"/>
        <v>5.9</v>
      </c>
      <c r="S26">
        <f t="shared" si="3"/>
        <v>5.9</v>
      </c>
      <c r="T26">
        <f t="shared" si="4"/>
        <v>5.9</v>
      </c>
      <c r="U26">
        <f t="shared" si="5"/>
        <v>6</v>
      </c>
      <c r="V26">
        <f t="shared" si="6"/>
        <v>6.1</v>
      </c>
      <c r="W26">
        <f t="shared" si="7"/>
        <v>6.2</v>
      </c>
      <c r="X26">
        <f t="shared" si="8"/>
        <v>6.3</v>
      </c>
      <c r="Y26">
        <f t="shared" si="9"/>
        <v>6.5</v>
      </c>
      <c r="Z26">
        <f t="shared" si="10"/>
        <v>6.5</v>
      </c>
      <c r="AA26">
        <f t="shared" si="11"/>
        <v>6.6</v>
      </c>
      <c r="AB26">
        <f t="shared" si="12"/>
        <v>6.6</v>
      </c>
      <c r="AC26">
        <f t="shared" si="13"/>
        <v>6.2</v>
      </c>
    </row>
    <row r="27" spans="3:29" x14ac:dyDescent="0.35">
      <c r="C27">
        <v>1982</v>
      </c>
      <c r="D27" t="s">
        <v>397</v>
      </c>
      <c r="E27" t="s">
        <v>396</v>
      </c>
      <c r="F27" t="s">
        <v>395</v>
      </c>
      <c r="G27" t="s">
        <v>395</v>
      </c>
      <c r="H27" t="s">
        <v>394</v>
      </c>
      <c r="I27" t="s">
        <v>394</v>
      </c>
      <c r="J27" t="s">
        <v>390</v>
      </c>
      <c r="K27" t="s">
        <v>393</v>
      </c>
      <c r="L27" t="s">
        <v>392</v>
      </c>
      <c r="M27" t="s">
        <v>391</v>
      </c>
      <c r="N27" t="s">
        <v>389</v>
      </c>
      <c r="O27" t="s">
        <v>389</v>
      </c>
      <c r="P27" t="s">
        <v>390</v>
      </c>
      <c r="Q27">
        <f t="shared" si="1"/>
        <v>6.6</v>
      </c>
      <c r="R27">
        <f t="shared" si="2"/>
        <v>6.7</v>
      </c>
      <c r="S27">
        <f t="shared" si="3"/>
        <v>6.9</v>
      </c>
      <c r="T27">
        <f t="shared" si="4"/>
        <v>6.9</v>
      </c>
      <c r="U27">
        <f t="shared" si="5"/>
        <v>7</v>
      </c>
      <c r="V27">
        <f t="shared" si="6"/>
        <v>7</v>
      </c>
      <c r="W27">
        <f t="shared" si="7"/>
        <v>7.1</v>
      </c>
      <c r="X27">
        <f t="shared" si="8"/>
        <v>7.2</v>
      </c>
      <c r="Y27">
        <f t="shared" si="9"/>
        <v>7.3</v>
      </c>
      <c r="Z27">
        <f t="shared" si="10"/>
        <v>7.4</v>
      </c>
      <c r="AA27">
        <f t="shared" si="11"/>
        <v>7.5</v>
      </c>
      <c r="AB27">
        <f t="shared" si="12"/>
        <v>7.5</v>
      </c>
      <c r="AC27">
        <f t="shared" si="13"/>
        <v>7.1</v>
      </c>
    </row>
    <row r="28" spans="3:29" x14ac:dyDescent="0.35">
      <c r="C28">
        <v>1983</v>
      </c>
      <c r="D28" t="s">
        <v>389</v>
      </c>
      <c r="E28" t="s">
        <v>388</v>
      </c>
      <c r="F28" t="s">
        <v>388</v>
      </c>
      <c r="G28" t="s">
        <v>387</v>
      </c>
      <c r="H28" t="s">
        <v>386</v>
      </c>
      <c r="I28" t="s">
        <v>386</v>
      </c>
      <c r="J28" t="s">
        <v>382</v>
      </c>
      <c r="K28" t="s">
        <v>385</v>
      </c>
      <c r="L28" t="s">
        <v>385</v>
      </c>
      <c r="M28" t="s">
        <v>384</v>
      </c>
      <c r="N28" t="s">
        <v>383</v>
      </c>
      <c r="O28" t="s">
        <v>383</v>
      </c>
      <c r="P28" t="s">
        <v>382</v>
      </c>
      <c r="Q28">
        <f t="shared" si="1"/>
        <v>7.5</v>
      </c>
      <c r="R28">
        <f t="shared" si="2"/>
        <v>7.7</v>
      </c>
      <c r="S28">
        <f t="shared" si="3"/>
        <v>7.7</v>
      </c>
      <c r="T28">
        <f t="shared" si="4"/>
        <v>7.8</v>
      </c>
      <c r="U28">
        <f t="shared" si="5"/>
        <v>7.9</v>
      </c>
      <c r="V28">
        <f t="shared" si="6"/>
        <v>7.9</v>
      </c>
      <c r="W28">
        <f t="shared" si="7"/>
        <v>8</v>
      </c>
      <c r="X28">
        <f t="shared" si="8"/>
        <v>8.1</v>
      </c>
      <c r="Y28">
        <f t="shared" si="9"/>
        <v>8.1</v>
      </c>
      <c r="Z28">
        <f t="shared" si="10"/>
        <v>8.1999999999999993</v>
      </c>
      <c r="AA28">
        <f t="shared" si="11"/>
        <v>8.3000000000000007</v>
      </c>
      <c r="AB28">
        <f t="shared" si="12"/>
        <v>8.3000000000000007</v>
      </c>
      <c r="AC28">
        <f t="shared" si="13"/>
        <v>8</v>
      </c>
    </row>
    <row r="29" spans="3:29" x14ac:dyDescent="0.35">
      <c r="C29">
        <v>1984</v>
      </c>
      <c r="D29" t="s">
        <v>381</v>
      </c>
      <c r="E29" t="s">
        <v>381</v>
      </c>
      <c r="F29" t="s">
        <v>380</v>
      </c>
      <c r="G29" t="s">
        <v>379</v>
      </c>
      <c r="H29" t="s">
        <v>378</v>
      </c>
      <c r="I29" t="s">
        <v>378</v>
      </c>
      <c r="J29" t="s">
        <v>372</v>
      </c>
      <c r="K29" t="s">
        <v>377</v>
      </c>
      <c r="L29" t="s">
        <v>376</v>
      </c>
      <c r="M29" t="s">
        <v>375</v>
      </c>
      <c r="N29" t="s">
        <v>374</v>
      </c>
      <c r="O29" t="s">
        <v>373</v>
      </c>
      <c r="P29" t="s">
        <v>372</v>
      </c>
      <c r="Q29">
        <f t="shared" si="1"/>
        <v>8.4</v>
      </c>
      <c r="R29">
        <f t="shared" si="2"/>
        <v>8.4</v>
      </c>
      <c r="S29">
        <f t="shared" si="3"/>
        <v>8.5</v>
      </c>
      <c r="T29">
        <f t="shared" si="4"/>
        <v>8.6999999999999993</v>
      </c>
      <c r="U29">
        <f t="shared" si="5"/>
        <v>8.8000000000000007</v>
      </c>
      <c r="V29">
        <f t="shared" si="6"/>
        <v>8.8000000000000007</v>
      </c>
      <c r="W29">
        <f t="shared" si="7"/>
        <v>8.9</v>
      </c>
      <c r="X29">
        <f t="shared" si="8"/>
        <v>9</v>
      </c>
      <c r="Y29">
        <f t="shared" si="9"/>
        <v>9.1</v>
      </c>
      <c r="Z29">
        <f t="shared" si="10"/>
        <v>9.1999999999999993</v>
      </c>
      <c r="AA29">
        <f t="shared" si="11"/>
        <v>9.3000000000000007</v>
      </c>
      <c r="AB29">
        <f t="shared" si="12"/>
        <v>9.4</v>
      </c>
      <c r="AC29">
        <f t="shared" si="13"/>
        <v>8.9</v>
      </c>
    </row>
    <row r="30" spans="3:29" x14ac:dyDescent="0.35">
      <c r="C30">
        <v>1985</v>
      </c>
      <c r="D30" t="s">
        <v>371</v>
      </c>
      <c r="E30" t="s">
        <v>370</v>
      </c>
      <c r="F30" t="s">
        <v>370</v>
      </c>
      <c r="G30" t="s">
        <v>369</v>
      </c>
      <c r="H30" t="s">
        <v>368</v>
      </c>
      <c r="I30" t="s">
        <v>362</v>
      </c>
      <c r="J30" t="s">
        <v>362</v>
      </c>
      <c r="K30" t="s">
        <v>367</v>
      </c>
      <c r="L30" t="s">
        <v>366</v>
      </c>
      <c r="M30" t="s">
        <v>365</v>
      </c>
      <c r="N30" t="s">
        <v>364</v>
      </c>
      <c r="O30" t="s">
        <v>363</v>
      </c>
      <c r="P30" t="s">
        <v>362</v>
      </c>
      <c r="Q30">
        <f t="shared" si="1"/>
        <v>9.5</v>
      </c>
      <c r="R30">
        <f t="shared" si="2"/>
        <v>9.8000000000000007</v>
      </c>
      <c r="S30">
        <f t="shared" si="3"/>
        <v>9.8000000000000007</v>
      </c>
      <c r="T30">
        <f t="shared" si="4"/>
        <v>10.1</v>
      </c>
      <c r="U30">
        <f t="shared" si="5"/>
        <v>10.199999999999999</v>
      </c>
      <c r="V30">
        <f t="shared" si="6"/>
        <v>10.3</v>
      </c>
      <c r="W30">
        <f t="shared" si="7"/>
        <v>10.3</v>
      </c>
      <c r="X30">
        <f t="shared" si="8"/>
        <v>10.5</v>
      </c>
      <c r="Y30">
        <f t="shared" si="9"/>
        <v>10.6</v>
      </c>
      <c r="Z30">
        <f t="shared" si="10"/>
        <v>10.7</v>
      </c>
      <c r="AA30">
        <f t="shared" si="11"/>
        <v>10.9</v>
      </c>
      <c r="AB30">
        <f t="shared" si="12"/>
        <v>11.1</v>
      </c>
      <c r="AC30">
        <f t="shared" si="13"/>
        <v>10.3</v>
      </c>
    </row>
    <row r="31" spans="3:29" x14ac:dyDescent="0.35">
      <c r="C31">
        <v>1986</v>
      </c>
      <c r="D31" t="s">
        <v>361</v>
      </c>
      <c r="E31" t="s">
        <v>360</v>
      </c>
      <c r="F31" t="s">
        <v>359</v>
      </c>
      <c r="G31" t="s">
        <v>358</v>
      </c>
      <c r="H31" t="s">
        <v>358</v>
      </c>
      <c r="I31" t="s">
        <v>357</v>
      </c>
      <c r="J31" t="s">
        <v>351</v>
      </c>
      <c r="K31" t="s">
        <v>356</v>
      </c>
      <c r="L31" t="s">
        <v>355</v>
      </c>
      <c r="M31" t="s">
        <v>354</v>
      </c>
      <c r="N31" t="s">
        <v>353</v>
      </c>
      <c r="O31" t="s">
        <v>352</v>
      </c>
      <c r="P31" t="s">
        <v>351</v>
      </c>
      <c r="Q31">
        <f t="shared" si="1"/>
        <v>11.4</v>
      </c>
      <c r="R31">
        <f t="shared" si="2"/>
        <v>11.5</v>
      </c>
      <c r="S31">
        <f t="shared" si="3"/>
        <v>11.7</v>
      </c>
      <c r="T31">
        <f t="shared" si="4"/>
        <v>11.9</v>
      </c>
      <c r="U31">
        <f t="shared" si="5"/>
        <v>11.9</v>
      </c>
      <c r="V31">
        <f t="shared" si="6"/>
        <v>12.1</v>
      </c>
      <c r="W31">
        <f t="shared" si="7"/>
        <v>12.3</v>
      </c>
      <c r="X31">
        <f t="shared" si="8"/>
        <v>12.5</v>
      </c>
      <c r="Y31">
        <f t="shared" si="9"/>
        <v>12.7</v>
      </c>
      <c r="Z31">
        <f t="shared" si="10"/>
        <v>12.9</v>
      </c>
      <c r="AA31">
        <f t="shared" si="11"/>
        <v>13</v>
      </c>
      <c r="AB31">
        <f t="shared" si="12"/>
        <v>13.1</v>
      </c>
      <c r="AC31">
        <f t="shared" si="13"/>
        <v>12.3</v>
      </c>
    </row>
    <row r="32" spans="3:29" x14ac:dyDescent="0.35">
      <c r="C32">
        <v>1987</v>
      </c>
      <c r="D32" t="s">
        <v>350</v>
      </c>
      <c r="E32" t="s">
        <v>349</v>
      </c>
      <c r="F32" t="s">
        <v>348</v>
      </c>
      <c r="G32" t="s">
        <v>347</v>
      </c>
      <c r="H32" t="s">
        <v>346</v>
      </c>
      <c r="I32" t="s">
        <v>345</v>
      </c>
      <c r="J32" t="s">
        <v>339</v>
      </c>
      <c r="K32" t="s">
        <v>344</v>
      </c>
      <c r="L32" t="s">
        <v>343</v>
      </c>
      <c r="M32" t="s">
        <v>342</v>
      </c>
      <c r="N32" t="s">
        <v>341</v>
      </c>
      <c r="O32" t="s">
        <v>340</v>
      </c>
      <c r="P32" t="s">
        <v>339</v>
      </c>
      <c r="Q32">
        <f t="shared" si="1"/>
        <v>13.3</v>
      </c>
      <c r="R32">
        <f t="shared" si="2"/>
        <v>13.5</v>
      </c>
      <c r="S32">
        <f t="shared" si="3"/>
        <v>13.7</v>
      </c>
      <c r="T32">
        <f t="shared" si="4"/>
        <v>13.9</v>
      </c>
      <c r="U32">
        <f t="shared" si="5"/>
        <v>14</v>
      </c>
      <c r="V32">
        <f t="shared" si="6"/>
        <v>14.1</v>
      </c>
      <c r="W32">
        <f t="shared" si="7"/>
        <v>14.2</v>
      </c>
      <c r="X32">
        <f t="shared" si="8"/>
        <v>14.4</v>
      </c>
      <c r="Y32">
        <f t="shared" si="9"/>
        <v>14.7</v>
      </c>
      <c r="Z32">
        <f t="shared" si="10"/>
        <v>14.8</v>
      </c>
      <c r="AA32">
        <f t="shared" si="11"/>
        <v>15</v>
      </c>
      <c r="AB32">
        <f t="shared" si="12"/>
        <v>15.1</v>
      </c>
      <c r="AC32">
        <f t="shared" si="13"/>
        <v>14.2</v>
      </c>
    </row>
    <row r="33" spans="3:30" x14ac:dyDescent="0.35">
      <c r="C33">
        <v>1988</v>
      </c>
      <c r="D33" t="s">
        <v>338</v>
      </c>
      <c r="E33" t="s">
        <v>338</v>
      </c>
      <c r="F33" t="s">
        <v>337</v>
      </c>
      <c r="G33" t="s">
        <v>336</v>
      </c>
      <c r="H33" t="s">
        <v>335</v>
      </c>
      <c r="I33" t="s">
        <v>334</v>
      </c>
      <c r="J33" t="s">
        <v>328</v>
      </c>
      <c r="K33" t="s">
        <v>333</v>
      </c>
      <c r="L33" t="s">
        <v>332</v>
      </c>
      <c r="M33" t="s">
        <v>331</v>
      </c>
      <c r="N33" t="s">
        <v>330</v>
      </c>
      <c r="O33" t="s">
        <v>329</v>
      </c>
      <c r="P33" t="s">
        <v>328</v>
      </c>
      <c r="Q33">
        <f t="shared" si="1"/>
        <v>15.2</v>
      </c>
      <c r="R33">
        <f t="shared" si="2"/>
        <v>15.2</v>
      </c>
      <c r="S33">
        <f t="shared" si="3"/>
        <v>15.5</v>
      </c>
      <c r="T33">
        <f t="shared" si="4"/>
        <v>15.6</v>
      </c>
      <c r="U33">
        <f t="shared" si="5"/>
        <v>15.8</v>
      </c>
      <c r="V33">
        <f t="shared" si="6"/>
        <v>15.9</v>
      </c>
      <c r="W33">
        <f t="shared" si="7"/>
        <v>16.100000000000001</v>
      </c>
      <c r="X33">
        <f t="shared" si="8"/>
        <v>16.3</v>
      </c>
      <c r="Y33">
        <f t="shared" si="9"/>
        <v>16.5</v>
      </c>
      <c r="Z33">
        <f t="shared" si="10"/>
        <v>16.7</v>
      </c>
      <c r="AA33">
        <f t="shared" si="11"/>
        <v>16.8</v>
      </c>
      <c r="AB33">
        <f t="shared" si="12"/>
        <v>17</v>
      </c>
      <c r="AC33">
        <f t="shared" si="13"/>
        <v>16.100000000000001</v>
      </c>
    </row>
    <row r="34" spans="3:30" x14ac:dyDescent="0.35">
      <c r="C34">
        <v>1989</v>
      </c>
      <c r="D34" t="s">
        <v>327</v>
      </c>
      <c r="E34" t="s">
        <v>326</v>
      </c>
      <c r="F34" t="s">
        <v>325</v>
      </c>
      <c r="G34" t="s">
        <v>324</v>
      </c>
      <c r="H34" t="s">
        <v>323</v>
      </c>
      <c r="I34" t="s">
        <v>322</v>
      </c>
      <c r="J34" t="s">
        <v>321</v>
      </c>
      <c r="K34" t="s">
        <v>320</v>
      </c>
      <c r="L34" t="s">
        <v>319</v>
      </c>
      <c r="M34" t="s">
        <v>318</v>
      </c>
      <c r="N34" t="s">
        <v>317</v>
      </c>
      <c r="O34" t="s">
        <v>316</v>
      </c>
      <c r="P34" t="s">
        <v>315</v>
      </c>
      <c r="Q34">
        <f t="shared" si="1"/>
        <v>17.2</v>
      </c>
      <c r="R34">
        <f t="shared" si="2"/>
        <v>17.399999999999999</v>
      </c>
      <c r="S34">
        <f t="shared" si="3"/>
        <v>17.7</v>
      </c>
      <c r="T34">
        <f t="shared" si="4"/>
        <v>17.899999999999999</v>
      </c>
      <c r="U34">
        <f t="shared" si="5"/>
        <v>18.2</v>
      </c>
      <c r="V34">
        <f t="shared" si="6"/>
        <v>18.3</v>
      </c>
      <c r="W34">
        <f t="shared" si="7"/>
        <v>18.5</v>
      </c>
      <c r="X34">
        <f t="shared" si="8"/>
        <v>18.8</v>
      </c>
      <c r="Y34">
        <f t="shared" si="9"/>
        <v>18.899999999999999</v>
      </c>
      <c r="Z34">
        <f t="shared" si="10"/>
        <v>19.100000000000001</v>
      </c>
      <c r="AA34">
        <f t="shared" si="11"/>
        <v>19.3</v>
      </c>
      <c r="AB34">
        <f t="shared" si="12"/>
        <v>19.600000000000001</v>
      </c>
      <c r="AC34">
        <f t="shared" si="13"/>
        <v>18.399999999999999</v>
      </c>
    </row>
    <row r="35" spans="3:30" x14ac:dyDescent="0.35">
      <c r="C35">
        <v>1990</v>
      </c>
      <c r="D35" t="s">
        <v>314</v>
      </c>
      <c r="E35" t="s">
        <v>313</v>
      </c>
      <c r="F35" t="s">
        <v>312</v>
      </c>
      <c r="G35" t="s">
        <v>311</v>
      </c>
      <c r="H35" t="s">
        <v>310</v>
      </c>
      <c r="I35" t="s">
        <v>309</v>
      </c>
      <c r="J35" t="s">
        <v>303</v>
      </c>
      <c r="K35" t="s">
        <v>308</v>
      </c>
      <c r="L35" t="s">
        <v>307</v>
      </c>
      <c r="M35" t="s">
        <v>306</v>
      </c>
      <c r="N35" t="s">
        <v>305</v>
      </c>
      <c r="O35" t="s">
        <v>304</v>
      </c>
      <c r="P35" t="s">
        <v>303</v>
      </c>
      <c r="Q35">
        <f t="shared" si="1"/>
        <v>19.8</v>
      </c>
      <c r="R35">
        <f t="shared" si="2"/>
        <v>20</v>
      </c>
      <c r="S35">
        <f t="shared" si="3"/>
        <v>20.3</v>
      </c>
      <c r="T35">
        <f t="shared" si="4"/>
        <v>20.399999999999999</v>
      </c>
      <c r="U35">
        <f t="shared" si="5"/>
        <v>20.7</v>
      </c>
      <c r="V35">
        <f t="shared" si="6"/>
        <v>20.8</v>
      </c>
      <c r="W35">
        <f t="shared" si="7"/>
        <v>21</v>
      </c>
      <c r="X35">
        <f t="shared" si="8"/>
        <v>21.3</v>
      </c>
      <c r="Y35">
        <f t="shared" si="9"/>
        <v>21.6</v>
      </c>
      <c r="Z35">
        <f t="shared" si="10"/>
        <v>21.8</v>
      </c>
      <c r="AA35">
        <f t="shared" si="11"/>
        <v>22.3</v>
      </c>
      <c r="AB35">
        <f t="shared" si="12"/>
        <v>22.4</v>
      </c>
      <c r="AC35">
        <f t="shared" si="13"/>
        <v>21</v>
      </c>
      <c r="AD35" s="19">
        <f t="shared" ref="AD35:AD60" si="14">AC35/AC34-1</f>
        <v>0.14130434782608714</v>
      </c>
    </row>
    <row r="36" spans="3:30" x14ac:dyDescent="0.35">
      <c r="C36">
        <v>1991</v>
      </c>
      <c r="D36" t="s">
        <v>302</v>
      </c>
      <c r="E36" t="s">
        <v>301</v>
      </c>
      <c r="F36" t="s">
        <v>300</v>
      </c>
      <c r="G36" t="s">
        <v>299</v>
      </c>
      <c r="H36" t="s">
        <v>298</v>
      </c>
      <c r="I36" t="s">
        <v>297</v>
      </c>
      <c r="J36" t="s">
        <v>291</v>
      </c>
      <c r="K36" t="s">
        <v>296</v>
      </c>
      <c r="L36" t="s">
        <v>295</v>
      </c>
      <c r="M36" t="s">
        <v>294</v>
      </c>
      <c r="N36" t="s">
        <v>293</v>
      </c>
      <c r="O36" t="s">
        <v>292</v>
      </c>
      <c r="P36" t="s">
        <v>291</v>
      </c>
      <c r="Q36">
        <f t="shared" si="1"/>
        <v>22.7</v>
      </c>
      <c r="R36">
        <f t="shared" si="2"/>
        <v>23</v>
      </c>
      <c r="S36">
        <f t="shared" si="3"/>
        <v>23.1</v>
      </c>
      <c r="T36">
        <f t="shared" si="4"/>
        <v>23.5</v>
      </c>
      <c r="U36">
        <f t="shared" si="5"/>
        <v>23.8</v>
      </c>
      <c r="V36">
        <f t="shared" si="6"/>
        <v>24</v>
      </c>
      <c r="W36">
        <f t="shared" si="7"/>
        <v>24.3</v>
      </c>
      <c r="X36">
        <f t="shared" si="8"/>
        <v>24.6</v>
      </c>
      <c r="Y36">
        <f t="shared" si="9"/>
        <v>25</v>
      </c>
      <c r="Z36">
        <f t="shared" si="10"/>
        <v>25.4</v>
      </c>
      <c r="AA36">
        <f t="shared" si="11"/>
        <v>25.7</v>
      </c>
      <c r="AB36">
        <f t="shared" si="12"/>
        <v>26</v>
      </c>
      <c r="AC36">
        <f t="shared" si="13"/>
        <v>24.3</v>
      </c>
      <c r="AD36" s="19">
        <f t="shared" si="14"/>
        <v>0.15714285714285725</v>
      </c>
    </row>
    <row r="37" spans="3:30" x14ac:dyDescent="0.35">
      <c r="C37">
        <v>1992</v>
      </c>
      <c r="D37" t="s">
        <v>290</v>
      </c>
      <c r="E37" t="s">
        <v>289</v>
      </c>
      <c r="F37" t="s">
        <v>288</v>
      </c>
      <c r="G37" t="s">
        <v>287</v>
      </c>
      <c r="H37" t="s">
        <v>286</v>
      </c>
      <c r="I37" t="s">
        <v>285</v>
      </c>
      <c r="J37" t="s">
        <v>284</v>
      </c>
      <c r="K37" t="s">
        <v>283</v>
      </c>
      <c r="L37" t="s">
        <v>282</v>
      </c>
      <c r="M37" t="s">
        <v>281</v>
      </c>
      <c r="N37" t="s">
        <v>280</v>
      </c>
      <c r="O37" t="s">
        <v>280</v>
      </c>
      <c r="P37" t="s">
        <v>279</v>
      </c>
      <c r="Q37">
        <f t="shared" ref="Q37:Q59" si="15">VALUE(LEFT(D37,LEN(D37)-2)&amp;"."&amp;RIGHT(D37,1))</f>
        <v>26.4</v>
      </c>
      <c r="R37">
        <f t="shared" ref="R37:R59" si="16">VALUE(LEFT(E37,LEN(E37)-2)&amp;"."&amp;RIGHT(E37,1))</f>
        <v>26.6</v>
      </c>
      <c r="S37">
        <f t="shared" ref="S37:S59" si="17">VALUE(LEFT(F37,LEN(F37)-2)&amp;"."&amp;RIGHT(F37,1))</f>
        <v>26.8</v>
      </c>
      <c r="T37">
        <f t="shared" ref="T37:T59" si="18">VALUE(LEFT(G37,LEN(G37)-2)&amp;"."&amp;RIGHT(G37,1))</f>
        <v>27.2</v>
      </c>
      <c r="U37">
        <f t="shared" ref="U37:U59" si="19">VALUE(LEFT(H37,LEN(H37)-2)&amp;"."&amp;RIGHT(H37,1))</f>
        <v>27.3</v>
      </c>
      <c r="V37">
        <f t="shared" ref="V37:V59" si="20">VALUE(LEFT(I37,LEN(I37)-2)&amp;"."&amp;RIGHT(I37,1))</f>
        <v>27.6</v>
      </c>
      <c r="W37">
        <f t="shared" ref="W37:W59" si="21">VALUE(LEFT(J37,LEN(J37)-2)&amp;"."&amp;RIGHT(J37,1))</f>
        <v>27.9</v>
      </c>
      <c r="X37">
        <f t="shared" ref="X37:X59" si="22">VALUE(LEFT(K37,LEN(K37)-2)&amp;"."&amp;RIGHT(K37,1))</f>
        <v>28.2</v>
      </c>
      <c r="Y37">
        <f t="shared" ref="Y37:Y59" si="23">VALUE(LEFT(L37,LEN(L37)-2)&amp;"."&amp;RIGHT(L37,1))</f>
        <v>28.3</v>
      </c>
      <c r="Z37">
        <f t="shared" ref="Z37:Z59" si="24">VALUE(LEFT(M37,LEN(M37)-2)&amp;"."&amp;RIGHT(M37,1))</f>
        <v>28.4</v>
      </c>
      <c r="AA37">
        <f t="shared" ref="AA37:AA59" si="25">VALUE(LEFT(N37,LEN(N37)-2)&amp;"."&amp;RIGHT(N37,1))</f>
        <v>28.6</v>
      </c>
      <c r="AB37">
        <f t="shared" ref="AB37:AB59" si="26">VALUE(LEFT(O37,LEN(O37)-2)&amp;"."&amp;RIGHT(O37,1))</f>
        <v>28.6</v>
      </c>
      <c r="AC37">
        <f t="shared" ref="AC37:AC59" si="27">VALUE(LEFT(P37,LEN(P37)-2)&amp;"."&amp;RIGHT(P37,1))</f>
        <v>27.7</v>
      </c>
      <c r="AD37" s="19">
        <f t="shared" si="14"/>
        <v>0.13991769547325106</v>
      </c>
    </row>
    <row r="38" spans="3:30" x14ac:dyDescent="0.35">
      <c r="C38">
        <v>1993</v>
      </c>
      <c r="D38" t="s">
        <v>278</v>
      </c>
      <c r="E38" t="s">
        <v>277</v>
      </c>
      <c r="F38" t="s">
        <v>276</v>
      </c>
      <c r="G38" t="s">
        <v>275</v>
      </c>
      <c r="H38" t="s">
        <v>274</v>
      </c>
      <c r="I38" t="s">
        <v>273</v>
      </c>
      <c r="J38" t="s">
        <v>272</v>
      </c>
      <c r="K38" t="s">
        <v>271</v>
      </c>
      <c r="L38" t="s">
        <v>270</v>
      </c>
      <c r="M38" t="s">
        <v>269</v>
      </c>
      <c r="N38" t="s">
        <v>268</v>
      </c>
      <c r="O38" t="s">
        <v>267</v>
      </c>
      <c r="P38" t="s">
        <v>266</v>
      </c>
      <c r="Q38">
        <f t="shared" si="15"/>
        <v>28.9</v>
      </c>
      <c r="R38">
        <f t="shared" si="16"/>
        <v>29</v>
      </c>
      <c r="S38">
        <f t="shared" si="17"/>
        <v>29.4</v>
      </c>
      <c r="T38">
        <f t="shared" si="18"/>
        <v>30.1</v>
      </c>
      <c r="U38">
        <f t="shared" si="19"/>
        <v>30.2</v>
      </c>
      <c r="V38">
        <f t="shared" si="20"/>
        <v>30.4</v>
      </c>
      <c r="W38">
        <f t="shared" si="21"/>
        <v>30.6</v>
      </c>
      <c r="X38">
        <f t="shared" si="22"/>
        <v>30.8</v>
      </c>
      <c r="Y38">
        <f t="shared" si="23"/>
        <v>30.9</v>
      </c>
      <c r="Z38">
        <f t="shared" si="24"/>
        <v>31.1</v>
      </c>
      <c r="AA38">
        <f t="shared" si="25"/>
        <v>31.2</v>
      </c>
      <c r="AB38">
        <f t="shared" si="26"/>
        <v>31.3</v>
      </c>
      <c r="AC38">
        <f t="shared" si="27"/>
        <v>30.3</v>
      </c>
      <c r="AD38" s="19">
        <f t="shared" si="14"/>
        <v>9.3862815884476536E-2</v>
      </c>
    </row>
    <row r="39" spans="3:30" x14ac:dyDescent="0.35">
      <c r="C39">
        <v>1994</v>
      </c>
      <c r="D39" t="s">
        <v>265</v>
      </c>
      <c r="E39" t="s">
        <v>264</v>
      </c>
      <c r="F39" t="s">
        <v>263</v>
      </c>
      <c r="G39" t="s">
        <v>262</v>
      </c>
      <c r="H39" t="s">
        <v>261</v>
      </c>
      <c r="I39" t="s">
        <v>260</v>
      </c>
      <c r="J39" t="s">
        <v>259</v>
      </c>
      <c r="K39" t="s">
        <v>258</v>
      </c>
      <c r="L39" t="s">
        <v>257</v>
      </c>
      <c r="M39" t="s">
        <v>256</v>
      </c>
      <c r="N39" t="s">
        <v>255</v>
      </c>
      <c r="O39" t="s">
        <v>255</v>
      </c>
      <c r="P39" t="s">
        <v>254</v>
      </c>
      <c r="Q39">
        <f t="shared" si="15"/>
        <v>31.7</v>
      </c>
      <c r="R39">
        <f t="shared" si="16"/>
        <v>31.8</v>
      </c>
      <c r="S39">
        <f t="shared" si="17"/>
        <v>32</v>
      </c>
      <c r="T39">
        <f t="shared" si="18"/>
        <v>32.200000000000003</v>
      </c>
      <c r="U39">
        <f t="shared" si="19"/>
        <v>32.4</v>
      </c>
      <c r="V39">
        <f t="shared" si="20"/>
        <v>32.6</v>
      </c>
      <c r="W39">
        <f t="shared" si="21"/>
        <v>33.1</v>
      </c>
      <c r="X39">
        <f t="shared" si="22"/>
        <v>33.6</v>
      </c>
      <c r="Y39">
        <f t="shared" si="23"/>
        <v>34</v>
      </c>
      <c r="Z39">
        <f t="shared" si="24"/>
        <v>34.200000000000003</v>
      </c>
      <c r="AA39">
        <f t="shared" si="25"/>
        <v>34.299999999999997</v>
      </c>
      <c r="AB39">
        <f t="shared" si="26"/>
        <v>34.299999999999997</v>
      </c>
      <c r="AC39">
        <f t="shared" si="27"/>
        <v>33</v>
      </c>
      <c r="AD39" s="19">
        <f t="shared" si="14"/>
        <v>8.9108910891089188E-2</v>
      </c>
    </row>
    <row r="40" spans="3:30" x14ac:dyDescent="0.35">
      <c r="C40">
        <v>1995</v>
      </c>
      <c r="D40" t="s">
        <v>253</v>
      </c>
      <c r="E40" t="s">
        <v>252</v>
      </c>
      <c r="F40" t="s">
        <v>251</v>
      </c>
      <c r="G40" t="s">
        <v>250</v>
      </c>
      <c r="H40" t="s">
        <v>244</v>
      </c>
      <c r="I40" t="s">
        <v>244</v>
      </c>
      <c r="J40" t="s">
        <v>249</v>
      </c>
      <c r="K40" t="s">
        <v>248</v>
      </c>
      <c r="L40" t="s">
        <v>248</v>
      </c>
      <c r="M40" t="s">
        <v>247</v>
      </c>
      <c r="N40" t="s">
        <v>246</v>
      </c>
      <c r="O40" t="s">
        <v>245</v>
      </c>
      <c r="P40" t="s">
        <v>244</v>
      </c>
      <c r="Q40">
        <f t="shared" si="15"/>
        <v>34.799999999999997</v>
      </c>
      <c r="R40">
        <f t="shared" si="16"/>
        <v>35</v>
      </c>
      <c r="S40">
        <f t="shared" si="17"/>
        <v>35.4</v>
      </c>
      <c r="T40">
        <f t="shared" si="18"/>
        <v>35.799999999999997</v>
      </c>
      <c r="U40">
        <f t="shared" si="19"/>
        <v>35.9</v>
      </c>
      <c r="V40">
        <f t="shared" si="20"/>
        <v>35.9</v>
      </c>
      <c r="W40">
        <f t="shared" si="21"/>
        <v>36.1</v>
      </c>
      <c r="X40">
        <f t="shared" si="22"/>
        <v>36.200000000000003</v>
      </c>
      <c r="Y40">
        <f t="shared" si="23"/>
        <v>36.200000000000003</v>
      </c>
      <c r="Z40">
        <f t="shared" si="24"/>
        <v>36.299999999999997</v>
      </c>
      <c r="AA40">
        <f t="shared" si="25"/>
        <v>36.5</v>
      </c>
      <c r="AB40">
        <f t="shared" si="26"/>
        <v>36.700000000000003</v>
      </c>
      <c r="AC40">
        <f t="shared" si="27"/>
        <v>35.9</v>
      </c>
      <c r="AD40" s="19">
        <f t="shared" si="14"/>
        <v>8.787878787878789E-2</v>
      </c>
    </row>
    <row r="41" spans="3:30" x14ac:dyDescent="0.35">
      <c r="C41">
        <v>1996</v>
      </c>
      <c r="D41" t="s">
        <v>243</v>
      </c>
      <c r="E41" t="s">
        <v>242</v>
      </c>
      <c r="F41" t="s">
        <v>241</v>
      </c>
      <c r="G41" t="s">
        <v>240</v>
      </c>
      <c r="H41" t="s">
        <v>239</v>
      </c>
      <c r="I41" t="s">
        <v>238</v>
      </c>
      <c r="J41" t="s">
        <v>237</v>
      </c>
      <c r="K41" t="s">
        <v>236</v>
      </c>
      <c r="L41" t="s">
        <v>235</v>
      </c>
      <c r="M41" t="s">
        <v>234</v>
      </c>
      <c r="N41" t="s">
        <v>233</v>
      </c>
      <c r="O41" t="s">
        <v>232</v>
      </c>
      <c r="P41" t="s">
        <v>231</v>
      </c>
      <c r="Q41">
        <f t="shared" si="15"/>
        <v>37.200000000000003</v>
      </c>
      <c r="R41">
        <f t="shared" si="16"/>
        <v>37.299999999999997</v>
      </c>
      <c r="S41">
        <f t="shared" si="17"/>
        <v>37.5</v>
      </c>
      <c r="T41">
        <f t="shared" si="18"/>
        <v>37.799999999999997</v>
      </c>
      <c r="U41">
        <f t="shared" si="19"/>
        <v>38</v>
      </c>
      <c r="V41">
        <f t="shared" si="20"/>
        <v>38.4</v>
      </c>
      <c r="W41">
        <f t="shared" si="21"/>
        <v>38.700000000000003</v>
      </c>
      <c r="X41">
        <f t="shared" si="22"/>
        <v>38.799999999999997</v>
      </c>
      <c r="Y41">
        <f t="shared" si="23"/>
        <v>39.200000000000003</v>
      </c>
      <c r="Z41">
        <f t="shared" si="24"/>
        <v>39.6</v>
      </c>
      <c r="AA41">
        <f t="shared" si="25"/>
        <v>39.799999999999997</v>
      </c>
      <c r="AB41">
        <f t="shared" si="26"/>
        <v>40.200000000000003</v>
      </c>
      <c r="AC41">
        <f t="shared" si="27"/>
        <v>38.5</v>
      </c>
      <c r="AD41" s="19">
        <f t="shared" si="14"/>
        <v>7.2423398328690824E-2</v>
      </c>
    </row>
    <row r="42" spans="3:30" x14ac:dyDescent="0.35">
      <c r="C42">
        <v>1997</v>
      </c>
      <c r="D42" t="s">
        <v>230</v>
      </c>
      <c r="E42" t="s">
        <v>229</v>
      </c>
      <c r="F42" t="s">
        <v>228</v>
      </c>
      <c r="G42" t="s">
        <v>227</v>
      </c>
      <c r="H42" t="s">
        <v>226</v>
      </c>
      <c r="I42" t="s">
        <v>225</v>
      </c>
      <c r="J42" t="s">
        <v>224</v>
      </c>
      <c r="K42" t="s">
        <v>224</v>
      </c>
      <c r="L42" t="s">
        <v>223</v>
      </c>
      <c r="M42" t="s">
        <v>222</v>
      </c>
      <c r="N42" t="s">
        <v>223</v>
      </c>
      <c r="O42" t="s">
        <v>222</v>
      </c>
      <c r="P42" t="s">
        <v>221</v>
      </c>
      <c r="Q42">
        <f t="shared" si="15"/>
        <v>40.6</v>
      </c>
      <c r="R42">
        <f t="shared" si="16"/>
        <v>40.9</v>
      </c>
      <c r="S42">
        <f t="shared" si="17"/>
        <v>41.1</v>
      </c>
      <c r="T42">
        <f t="shared" si="18"/>
        <v>41.5</v>
      </c>
      <c r="U42">
        <f t="shared" si="19"/>
        <v>41.7</v>
      </c>
      <c r="V42">
        <f t="shared" si="20"/>
        <v>41.8</v>
      </c>
      <c r="W42">
        <f t="shared" si="21"/>
        <v>42.2</v>
      </c>
      <c r="X42">
        <f t="shared" si="22"/>
        <v>42.2</v>
      </c>
      <c r="Y42">
        <f t="shared" si="23"/>
        <v>42.5</v>
      </c>
      <c r="Z42">
        <f t="shared" si="24"/>
        <v>42.6</v>
      </c>
      <c r="AA42">
        <f t="shared" si="25"/>
        <v>42.5</v>
      </c>
      <c r="AB42">
        <f t="shared" si="26"/>
        <v>42.6</v>
      </c>
      <c r="AC42">
        <f t="shared" si="27"/>
        <v>41.9</v>
      </c>
      <c r="AD42" s="19">
        <f t="shared" si="14"/>
        <v>8.8311688311688341E-2</v>
      </c>
    </row>
    <row r="43" spans="3:30" x14ac:dyDescent="0.35">
      <c r="C43">
        <v>1998</v>
      </c>
      <c r="D43" t="s">
        <v>220</v>
      </c>
      <c r="E43" t="s">
        <v>219</v>
      </c>
      <c r="F43" t="s">
        <v>218</v>
      </c>
      <c r="G43" t="s">
        <v>217</v>
      </c>
      <c r="H43" t="s">
        <v>216</v>
      </c>
      <c r="I43" t="s">
        <v>215</v>
      </c>
      <c r="J43" t="s">
        <v>214</v>
      </c>
      <c r="K43" t="s">
        <v>213</v>
      </c>
      <c r="L43" t="s">
        <v>212</v>
      </c>
      <c r="M43" t="s">
        <v>211</v>
      </c>
      <c r="N43" t="s">
        <v>211</v>
      </c>
      <c r="O43" t="s">
        <v>211</v>
      </c>
      <c r="P43" t="s">
        <v>210</v>
      </c>
      <c r="Q43">
        <f t="shared" si="15"/>
        <v>43</v>
      </c>
      <c r="R43">
        <f t="shared" si="16"/>
        <v>43.1</v>
      </c>
      <c r="S43">
        <f t="shared" si="17"/>
        <v>43.4</v>
      </c>
      <c r="T43">
        <f t="shared" si="18"/>
        <v>43.6</v>
      </c>
      <c r="U43">
        <f t="shared" si="19"/>
        <v>43.8</v>
      </c>
      <c r="V43">
        <f t="shared" si="20"/>
        <v>44</v>
      </c>
      <c r="W43">
        <f t="shared" si="21"/>
        <v>45</v>
      </c>
      <c r="X43">
        <f t="shared" si="22"/>
        <v>45.5</v>
      </c>
      <c r="Y43">
        <f t="shared" si="23"/>
        <v>46.3</v>
      </c>
      <c r="Z43">
        <f t="shared" si="24"/>
        <v>46.5</v>
      </c>
      <c r="AA43">
        <f t="shared" si="25"/>
        <v>46.5</v>
      </c>
      <c r="AB43">
        <f t="shared" si="26"/>
        <v>46.5</v>
      </c>
      <c r="AC43">
        <f t="shared" si="27"/>
        <v>44.8</v>
      </c>
      <c r="AD43" s="19">
        <f t="shared" si="14"/>
        <v>6.9212410501193311E-2</v>
      </c>
    </row>
    <row r="44" spans="3:30" x14ac:dyDescent="0.35">
      <c r="C44">
        <v>1999</v>
      </c>
      <c r="D44" t="s">
        <v>209</v>
      </c>
      <c r="E44" t="s">
        <v>209</v>
      </c>
      <c r="F44" t="s">
        <v>209</v>
      </c>
      <c r="G44" t="s">
        <v>208</v>
      </c>
      <c r="H44" t="s">
        <v>208</v>
      </c>
      <c r="I44" t="s">
        <v>203</v>
      </c>
      <c r="J44" t="s">
        <v>203</v>
      </c>
      <c r="K44" t="s">
        <v>207</v>
      </c>
      <c r="L44" t="s">
        <v>203</v>
      </c>
      <c r="M44" t="s">
        <v>206</v>
      </c>
      <c r="N44" t="s">
        <v>205</v>
      </c>
      <c r="O44" t="s">
        <v>204</v>
      </c>
      <c r="P44" t="s">
        <v>203</v>
      </c>
      <c r="Q44">
        <f t="shared" si="15"/>
        <v>46.8</v>
      </c>
      <c r="R44">
        <f t="shared" si="16"/>
        <v>46.8</v>
      </c>
      <c r="S44">
        <f t="shared" si="17"/>
        <v>46.8</v>
      </c>
      <c r="T44">
        <f t="shared" si="18"/>
        <v>46.9</v>
      </c>
      <c r="U44">
        <f t="shared" si="19"/>
        <v>46.9</v>
      </c>
      <c r="V44">
        <f t="shared" si="20"/>
        <v>47.1</v>
      </c>
      <c r="W44">
        <f t="shared" si="21"/>
        <v>47.1</v>
      </c>
      <c r="X44">
        <f t="shared" si="22"/>
        <v>47</v>
      </c>
      <c r="Y44">
        <f t="shared" si="23"/>
        <v>47.1</v>
      </c>
      <c r="Z44">
        <f t="shared" si="24"/>
        <v>47.3</v>
      </c>
      <c r="AA44">
        <f t="shared" si="25"/>
        <v>47.4</v>
      </c>
      <c r="AB44">
        <f t="shared" si="26"/>
        <v>47.5</v>
      </c>
      <c r="AC44">
        <f t="shared" si="27"/>
        <v>47.1</v>
      </c>
      <c r="AD44" s="19">
        <f t="shared" si="14"/>
        <v>5.1339285714285809E-2</v>
      </c>
    </row>
    <row r="45" spans="3:30" x14ac:dyDescent="0.35">
      <c r="C45">
        <v>2000</v>
      </c>
      <c r="D45" t="s">
        <v>202</v>
      </c>
      <c r="E45" t="s">
        <v>201</v>
      </c>
      <c r="F45" t="s">
        <v>200</v>
      </c>
      <c r="G45" t="s">
        <v>199</v>
      </c>
      <c r="H45" t="s">
        <v>198</v>
      </c>
      <c r="I45" t="s">
        <v>191</v>
      </c>
      <c r="J45" t="s">
        <v>197</v>
      </c>
      <c r="K45" t="s">
        <v>196</v>
      </c>
      <c r="L45" t="s">
        <v>195</v>
      </c>
      <c r="M45" t="s">
        <v>194</v>
      </c>
      <c r="N45" t="s">
        <v>193</v>
      </c>
      <c r="O45" t="s">
        <v>192</v>
      </c>
      <c r="P45" t="s">
        <v>191</v>
      </c>
      <c r="Q45">
        <f t="shared" si="15"/>
        <v>48.1</v>
      </c>
      <c r="R45">
        <f t="shared" si="16"/>
        <v>47.9</v>
      </c>
      <c r="S45">
        <f t="shared" si="17"/>
        <v>48.4</v>
      </c>
      <c r="T45">
        <f t="shared" si="18"/>
        <v>49</v>
      </c>
      <c r="U45">
        <f t="shared" si="19"/>
        <v>49.3</v>
      </c>
      <c r="V45">
        <f t="shared" si="20"/>
        <v>49.6</v>
      </c>
      <c r="W45">
        <f t="shared" si="21"/>
        <v>50</v>
      </c>
      <c r="X45">
        <f t="shared" si="22"/>
        <v>50.2</v>
      </c>
      <c r="Y45">
        <f t="shared" si="23"/>
        <v>50.4</v>
      </c>
      <c r="Z45">
        <f t="shared" si="24"/>
        <v>50.6</v>
      </c>
      <c r="AA45">
        <f t="shared" si="25"/>
        <v>50.7</v>
      </c>
      <c r="AB45">
        <f t="shared" si="26"/>
        <v>50.8</v>
      </c>
      <c r="AC45">
        <f t="shared" si="27"/>
        <v>49.6</v>
      </c>
      <c r="AD45" s="19">
        <f t="shared" si="14"/>
        <v>5.3078556263269627E-2</v>
      </c>
    </row>
    <row r="46" spans="3:30" x14ac:dyDescent="0.35">
      <c r="C46">
        <v>2001</v>
      </c>
      <c r="D46" t="s">
        <v>190</v>
      </c>
      <c r="E46" t="s">
        <v>189</v>
      </c>
      <c r="F46" t="s">
        <v>188</v>
      </c>
      <c r="G46" t="s">
        <v>187</v>
      </c>
      <c r="H46" t="s">
        <v>182</v>
      </c>
      <c r="I46" t="s">
        <v>185</v>
      </c>
      <c r="J46" t="s">
        <v>185</v>
      </c>
      <c r="K46" t="s">
        <v>186</v>
      </c>
      <c r="L46" t="s">
        <v>185</v>
      </c>
      <c r="M46" t="s">
        <v>185</v>
      </c>
      <c r="N46" t="s">
        <v>184</v>
      </c>
      <c r="O46" t="s">
        <v>183</v>
      </c>
      <c r="P46" t="s">
        <v>182</v>
      </c>
      <c r="Q46">
        <f t="shared" si="15"/>
        <v>51.5</v>
      </c>
      <c r="R46">
        <f t="shared" si="16"/>
        <v>51.6</v>
      </c>
      <c r="S46">
        <f t="shared" si="17"/>
        <v>51.9</v>
      </c>
      <c r="T46">
        <f t="shared" si="18"/>
        <v>52.2</v>
      </c>
      <c r="U46">
        <f t="shared" si="19"/>
        <v>52.4</v>
      </c>
      <c r="V46">
        <f t="shared" si="20"/>
        <v>52.6</v>
      </c>
      <c r="W46">
        <f t="shared" si="21"/>
        <v>52.6</v>
      </c>
      <c r="X46">
        <f t="shared" si="22"/>
        <v>52.5</v>
      </c>
      <c r="Y46">
        <f t="shared" si="23"/>
        <v>52.6</v>
      </c>
      <c r="Z46">
        <f t="shared" si="24"/>
        <v>52.6</v>
      </c>
      <c r="AA46">
        <f t="shared" si="25"/>
        <v>52.9</v>
      </c>
      <c r="AB46">
        <f t="shared" si="26"/>
        <v>53.1</v>
      </c>
      <c r="AC46">
        <f t="shared" si="27"/>
        <v>52.4</v>
      </c>
      <c r="AD46" s="19">
        <f t="shared" si="14"/>
        <v>5.6451612903225756E-2</v>
      </c>
    </row>
    <row r="47" spans="3:30" x14ac:dyDescent="0.35">
      <c r="C47">
        <v>2002</v>
      </c>
      <c r="D47" t="s">
        <v>181</v>
      </c>
      <c r="E47" t="s">
        <v>180</v>
      </c>
      <c r="F47" t="s">
        <v>179</v>
      </c>
      <c r="G47" t="s">
        <v>178</v>
      </c>
      <c r="H47" t="s">
        <v>177</v>
      </c>
      <c r="I47" t="s">
        <v>176</v>
      </c>
      <c r="J47" t="s">
        <v>175</v>
      </c>
      <c r="K47" t="s">
        <v>174</v>
      </c>
      <c r="L47" t="s">
        <v>173</v>
      </c>
      <c r="M47" t="s">
        <v>172</v>
      </c>
      <c r="N47" t="s">
        <v>171</v>
      </c>
      <c r="O47" t="s">
        <v>171</v>
      </c>
      <c r="P47" t="s">
        <v>170</v>
      </c>
      <c r="Q47">
        <f t="shared" si="15"/>
        <v>54.1</v>
      </c>
      <c r="R47">
        <f t="shared" si="16"/>
        <v>54.6</v>
      </c>
      <c r="S47">
        <f t="shared" si="17"/>
        <v>55.2</v>
      </c>
      <c r="T47">
        <f t="shared" si="18"/>
        <v>56</v>
      </c>
      <c r="U47">
        <f t="shared" si="19"/>
        <v>56.4</v>
      </c>
      <c r="V47">
        <f t="shared" si="20"/>
        <v>56.8</v>
      </c>
      <c r="W47">
        <f t="shared" si="21"/>
        <v>57.7</v>
      </c>
      <c r="X47">
        <f t="shared" si="22"/>
        <v>57.9</v>
      </c>
      <c r="Y47">
        <f t="shared" si="23"/>
        <v>58.6</v>
      </c>
      <c r="Z47">
        <f t="shared" si="24"/>
        <v>59.4</v>
      </c>
      <c r="AA47">
        <f t="shared" si="25"/>
        <v>59.7</v>
      </c>
      <c r="AB47">
        <f t="shared" si="26"/>
        <v>59.7</v>
      </c>
      <c r="AC47">
        <f t="shared" si="27"/>
        <v>57.2</v>
      </c>
      <c r="AD47" s="19">
        <f t="shared" si="14"/>
        <v>9.1603053435114656E-2</v>
      </c>
    </row>
    <row r="48" spans="3:30" x14ac:dyDescent="0.35">
      <c r="C48">
        <v>2003</v>
      </c>
      <c r="D48" t="s">
        <v>166</v>
      </c>
      <c r="E48" t="s">
        <v>169</v>
      </c>
      <c r="F48" t="s">
        <v>167</v>
      </c>
      <c r="G48" t="s">
        <v>168</v>
      </c>
      <c r="H48" t="s">
        <v>167</v>
      </c>
      <c r="I48" t="s">
        <v>162</v>
      </c>
      <c r="J48" t="s">
        <v>162</v>
      </c>
      <c r="K48" t="s">
        <v>167</v>
      </c>
      <c r="L48" t="s">
        <v>162</v>
      </c>
      <c r="M48" t="s">
        <v>166</v>
      </c>
      <c r="N48" t="s">
        <v>165</v>
      </c>
      <c r="O48" t="s">
        <v>165</v>
      </c>
      <c r="P48" t="s">
        <v>164</v>
      </c>
      <c r="Q48">
        <f t="shared" si="15"/>
        <v>60.3</v>
      </c>
      <c r="R48">
        <f t="shared" si="16"/>
        <v>60.2</v>
      </c>
      <c r="S48">
        <f t="shared" si="17"/>
        <v>60.9</v>
      </c>
      <c r="T48">
        <f t="shared" si="18"/>
        <v>61</v>
      </c>
      <c r="U48">
        <f t="shared" si="19"/>
        <v>60.9</v>
      </c>
      <c r="V48">
        <f t="shared" si="20"/>
        <v>60.7</v>
      </c>
      <c r="W48">
        <f t="shared" si="21"/>
        <v>60.7</v>
      </c>
      <c r="X48">
        <f t="shared" si="22"/>
        <v>60.9</v>
      </c>
      <c r="Y48">
        <f t="shared" si="23"/>
        <v>60.7</v>
      </c>
      <c r="Z48">
        <f t="shared" si="24"/>
        <v>60.3</v>
      </c>
      <c r="AA48">
        <f t="shared" si="25"/>
        <v>59.9</v>
      </c>
      <c r="AB48">
        <f t="shared" si="26"/>
        <v>59.9</v>
      </c>
      <c r="AC48">
        <f t="shared" si="27"/>
        <v>60.5</v>
      </c>
      <c r="AD48" s="19">
        <f t="shared" si="14"/>
        <v>5.7692307692307709E-2</v>
      </c>
    </row>
    <row r="49" spans="3:30" x14ac:dyDescent="0.35">
      <c r="C49">
        <v>2004</v>
      </c>
      <c r="D49" t="s">
        <v>163</v>
      </c>
      <c r="E49" t="s">
        <v>162</v>
      </c>
      <c r="F49" t="s">
        <v>161</v>
      </c>
      <c r="G49" t="s">
        <v>160</v>
      </c>
      <c r="H49" t="s">
        <v>160</v>
      </c>
      <c r="I49" t="s">
        <v>155</v>
      </c>
      <c r="J49" t="s">
        <v>159</v>
      </c>
      <c r="K49" t="s">
        <v>159</v>
      </c>
      <c r="L49" t="s">
        <v>159</v>
      </c>
      <c r="M49" t="s">
        <v>158</v>
      </c>
      <c r="N49" t="s">
        <v>157</v>
      </c>
      <c r="O49" t="s">
        <v>156</v>
      </c>
      <c r="P49" t="s">
        <v>155</v>
      </c>
      <c r="Q49">
        <f t="shared" si="15"/>
        <v>60.4</v>
      </c>
      <c r="R49">
        <f t="shared" si="16"/>
        <v>60.7</v>
      </c>
      <c r="S49">
        <f t="shared" si="17"/>
        <v>61.1</v>
      </c>
      <c r="T49">
        <f t="shared" si="18"/>
        <v>61.2</v>
      </c>
      <c r="U49">
        <f t="shared" si="19"/>
        <v>61.2</v>
      </c>
      <c r="V49">
        <f t="shared" si="20"/>
        <v>61.4</v>
      </c>
      <c r="W49">
        <f t="shared" si="21"/>
        <v>61.6</v>
      </c>
      <c r="X49">
        <f t="shared" si="22"/>
        <v>61.6</v>
      </c>
      <c r="Y49">
        <f t="shared" si="23"/>
        <v>61.6</v>
      </c>
      <c r="Z49">
        <f t="shared" si="24"/>
        <v>61.8</v>
      </c>
      <c r="AA49">
        <f t="shared" si="25"/>
        <v>62.1</v>
      </c>
      <c r="AB49">
        <f t="shared" si="26"/>
        <v>62</v>
      </c>
      <c r="AC49">
        <f t="shared" si="27"/>
        <v>61.4</v>
      </c>
      <c r="AD49" s="19">
        <f t="shared" si="14"/>
        <v>1.4876033057851235E-2</v>
      </c>
    </row>
    <row r="50" spans="3:30" x14ac:dyDescent="0.35">
      <c r="C50">
        <v>2005</v>
      </c>
      <c r="D50" t="s">
        <v>154</v>
      </c>
      <c r="E50" t="s">
        <v>153</v>
      </c>
      <c r="F50" t="s">
        <v>152</v>
      </c>
      <c r="G50" t="s">
        <v>151</v>
      </c>
      <c r="H50" t="s">
        <v>151</v>
      </c>
      <c r="I50" t="s">
        <v>150</v>
      </c>
      <c r="J50" t="s">
        <v>149</v>
      </c>
      <c r="K50" t="s">
        <v>148</v>
      </c>
      <c r="L50" t="s">
        <v>147</v>
      </c>
      <c r="M50" t="s">
        <v>147</v>
      </c>
      <c r="N50" t="s">
        <v>147</v>
      </c>
      <c r="O50" t="s">
        <v>147</v>
      </c>
      <c r="P50" t="s">
        <v>146</v>
      </c>
      <c r="Q50">
        <f t="shared" si="15"/>
        <v>62.2</v>
      </c>
      <c r="R50">
        <f t="shared" si="16"/>
        <v>62.3</v>
      </c>
      <c r="S50">
        <f t="shared" si="17"/>
        <v>62.9</v>
      </c>
      <c r="T50">
        <f t="shared" si="18"/>
        <v>63.2</v>
      </c>
      <c r="U50">
        <f t="shared" si="19"/>
        <v>63.2</v>
      </c>
      <c r="V50">
        <f t="shared" si="20"/>
        <v>63.1</v>
      </c>
      <c r="W50">
        <f t="shared" si="21"/>
        <v>63.7</v>
      </c>
      <c r="X50">
        <f t="shared" si="22"/>
        <v>63.9</v>
      </c>
      <c r="Y50">
        <f t="shared" si="23"/>
        <v>64.2</v>
      </c>
      <c r="Z50">
        <f t="shared" si="24"/>
        <v>64.2</v>
      </c>
      <c r="AA50">
        <f t="shared" si="25"/>
        <v>64.2</v>
      </c>
      <c r="AB50">
        <f t="shared" si="26"/>
        <v>64.2</v>
      </c>
      <c r="AC50">
        <f t="shared" si="27"/>
        <v>63.4</v>
      </c>
      <c r="AD50" s="19">
        <f t="shared" si="14"/>
        <v>3.2573289902280145E-2</v>
      </c>
    </row>
    <row r="51" spans="3:30" x14ac:dyDescent="0.35">
      <c r="C51">
        <v>2006</v>
      </c>
      <c r="D51" t="s">
        <v>145</v>
      </c>
      <c r="E51" t="s">
        <v>144</v>
      </c>
      <c r="F51" t="s">
        <v>143</v>
      </c>
      <c r="G51" t="s">
        <v>142</v>
      </c>
      <c r="H51" t="s">
        <v>141</v>
      </c>
      <c r="I51" t="s">
        <v>140</v>
      </c>
      <c r="J51" t="s">
        <v>139</v>
      </c>
      <c r="K51" t="s">
        <v>138</v>
      </c>
      <c r="L51" t="s">
        <v>136</v>
      </c>
      <c r="M51" t="s">
        <v>137</v>
      </c>
      <c r="N51" t="s">
        <v>136</v>
      </c>
      <c r="O51" t="s">
        <v>135</v>
      </c>
      <c r="P51" t="s">
        <v>134</v>
      </c>
      <c r="Q51">
        <f t="shared" si="15"/>
        <v>64.599999999999994</v>
      </c>
      <c r="R51">
        <f t="shared" si="16"/>
        <v>64.7</v>
      </c>
      <c r="S51">
        <f t="shared" si="17"/>
        <v>65</v>
      </c>
      <c r="T51">
        <f t="shared" si="18"/>
        <v>65.400000000000006</v>
      </c>
      <c r="U51">
        <f t="shared" si="19"/>
        <v>65.7</v>
      </c>
      <c r="V51">
        <f t="shared" si="20"/>
        <v>66.2</v>
      </c>
      <c r="W51">
        <f t="shared" si="21"/>
        <v>66.900000000000006</v>
      </c>
      <c r="X51">
        <f t="shared" si="22"/>
        <v>67.400000000000006</v>
      </c>
      <c r="Y51">
        <f t="shared" si="23"/>
        <v>67.599999999999994</v>
      </c>
      <c r="Z51">
        <f t="shared" si="24"/>
        <v>67.7</v>
      </c>
      <c r="AA51">
        <f t="shared" si="25"/>
        <v>67.599999999999994</v>
      </c>
      <c r="AB51">
        <f t="shared" si="26"/>
        <v>68</v>
      </c>
      <c r="AC51">
        <f t="shared" si="27"/>
        <v>66.400000000000006</v>
      </c>
      <c r="AD51" s="19">
        <f t="shared" si="14"/>
        <v>4.7318611987381853E-2</v>
      </c>
    </row>
    <row r="52" spans="3:30" x14ac:dyDescent="0.35">
      <c r="C52">
        <v>2007</v>
      </c>
      <c r="D52" t="s">
        <v>133</v>
      </c>
      <c r="E52" t="s">
        <v>132</v>
      </c>
      <c r="F52" t="s">
        <v>131</v>
      </c>
      <c r="G52" t="s">
        <v>130</v>
      </c>
      <c r="H52" t="s">
        <v>129</v>
      </c>
      <c r="I52" t="s">
        <v>128</v>
      </c>
      <c r="J52" t="s">
        <v>127</v>
      </c>
      <c r="K52" t="s">
        <v>126</v>
      </c>
      <c r="L52" t="s">
        <v>125</v>
      </c>
      <c r="M52" t="s">
        <v>124</v>
      </c>
      <c r="N52" t="s">
        <v>123</v>
      </c>
      <c r="O52" t="s">
        <v>122</v>
      </c>
      <c r="P52" t="s">
        <v>121</v>
      </c>
      <c r="Q52">
        <f t="shared" si="15"/>
        <v>68.5</v>
      </c>
      <c r="R52">
        <f t="shared" si="16"/>
        <v>68.400000000000006</v>
      </c>
      <c r="S52">
        <f t="shared" si="17"/>
        <v>69</v>
      </c>
      <c r="T52">
        <f t="shared" si="18"/>
        <v>69.900000000000006</v>
      </c>
      <c r="U52">
        <f t="shared" si="19"/>
        <v>70.3</v>
      </c>
      <c r="V52">
        <f t="shared" si="20"/>
        <v>70.900000000000006</v>
      </c>
      <c r="W52">
        <f t="shared" si="21"/>
        <v>71.599999999999994</v>
      </c>
      <c r="X52">
        <f t="shared" si="22"/>
        <v>71.900000000000006</v>
      </c>
      <c r="Y52">
        <f t="shared" si="23"/>
        <v>72.5</v>
      </c>
      <c r="Z52">
        <f t="shared" si="24"/>
        <v>73.099999999999994</v>
      </c>
      <c r="AA52">
        <f t="shared" si="25"/>
        <v>73.400000000000006</v>
      </c>
      <c r="AB52">
        <f t="shared" si="26"/>
        <v>74</v>
      </c>
      <c r="AC52">
        <f t="shared" si="27"/>
        <v>71.099999999999994</v>
      </c>
      <c r="AD52" s="19">
        <f t="shared" si="14"/>
        <v>7.0783132530120252E-2</v>
      </c>
    </row>
    <row r="53" spans="3:30" x14ac:dyDescent="0.35">
      <c r="C53">
        <v>2008</v>
      </c>
      <c r="D53" t="s">
        <v>120</v>
      </c>
      <c r="E53" t="s">
        <v>119</v>
      </c>
      <c r="F53" t="s">
        <v>118</v>
      </c>
      <c r="G53" t="s">
        <v>117</v>
      </c>
      <c r="H53" t="s">
        <v>116</v>
      </c>
      <c r="I53" t="s">
        <v>115</v>
      </c>
      <c r="J53" t="s">
        <v>114</v>
      </c>
      <c r="K53" t="s">
        <v>113</v>
      </c>
      <c r="L53" t="s">
        <v>112</v>
      </c>
      <c r="M53" t="s">
        <v>112</v>
      </c>
      <c r="N53" t="s">
        <v>111</v>
      </c>
      <c r="O53" t="s">
        <v>110</v>
      </c>
      <c r="P53" t="s">
        <v>109</v>
      </c>
      <c r="Q53">
        <f t="shared" si="15"/>
        <v>74.8</v>
      </c>
      <c r="R53">
        <f t="shared" si="16"/>
        <v>75.099999999999994</v>
      </c>
      <c r="S53">
        <f t="shared" si="17"/>
        <v>76.3</v>
      </c>
      <c r="T53">
        <f t="shared" si="18"/>
        <v>77.7</v>
      </c>
      <c r="U53">
        <f t="shared" si="19"/>
        <v>78.5</v>
      </c>
      <c r="V53">
        <f t="shared" si="20"/>
        <v>79.599999999999994</v>
      </c>
      <c r="W53">
        <f t="shared" si="21"/>
        <v>81.2</v>
      </c>
      <c r="X53">
        <f t="shared" si="22"/>
        <v>81.8</v>
      </c>
      <c r="Y53">
        <f t="shared" si="23"/>
        <v>81.900000000000006</v>
      </c>
      <c r="Z53">
        <f t="shared" si="24"/>
        <v>81.900000000000006</v>
      </c>
      <c r="AA53">
        <f t="shared" si="25"/>
        <v>82</v>
      </c>
      <c r="AB53">
        <f t="shared" si="26"/>
        <v>81.099999999999994</v>
      </c>
      <c r="AC53">
        <f t="shared" si="27"/>
        <v>79.3</v>
      </c>
      <c r="AD53" s="19">
        <f t="shared" si="14"/>
        <v>0.11533052039381153</v>
      </c>
    </row>
    <row r="54" spans="3:30" x14ac:dyDescent="0.35">
      <c r="C54">
        <v>2009</v>
      </c>
      <c r="D54" t="s">
        <v>108</v>
      </c>
      <c r="E54" t="s">
        <v>107</v>
      </c>
      <c r="F54" t="s">
        <v>106</v>
      </c>
      <c r="G54" t="s">
        <v>105</v>
      </c>
      <c r="H54" t="s">
        <v>104</v>
      </c>
      <c r="I54" t="s">
        <v>103</v>
      </c>
      <c r="J54" t="s">
        <v>102</v>
      </c>
      <c r="K54" t="s">
        <v>101</v>
      </c>
      <c r="L54" t="s">
        <v>100</v>
      </c>
      <c r="M54" t="s">
        <v>100</v>
      </c>
      <c r="N54" t="s">
        <v>100</v>
      </c>
      <c r="O54" t="s">
        <v>99</v>
      </c>
      <c r="P54" t="s">
        <v>98</v>
      </c>
      <c r="Q54">
        <f t="shared" si="15"/>
        <v>81.400000000000006</v>
      </c>
      <c r="R54">
        <f t="shared" si="16"/>
        <v>82.3</v>
      </c>
      <c r="S54">
        <f t="shared" si="17"/>
        <v>83.4</v>
      </c>
      <c r="T54">
        <f t="shared" si="18"/>
        <v>83.8</v>
      </c>
      <c r="U54">
        <f t="shared" si="19"/>
        <v>84.1</v>
      </c>
      <c r="V54">
        <f t="shared" si="20"/>
        <v>84.5</v>
      </c>
      <c r="W54">
        <f t="shared" si="21"/>
        <v>85.4</v>
      </c>
      <c r="X54">
        <f t="shared" si="22"/>
        <v>85.6</v>
      </c>
      <c r="Y54">
        <f t="shared" si="23"/>
        <v>86</v>
      </c>
      <c r="Z54">
        <f t="shared" si="24"/>
        <v>86</v>
      </c>
      <c r="AA54">
        <f t="shared" si="25"/>
        <v>86</v>
      </c>
      <c r="AB54">
        <f t="shared" si="26"/>
        <v>86.2</v>
      </c>
      <c r="AC54">
        <f t="shared" si="27"/>
        <v>84.6</v>
      </c>
      <c r="AD54" s="19">
        <f t="shared" si="14"/>
        <v>6.6834804539722459E-2</v>
      </c>
    </row>
    <row r="55" spans="3:30" x14ac:dyDescent="0.35">
      <c r="C55">
        <v>2010</v>
      </c>
      <c r="D55" t="s">
        <v>97</v>
      </c>
      <c r="E55" t="s">
        <v>96</v>
      </c>
      <c r="F55" t="s">
        <v>95</v>
      </c>
      <c r="G55" t="s">
        <v>94</v>
      </c>
      <c r="H55" t="s">
        <v>93</v>
      </c>
      <c r="I55" t="s">
        <v>93</v>
      </c>
      <c r="J55" t="s">
        <v>92</v>
      </c>
      <c r="K55" t="s">
        <v>92</v>
      </c>
      <c r="L55" t="s">
        <v>91</v>
      </c>
      <c r="M55" t="s">
        <v>90</v>
      </c>
      <c r="N55" t="s">
        <v>89</v>
      </c>
      <c r="O55" t="s">
        <v>88</v>
      </c>
      <c r="P55" t="s">
        <v>87</v>
      </c>
      <c r="Q55">
        <f t="shared" si="15"/>
        <v>86.4</v>
      </c>
      <c r="R55">
        <f t="shared" si="16"/>
        <v>87</v>
      </c>
      <c r="S55">
        <f t="shared" si="17"/>
        <v>87.7</v>
      </c>
      <c r="T55">
        <f t="shared" si="18"/>
        <v>87.8</v>
      </c>
      <c r="U55">
        <f t="shared" si="19"/>
        <v>88</v>
      </c>
      <c r="V55">
        <f t="shared" si="20"/>
        <v>88</v>
      </c>
      <c r="W55">
        <f t="shared" si="21"/>
        <v>88.6</v>
      </c>
      <c r="X55">
        <f t="shared" si="22"/>
        <v>88.6</v>
      </c>
      <c r="Y55">
        <f t="shared" si="23"/>
        <v>88.7</v>
      </c>
      <c r="Z55">
        <f t="shared" si="24"/>
        <v>88.9</v>
      </c>
      <c r="AA55">
        <f t="shared" si="25"/>
        <v>89</v>
      </c>
      <c r="AB55">
        <f t="shared" si="26"/>
        <v>89.2</v>
      </c>
      <c r="AC55">
        <f t="shared" si="27"/>
        <v>88.2</v>
      </c>
      <c r="AD55" s="19">
        <f t="shared" si="14"/>
        <v>4.2553191489361764E-2</v>
      </c>
    </row>
    <row r="56" spans="3:30" x14ac:dyDescent="0.35">
      <c r="C56">
        <v>2011</v>
      </c>
      <c r="D56" t="s">
        <v>86</v>
      </c>
      <c r="E56" t="s">
        <v>85</v>
      </c>
      <c r="F56" t="s">
        <v>84</v>
      </c>
      <c r="G56" t="s">
        <v>83</v>
      </c>
      <c r="H56" t="s">
        <v>82</v>
      </c>
      <c r="I56" t="s">
        <v>81</v>
      </c>
      <c r="J56" t="s">
        <v>80</v>
      </c>
      <c r="K56" t="s">
        <v>79</v>
      </c>
      <c r="L56" t="s">
        <v>78</v>
      </c>
      <c r="M56" t="s">
        <v>77</v>
      </c>
      <c r="N56" t="s">
        <v>76</v>
      </c>
      <c r="O56" t="s">
        <v>75</v>
      </c>
      <c r="P56" t="s">
        <v>74</v>
      </c>
      <c r="Q56">
        <f t="shared" si="15"/>
        <v>89.6</v>
      </c>
      <c r="R56">
        <f t="shared" si="16"/>
        <v>90.2</v>
      </c>
      <c r="S56">
        <f t="shared" si="17"/>
        <v>91.3</v>
      </c>
      <c r="T56">
        <f t="shared" si="18"/>
        <v>91.6</v>
      </c>
      <c r="U56">
        <f t="shared" si="19"/>
        <v>92</v>
      </c>
      <c r="V56">
        <f t="shared" si="20"/>
        <v>92.4</v>
      </c>
      <c r="W56">
        <f t="shared" si="21"/>
        <v>93.2</v>
      </c>
      <c r="X56">
        <f t="shared" si="22"/>
        <v>93.4</v>
      </c>
      <c r="Y56">
        <f t="shared" si="23"/>
        <v>93.8</v>
      </c>
      <c r="Z56">
        <f t="shared" si="24"/>
        <v>94.2</v>
      </c>
      <c r="AA56">
        <f t="shared" si="25"/>
        <v>94.5</v>
      </c>
      <c r="AB56">
        <f t="shared" si="26"/>
        <v>94.6</v>
      </c>
      <c r="AC56">
        <f t="shared" si="27"/>
        <v>92.6</v>
      </c>
      <c r="AD56" s="19">
        <f t="shared" si="14"/>
        <v>4.9886621315192725E-2</v>
      </c>
    </row>
    <row r="57" spans="3:30" x14ac:dyDescent="0.35">
      <c r="C57">
        <v>2012</v>
      </c>
      <c r="D57" t="s">
        <v>73</v>
      </c>
      <c r="E57" t="s">
        <v>72</v>
      </c>
      <c r="F57" t="s">
        <v>71</v>
      </c>
      <c r="G57" t="s">
        <v>70</v>
      </c>
      <c r="H57" t="s">
        <v>70</v>
      </c>
      <c r="I57" t="s">
        <v>69</v>
      </c>
      <c r="J57" t="s">
        <v>63</v>
      </c>
      <c r="K57" t="s">
        <v>68</v>
      </c>
      <c r="L57" t="s">
        <v>67</v>
      </c>
      <c r="M57" t="s">
        <v>66</v>
      </c>
      <c r="N57" t="s">
        <v>65</v>
      </c>
      <c r="O57" t="s">
        <v>64</v>
      </c>
      <c r="P57" t="s">
        <v>63</v>
      </c>
      <c r="Q57">
        <f t="shared" si="15"/>
        <v>95.2</v>
      </c>
      <c r="R57">
        <f t="shared" si="16"/>
        <v>95.7</v>
      </c>
      <c r="S57">
        <f t="shared" si="17"/>
        <v>96.8</v>
      </c>
      <c r="T57">
        <f t="shared" si="18"/>
        <v>97.2</v>
      </c>
      <c r="U57">
        <f t="shared" si="19"/>
        <v>97.2</v>
      </c>
      <c r="V57">
        <f t="shared" si="20"/>
        <v>97.5</v>
      </c>
      <c r="W57">
        <f t="shared" si="21"/>
        <v>97.8</v>
      </c>
      <c r="X57">
        <f t="shared" si="22"/>
        <v>98</v>
      </c>
      <c r="Y57">
        <f t="shared" si="23"/>
        <v>98.9</v>
      </c>
      <c r="Z57">
        <f t="shared" si="24"/>
        <v>99.5</v>
      </c>
      <c r="AA57">
        <f t="shared" si="25"/>
        <v>99.8</v>
      </c>
      <c r="AB57">
        <f t="shared" si="26"/>
        <v>100</v>
      </c>
      <c r="AC57">
        <f t="shared" si="27"/>
        <v>97.8</v>
      </c>
      <c r="AD57" s="19">
        <f t="shared" si="14"/>
        <v>5.6155507559395357E-2</v>
      </c>
    </row>
    <row r="58" spans="3:30" x14ac:dyDescent="0.35">
      <c r="C58">
        <v>2013</v>
      </c>
      <c r="D58" t="s">
        <v>62</v>
      </c>
      <c r="E58" t="s">
        <v>61</v>
      </c>
      <c r="F58" t="s">
        <v>60</v>
      </c>
      <c r="G58" t="s">
        <v>58</v>
      </c>
      <c r="H58" t="s">
        <v>59</v>
      </c>
      <c r="I58" t="s">
        <v>58</v>
      </c>
      <c r="J58" t="s">
        <v>57</v>
      </c>
      <c r="K58" t="s">
        <v>56</v>
      </c>
      <c r="L58" t="s">
        <v>55</v>
      </c>
      <c r="M58" t="s">
        <v>54</v>
      </c>
      <c r="N58" t="s">
        <v>53</v>
      </c>
      <c r="O58" t="s">
        <v>52</v>
      </c>
      <c r="P58" t="s">
        <v>51</v>
      </c>
      <c r="Q58">
        <f t="shared" si="15"/>
        <v>100.3</v>
      </c>
      <c r="R58">
        <f t="shared" si="16"/>
        <v>101.3</v>
      </c>
      <c r="S58">
        <f t="shared" si="17"/>
        <v>102.5</v>
      </c>
      <c r="T58">
        <f t="shared" si="18"/>
        <v>102.9</v>
      </c>
      <c r="U58">
        <f t="shared" si="19"/>
        <v>102.6</v>
      </c>
      <c r="V58">
        <f t="shared" si="20"/>
        <v>102.9</v>
      </c>
      <c r="W58">
        <f t="shared" si="21"/>
        <v>104</v>
      </c>
      <c r="X58">
        <f t="shared" si="22"/>
        <v>104.3</v>
      </c>
      <c r="Y58">
        <f t="shared" si="23"/>
        <v>104.8</v>
      </c>
      <c r="Z58">
        <f t="shared" si="24"/>
        <v>105</v>
      </c>
      <c r="AA58">
        <f t="shared" si="25"/>
        <v>105.1</v>
      </c>
      <c r="AB58">
        <f t="shared" si="26"/>
        <v>105.4</v>
      </c>
      <c r="AC58">
        <f t="shared" si="27"/>
        <v>103.4</v>
      </c>
      <c r="AD58" s="19">
        <f t="shared" si="14"/>
        <v>5.725971370143168E-2</v>
      </c>
    </row>
    <row r="59" spans="3:30" s="22" customFormat="1" x14ac:dyDescent="0.35">
      <c r="C59" s="22">
        <v>2014</v>
      </c>
      <c r="D59" s="22" t="s">
        <v>50</v>
      </c>
      <c r="E59" s="22" t="s">
        <v>49</v>
      </c>
      <c r="F59" s="22" t="s">
        <v>48</v>
      </c>
      <c r="G59" s="22" t="s">
        <v>47</v>
      </c>
      <c r="H59" s="22" t="s">
        <v>46</v>
      </c>
      <c r="I59" s="22" t="s">
        <v>42</v>
      </c>
      <c r="J59" s="22" t="s">
        <v>45</v>
      </c>
      <c r="K59" s="22" t="s">
        <v>43</v>
      </c>
      <c r="L59" s="22" t="s">
        <v>43</v>
      </c>
      <c r="M59" s="22" t="s">
        <v>44</v>
      </c>
      <c r="N59" s="22" t="s">
        <v>44</v>
      </c>
      <c r="O59" s="22" t="s">
        <v>43</v>
      </c>
      <c r="P59" s="22" t="s">
        <v>42</v>
      </c>
      <c r="Q59">
        <f t="shared" si="15"/>
        <v>106.1</v>
      </c>
      <c r="R59">
        <f t="shared" si="16"/>
        <v>107.3</v>
      </c>
      <c r="S59">
        <f t="shared" si="17"/>
        <v>108.7</v>
      </c>
      <c r="T59">
        <f t="shared" si="18"/>
        <v>109.2</v>
      </c>
      <c r="U59">
        <f t="shared" si="19"/>
        <v>109.4</v>
      </c>
      <c r="V59">
        <f t="shared" si="20"/>
        <v>109.7</v>
      </c>
      <c r="W59">
        <f t="shared" si="21"/>
        <v>110.6</v>
      </c>
      <c r="X59">
        <f t="shared" si="22"/>
        <v>111</v>
      </c>
      <c r="Y59">
        <f t="shared" si="23"/>
        <v>111</v>
      </c>
      <c r="Z59">
        <f t="shared" si="24"/>
        <v>111.2</v>
      </c>
      <c r="AA59">
        <f t="shared" si="25"/>
        <v>111.2</v>
      </c>
      <c r="AB59">
        <f t="shared" si="26"/>
        <v>111</v>
      </c>
      <c r="AC59">
        <f t="shared" si="27"/>
        <v>109.7</v>
      </c>
      <c r="AD59" s="19">
        <f t="shared" si="14"/>
        <v>6.0928433268858662E-2</v>
      </c>
    </row>
    <row r="60" spans="3:30" x14ac:dyDescent="0.35">
      <c r="C60">
        <v>2015</v>
      </c>
      <c r="D60" t="s">
        <v>41</v>
      </c>
      <c r="E60" t="s">
        <v>40</v>
      </c>
      <c r="F60" t="s">
        <v>39</v>
      </c>
      <c r="G60" t="s">
        <v>38</v>
      </c>
      <c r="H60" t="s">
        <v>37</v>
      </c>
      <c r="I60" t="s">
        <v>36</v>
      </c>
      <c r="J60" t="s">
        <v>35</v>
      </c>
      <c r="K60" t="s">
        <v>35</v>
      </c>
      <c r="Q60">
        <f t="shared" ref="Q60:X60" si="28">VALUE(LEFT(D60,LEN(D60)-2)&amp;"."&amp;RIGHT(D60,1))</f>
        <v>110.8</v>
      </c>
      <c r="R60">
        <f t="shared" si="28"/>
        <v>111.5</v>
      </c>
      <c r="S60">
        <f t="shared" si="28"/>
        <v>113.1</v>
      </c>
      <c r="T60">
        <f t="shared" si="28"/>
        <v>114.1</v>
      </c>
      <c r="U60">
        <f t="shared" si="28"/>
        <v>114.4</v>
      </c>
      <c r="V60">
        <f t="shared" si="28"/>
        <v>114.9</v>
      </c>
      <c r="W60">
        <f t="shared" si="28"/>
        <v>116.1</v>
      </c>
      <c r="X60">
        <f t="shared" si="28"/>
        <v>116.1</v>
      </c>
      <c r="Y60" s="21">
        <f>Y59/X59*X60</f>
        <v>116.1</v>
      </c>
      <c r="Z60" s="21">
        <f>Z59/Y59*Y60</f>
        <v>116.30918918918918</v>
      </c>
      <c r="AA60" s="21">
        <f>AA59/Z59*Z60</f>
        <v>116.30918918918918</v>
      </c>
      <c r="AB60" s="21">
        <f>AB59/AA59*AA60</f>
        <v>116.1</v>
      </c>
      <c r="AC60" s="20">
        <f>AVERAGE(Q60:AB60)</f>
        <v>114.65153153153153</v>
      </c>
      <c r="AD60" s="19">
        <f t="shared" si="14"/>
        <v>4.5137023988436997E-2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I70"/>
  <sheetViews>
    <sheetView topLeftCell="A15" workbookViewId="0">
      <selection activeCell="A41" sqref="A41:C70"/>
    </sheetView>
  </sheetViews>
  <sheetFormatPr defaultRowHeight="14.5" x14ac:dyDescent="0.35"/>
  <cols>
    <col min="4" max="4" width="12.36328125" bestFit="1" customWidth="1"/>
  </cols>
  <sheetData>
    <row r="7" spans="1:35" x14ac:dyDescent="0.35">
      <c r="B7">
        <v>2015</v>
      </c>
      <c r="C7">
        <v>2040</v>
      </c>
      <c r="E7">
        <v>2010</v>
      </c>
      <c r="F7">
        <f>E7+1</f>
        <v>2011</v>
      </c>
      <c r="G7">
        <f t="shared" ref="G7:AI7" si="0">F7+1</f>
        <v>2012</v>
      </c>
      <c r="H7">
        <f t="shared" si="0"/>
        <v>2013</v>
      </c>
      <c r="I7">
        <f t="shared" si="0"/>
        <v>2014</v>
      </c>
      <c r="J7">
        <f t="shared" si="0"/>
        <v>2015</v>
      </c>
      <c r="K7">
        <f t="shared" si="0"/>
        <v>2016</v>
      </c>
      <c r="L7">
        <f t="shared" si="0"/>
        <v>2017</v>
      </c>
      <c r="M7">
        <f t="shared" si="0"/>
        <v>2018</v>
      </c>
      <c r="N7">
        <f t="shared" si="0"/>
        <v>2019</v>
      </c>
      <c r="O7">
        <f t="shared" si="0"/>
        <v>2020</v>
      </c>
      <c r="P7">
        <f t="shared" si="0"/>
        <v>2021</v>
      </c>
      <c r="Q7">
        <f t="shared" si="0"/>
        <v>2022</v>
      </c>
      <c r="R7">
        <f t="shared" si="0"/>
        <v>2023</v>
      </c>
      <c r="S7">
        <f t="shared" si="0"/>
        <v>2024</v>
      </c>
      <c r="T7">
        <f t="shared" si="0"/>
        <v>2025</v>
      </c>
      <c r="U7">
        <f t="shared" si="0"/>
        <v>2026</v>
      </c>
      <c r="V7">
        <f t="shared" si="0"/>
        <v>2027</v>
      </c>
      <c r="W7">
        <f t="shared" si="0"/>
        <v>2028</v>
      </c>
      <c r="X7">
        <f t="shared" si="0"/>
        <v>2029</v>
      </c>
      <c r="Y7">
        <f t="shared" si="0"/>
        <v>2030</v>
      </c>
      <c r="Z7">
        <f t="shared" si="0"/>
        <v>2031</v>
      </c>
      <c r="AA7">
        <f t="shared" si="0"/>
        <v>2032</v>
      </c>
      <c r="AB7">
        <f t="shared" si="0"/>
        <v>2033</v>
      </c>
      <c r="AC7">
        <f t="shared" si="0"/>
        <v>2034</v>
      </c>
      <c r="AD7">
        <f t="shared" si="0"/>
        <v>2035</v>
      </c>
      <c r="AE7">
        <f t="shared" si="0"/>
        <v>2036</v>
      </c>
      <c r="AF7">
        <f t="shared" si="0"/>
        <v>2037</v>
      </c>
      <c r="AG7">
        <f t="shared" si="0"/>
        <v>2038</v>
      </c>
      <c r="AH7">
        <f t="shared" si="0"/>
        <v>2039</v>
      </c>
      <c r="AI7">
        <f t="shared" si="0"/>
        <v>2040</v>
      </c>
    </row>
    <row r="8" spans="1:35" x14ac:dyDescent="0.35">
      <c r="A8" s="31">
        <f>C8/B8-1</f>
        <v>-0.37257502585901947</v>
      </c>
      <c r="B8">
        <f>INDEX($E8:$AI8,0,MATCH(B$7,$E$7:$AI$7,0))</f>
        <v>15474.4846</v>
      </c>
      <c r="C8">
        <f>INDEX($E8:$AI8,0,MATCH(C$7,$E$7:$AI$7,0))</f>
        <v>9709.0781000000006</v>
      </c>
      <c r="D8" t="s">
        <v>476</v>
      </c>
      <c r="E8" s="30">
        <v>35589.144500000002</v>
      </c>
      <c r="G8" s="30">
        <v>26683.822499999998</v>
      </c>
      <c r="I8" s="30">
        <v>17778.500499999998</v>
      </c>
      <c r="J8">
        <f>(I8+K8)/2</f>
        <v>15474.4846</v>
      </c>
      <c r="K8" s="30">
        <v>13170.468699999999</v>
      </c>
      <c r="M8" s="30">
        <v>12859.7271</v>
      </c>
      <c r="O8" s="30">
        <v>12548.985500000001</v>
      </c>
      <c r="T8" s="30">
        <v>11697.223599999999</v>
      </c>
      <c r="Y8" s="30">
        <v>10845.461600000001</v>
      </c>
      <c r="AI8" s="30">
        <v>9709.0781000000006</v>
      </c>
    </row>
    <row r="9" spans="1:35" x14ac:dyDescent="0.35">
      <c r="A9" s="31">
        <f t="shared" ref="A9:A37" si="1">C9/B9-1</f>
        <v>-0.37257502423490918</v>
      </c>
      <c r="B9">
        <f t="shared" ref="B9:B37" si="2">INDEX($E9:$AI9,0,MATCH(B$7,$E$7:$AI$7,0))</f>
        <v>17021.933000000001</v>
      </c>
      <c r="C9">
        <f t="shared" ref="C9:C37" si="3">INDEX($E9:$AI9,0,MATCH(C$7,$E$7:$AI$7,0))</f>
        <v>10679.9859</v>
      </c>
      <c r="D9" t="s">
        <v>478</v>
      </c>
      <c r="E9" s="30">
        <v>39148.058900000004</v>
      </c>
      <c r="G9" s="30">
        <v>29352.204699999998</v>
      </c>
      <c r="I9" s="30">
        <v>19556.3505</v>
      </c>
      <c r="J9">
        <f t="shared" ref="J9:J37" si="4">(I9+K9)/2</f>
        <v>17021.933000000001</v>
      </c>
      <c r="K9" s="30">
        <v>14487.5155</v>
      </c>
      <c r="M9" s="30">
        <v>14145.6998</v>
      </c>
      <c r="O9" s="30">
        <v>13803.884099999999</v>
      </c>
      <c r="T9" s="30">
        <v>12866.945900000001</v>
      </c>
      <c r="Y9" s="30">
        <v>11930.0077</v>
      </c>
      <c r="AI9" s="30">
        <v>10679.9859</v>
      </c>
    </row>
    <row r="10" spans="1:35" x14ac:dyDescent="0.35">
      <c r="A10" s="31">
        <f t="shared" si="1"/>
        <v>-0.37236944652495263</v>
      </c>
      <c r="B10">
        <f t="shared" si="2"/>
        <v>18089.93115</v>
      </c>
      <c r="C10">
        <f t="shared" si="3"/>
        <v>11353.7935</v>
      </c>
      <c r="D10" t="s">
        <v>479</v>
      </c>
      <c r="E10" s="30">
        <v>41712.267399999997</v>
      </c>
      <c r="G10" s="30">
        <v>31259.035400000001</v>
      </c>
      <c r="I10" s="30">
        <v>20805.8033</v>
      </c>
      <c r="J10">
        <f t="shared" si="4"/>
        <v>18089.93115</v>
      </c>
      <c r="K10" s="30">
        <v>15374.058999999999</v>
      </c>
      <c r="M10" s="30">
        <v>14963.8024</v>
      </c>
      <c r="O10" s="30">
        <v>14553.5458</v>
      </c>
      <c r="T10" s="30">
        <v>13587.467000000001</v>
      </c>
      <c r="Y10" s="30">
        <v>12621.388300000001</v>
      </c>
      <c r="AI10" s="30">
        <v>11353.7935</v>
      </c>
    </row>
    <row r="11" spans="1:35" x14ac:dyDescent="0.35">
      <c r="A11" s="31">
        <f t="shared" si="1"/>
        <v>-0.37236944682599904</v>
      </c>
      <c r="B11">
        <f t="shared" si="2"/>
        <v>21916.647349999999</v>
      </c>
      <c r="C11">
        <f t="shared" si="3"/>
        <v>13755.557500000001</v>
      </c>
      <c r="D11" t="s">
        <v>480</v>
      </c>
      <c r="E11" s="30">
        <v>50536.016300000003</v>
      </c>
      <c r="G11" s="30">
        <v>37871.5236</v>
      </c>
      <c r="I11" s="30">
        <v>25207.030900000002</v>
      </c>
      <c r="J11">
        <f t="shared" si="4"/>
        <v>21916.647349999999</v>
      </c>
      <c r="K11" s="30">
        <v>18626.263800000001</v>
      </c>
      <c r="M11" s="30">
        <v>18129.222099999999</v>
      </c>
      <c r="O11" s="30">
        <v>17632.180400000001</v>
      </c>
      <c r="T11" s="30">
        <v>16461.7389</v>
      </c>
      <c r="Y11" s="30">
        <v>15291.2973</v>
      </c>
      <c r="AI11" s="30">
        <v>13755.557500000001</v>
      </c>
    </row>
    <row r="12" spans="1:35" x14ac:dyDescent="0.35">
      <c r="A12" s="31">
        <f t="shared" si="1"/>
        <v>-0.24803756147127431</v>
      </c>
      <c r="B12">
        <f t="shared" si="2"/>
        <v>33498.858200000002</v>
      </c>
      <c r="C12">
        <f t="shared" si="3"/>
        <v>25189.883099999999</v>
      </c>
      <c r="D12" t="s">
        <v>481</v>
      </c>
      <c r="E12" s="30">
        <v>38784.263400000003</v>
      </c>
      <c r="G12" s="30">
        <v>36600.209499999997</v>
      </c>
      <c r="I12" s="30">
        <v>34416.155500000001</v>
      </c>
      <c r="J12">
        <f t="shared" si="4"/>
        <v>33498.858200000002</v>
      </c>
      <c r="K12" s="30">
        <v>32581.5609</v>
      </c>
      <c r="M12" s="30">
        <v>31096.425599999999</v>
      </c>
      <c r="O12" s="30">
        <v>29611.290300000001</v>
      </c>
      <c r="T12" s="30">
        <v>28284.466899999999</v>
      </c>
      <c r="Y12" s="30">
        <v>26957.643400000001</v>
      </c>
      <c r="AI12" s="30">
        <v>25189.883099999999</v>
      </c>
    </row>
    <row r="13" spans="1:35" x14ac:dyDescent="0.35">
      <c r="A13" s="31">
        <f t="shared" si="1"/>
        <v>-0.24803756334455107</v>
      </c>
      <c r="B13">
        <f t="shared" si="2"/>
        <v>39996.80055</v>
      </c>
      <c r="C13">
        <f t="shared" si="3"/>
        <v>30076.0916</v>
      </c>
      <c r="D13" t="s">
        <v>482</v>
      </c>
      <c r="E13" s="30">
        <v>46307.442300000002</v>
      </c>
      <c r="G13" s="30">
        <v>43699.736499999999</v>
      </c>
      <c r="I13" s="30">
        <v>41092.030599999998</v>
      </c>
      <c r="J13">
        <f t="shared" si="4"/>
        <v>39996.80055</v>
      </c>
      <c r="K13" s="30">
        <v>38901.570500000002</v>
      </c>
      <c r="M13" s="30">
        <v>37128.356</v>
      </c>
      <c r="O13" s="30">
        <v>35355.141499999998</v>
      </c>
      <c r="T13" s="30">
        <v>33770.947399999997</v>
      </c>
      <c r="Y13" s="30">
        <v>32186.7533</v>
      </c>
      <c r="AI13" s="30">
        <v>30076.0916</v>
      </c>
    </row>
    <row r="14" spans="1:35" x14ac:dyDescent="0.35">
      <c r="A14" s="31">
        <f t="shared" si="1"/>
        <v>-0.2480375633166878</v>
      </c>
      <c r="B14">
        <f t="shared" si="2"/>
        <v>46003.541550000002</v>
      </c>
      <c r="C14">
        <f t="shared" si="3"/>
        <v>34592.9352</v>
      </c>
      <c r="D14" t="s">
        <v>483</v>
      </c>
      <c r="E14" s="30">
        <v>53261.918899999997</v>
      </c>
      <c r="G14" s="30">
        <v>50262.5864</v>
      </c>
      <c r="I14" s="30">
        <v>47263.253900000003</v>
      </c>
      <c r="J14">
        <f t="shared" si="4"/>
        <v>46003.541550000002</v>
      </c>
      <c r="K14" s="30">
        <v>44743.8292</v>
      </c>
      <c r="M14" s="30">
        <v>42704.312400000003</v>
      </c>
      <c r="O14" s="30">
        <v>40664.795700000002</v>
      </c>
      <c r="T14" s="30">
        <v>38842.686399999999</v>
      </c>
      <c r="Y14" s="30">
        <v>37020.5772</v>
      </c>
      <c r="AI14" s="30">
        <v>34592.9352</v>
      </c>
    </row>
    <row r="15" spans="1:35" x14ac:dyDescent="0.35">
      <c r="A15" s="31">
        <f t="shared" si="1"/>
        <v>-0.24803756260759702</v>
      </c>
      <c r="B15">
        <f t="shared" si="2"/>
        <v>49559.370849999999</v>
      </c>
      <c r="C15">
        <f t="shared" si="3"/>
        <v>37266.785300000003</v>
      </c>
      <c r="D15" t="s">
        <v>484</v>
      </c>
      <c r="E15" s="30">
        <v>57378.782200000001</v>
      </c>
      <c r="G15" s="30">
        <v>54147.617200000001</v>
      </c>
      <c r="I15" s="30">
        <v>50916.4522</v>
      </c>
      <c r="J15">
        <f t="shared" si="4"/>
        <v>49559.370849999999</v>
      </c>
      <c r="K15" s="30">
        <v>48202.289499999999</v>
      </c>
      <c r="M15" s="30">
        <v>46005.128900000003</v>
      </c>
      <c r="O15" s="30">
        <v>43807.9683</v>
      </c>
      <c r="T15" s="30">
        <v>41845.019699999997</v>
      </c>
      <c r="Y15" s="30">
        <v>39882.071100000001</v>
      </c>
      <c r="AI15" s="30">
        <v>37266.785300000003</v>
      </c>
    </row>
    <row r="16" spans="1:35" x14ac:dyDescent="0.35">
      <c r="A16" s="31">
        <f t="shared" si="1"/>
        <v>-0.24803756396093857</v>
      </c>
      <c r="B16">
        <f t="shared" si="2"/>
        <v>51051.549200000001</v>
      </c>
      <c r="C16">
        <f t="shared" si="3"/>
        <v>38388.847300000001</v>
      </c>
      <c r="D16" t="s">
        <v>485</v>
      </c>
      <c r="E16" s="30">
        <v>59106.394500000002</v>
      </c>
      <c r="G16" s="30">
        <v>55777.9427</v>
      </c>
      <c r="I16" s="30">
        <v>52449.4908</v>
      </c>
      <c r="J16">
        <f t="shared" si="4"/>
        <v>51051.549200000001</v>
      </c>
      <c r="K16" s="30">
        <v>49653.607600000003</v>
      </c>
      <c r="M16" s="30">
        <v>47390.2929</v>
      </c>
      <c r="O16" s="30">
        <v>45126.978199999998</v>
      </c>
      <c r="T16" s="30">
        <v>43104.9274</v>
      </c>
      <c r="Y16" s="30">
        <v>41082.876499999998</v>
      </c>
      <c r="AI16" s="30">
        <v>38388.847300000001</v>
      </c>
    </row>
    <row r="17" spans="1:35" x14ac:dyDescent="0.35">
      <c r="A17" s="31">
        <f t="shared" si="1"/>
        <v>-0.24803756297683011</v>
      </c>
      <c r="B17">
        <f t="shared" si="2"/>
        <v>26441.0141</v>
      </c>
      <c r="C17">
        <f t="shared" si="3"/>
        <v>19882.649399999998</v>
      </c>
      <c r="D17" t="s">
        <v>486</v>
      </c>
      <c r="E17" s="30">
        <v>30612.842000000001</v>
      </c>
      <c r="G17" s="30">
        <v>28888.9444</v>
      </c>
      <c r="I17" s="30">
        <v>27165.046900000001</v>
      </c>
      <c r="J17">
        <f t="shared" si="4"/>
        <v>26441.0141</v>
      </c>
      <c r="K17" s="30">
        <v>25716.981299999999</v>
      </c>
      <c r="M17" s="30">
        <v>24544.747899999998</v>
      </c>
      <c r="O17" s="30">
        <v>23372.5144</v>
      </c>
      <c r="T17" s="30">
        <v>22325.238099999999</v>
      </c>
      <c r="Y17" s="30">
        <v>21277.961899999998</v>
      </c>
      <c r="AI17" s="30">
        <v>19882.649399999998</v>
      </c>
    </row>
    <row r="18" spans="1:35" x14ac:dyDescent="0.35">
      <c r="A18" s="31">
        <f t="shared" si="1"/>
        <v>-0.24803756194206572</v>
      </c>
      <c r="B18">
        <f t="shared" si="2"/>
        <v>36049.36075</v>
      </c>
      <c r="C18">
        <f t="shared" si="3"/>
        <v>27107.765200000002</v>
      </c>
      <c r="D18" t="s">
        <v>487</v>
      </c>
      <c r="E18" s="30">
        <v>41737.180800000002</v>
      </c>
      <c r="G18" s="30">
        <v>39386.839599999999</v>
      </c>
      <c r="I18" s="30">
        <v>37036.498299999999</v>
      </c>
      <c r="J18">
        <f t="shared" si="4"/>
        <v>36049.36075</v>
      </c>
      <c r="K18" s="30">
        <v>35062.2232</v>
      </c>
      <c r="M18" s="30">
        <v>33464.014199999998</v>
      </c>
      <c r="O18" s="30">
        <v>31865.805100000001</v>
      </c>
      <c r="T18" s="30">
        <v>30437.961299999999</v>
      </c>
      <c r="Y18" s="30">
        <v>29010.117399999999</v>
      </c>
      <c r="AI18" s="30">
        <v>27107.765200000002</v>
      </c>
    </row>
    <row r="19" spans="1:35" x14ac:dyDescent="0.35">
      <c r="A19" s="31">
        <f t="shared" si="1"/>
        <v>-0.24803756202005955</v>
      </c>
      <c r="B19">
        <f t="shared" si="2"/>
        <v>45545.324699999997</v>
      </c>
      <c r="C19">
        <f t="shared" si="3"/>
        <v>34248.373399999997</v>
      </c>
      <c r="D19" t="s">
        <v>488</v>
      </c>
      <c r="E19" s="30">
        <v>52731.405299999999</v>
      </c>
      <c r="G19" s="30">
        <v>49761.947500000002</v>
      </c>
      <c r="I19" s="30">
        <v>46792.489699999998</v>
      </c>
      <c r="J19">
        <f t="shared" si="4"/>
        <v>45545.324699999997</v>
      </c>
      <c r="K19" s="30">
        <v>44298.159699999997</v>
      </c>
      <c r="M19" s="30">
        <v>42278.957499999997</v>
      </c>
      <c r="O19" s="30">
        <v>40259.755299999997</v>
      </c>
      <c r="T19" s="30">
        <v>38455.795100000003</v>
      </c>
      <c r="Y19" s="30">
        <v>36651.834900000002</v>
      </c>
      <c r="AI19" s="30">
        <v>34248.373399999997</v>
      </c>
    </row>
    <row r="20" spans="1:35" x14ac:dyDescent="0.35">
      <c r="A20" s="31">
        <f t="shared" si="1"/>
        <v>-0.24803756264356691</v>
      </c>
      <c r="B20">
        <f t="shared" si="2"/>
        <v>54536.715349999999</v>
      </c>
      <c r="C20">
        <f t="shared" si="3"/>
        <v>41009.561399999999</v>
      </c>
      <c r="D20" t="s">
        <v>489</v>
      </c>
      <c r="E20" s="30">
        <v>63141.445500000002</v>
      </c>
      <c r="G20" s="30">
        <v>59585.768300000003</v>
      </c>
      <c r="I20" s="30">
        <v>56030.091099999998</v>
      </c>
      <c r="J20">
        <f t="shared" si="4"/>
        <v>54536.715349999999</v>
      </c>
      <c r="K20" s="30">
        <v>53043.339599999999</v>
      </c>
      <c r="M20" s="30">
        <v>50625.513899999998</v>
      </c>
      <c r="O20" s="30">
        <v>48207.688199999997</v>
      </c>
      <c r="T20" s="30">
        <v>46047.596799999999</v>
      </c>
      <c r="Y20" s="30">
        <v>43887.505400000002</v>
      </c>
      <c r="AI20" s="30">
        <v>41009.561399999999</v>
      </c>
    </row>
    <row r="21" spans="1:35" x14ac:dyDescent="0.35">
      <c r="A21" s="31">
        <f t="shared" si="1"/>
        <v>-1.0502678856181835E-2</v>
      </c>
      <c r="B21">
        <f t="shared" si="2"/>
        <v>13830.5857</v>
      </c>
      <c r="C21">
        <f t="shared" si="3"/>
        <v>13685.327499999999</v>
      </c>
      <c r="D21" t="s">
        <v>490</v>
      </c>
      <c r="E21" s="30">
        <v>14852.8444</v>
      </c>
      <c r="G21" s="30">
        <v>13893.5018</v>
      </c>
      <c r="I21" s="30">
        <v>13849.591899999999</v>
      </c>
      <c r="J21">
        <f t="shared" si="4"/>
        <v>13830.5857</v>
      </c>
      <c r="K21" s="30">
        <v>13811.5795</v>
      </c>
      <c r="M21" s="30">
        <v>13779.2971</v>
      </c>
      <c r="O21" s="30">
        <v>13763.075800000001</v>
      </c>
      <c r="T21" s="30">
        <v>13728.8357</v>
      </c>
      <c r="Y21" s="30">
        <v>13707.0635</v>
      </c>
      <c r="AI21" s="30">
        <v>13685.327499999999</v>
      </c>
    </row>
    <row r="22" spans="1:35" x14ac:dyDescent="0.35">
      <c r="A22" s="31">
        <f t="shared" si="1"/>
        <v>-1.0502678856181835E-2</v>
      </c>
      <c r="B22">
        <f t="shared" si="2"/>
        <v>13830.5857</v>
      </c>
      <c r="C22">
        <f t="shared" si="3"/>
        <v>13685.327499999999</v>
      </c>
      <c r="D22" t="s">
        <v>491</v>
      </c>
      <c r="E22" s="30">
        <v>14852.8444</v>
      </c>
      <c r="G22" s="30">
        <v>13893.5018</v>
      </c>
      <c r="I22" s="30">
        <v>13849.591899999999</v>
      </c>
      <c r="J22">
        <f t="shared" si="4"/>
        <v>13830.5857</v>
      </c>
      <c r="K22" s="30">
        <v>13811.5795</v>
      </c>
      <c r="M22" s="30">
        <v>13779.2971</v>
      </c>
      <c r="O22" s="30">
        <v>13763.075800000001</v>
      </c>
      <c r="T22" s="30">
        <v>13728.8357</v>
      </c>
      <c r="Y22" s="30">
        <v>13707.0635</v>
      </c>
      <c r="AI22" s="30">
        <v>13685.327499999999</v>
      </c>
    </row>
    <row r="23" spans="1:35" x14ac:dyDescent="0.35">
      <c r="A23" s="31">
        <f t="shared" si="1"/>
        <v>0</v>
      </c>
      <c r="B23">
        <f t="shared" si="2"/>
        <v>23220.2166</v>
      </c>
      <c r="C23">
        <f t="shared" si="3"/>
        <v>23220.2166</v>
      </c>
      <c r="D23" t="s">
        <v>492</v>
      </c>
      <c r="E23" s="30">
        <v>23220.2166</v>
      </c>
      <c r="G23" s="30">
        <v>23220.2166</v>
      </c>
      <c r="I23" s="30">
        <v>23220.2166</v>
      </c>
      <c r="J23">
        <f t="shared" si="4"/>
        <v>23220.2166</v>
      </c>
      <c r="K23" s="30">
        <v>23220.2166</v>
      </c>
      <c r="M23" s="30">
        <v>23220.2166</v>
      </c>
      <c r="O23" s="30">
        <v>23220.2166</v>
      </c>
      <c r="T23" s="30">
        <v>23220.2166</v>
      </c>
      <c r="Y23" s="30">
        <v>23220.2166</v>
      </c>
      <c r="AI23" s="30">
        <v>23220.2166</v>
      </c>
    </row>
    <row r="24" spans="1:35" x14ac:dyDescent="0.35">
      <c r="A24" s="31">
        <f t="shared" si="1"/>
        <v>-4.7576960379245081E-2</v>
      </c>
      <c r="B24">
        <f t="shared" si="2"/>
        <v>31097.31135</v>
      </c>
      <c r="C24">
        <f t="shared" si="3"/>
        <v>29617.7958</v>
      </c>
      <c r="D24" t="s">
        <v>493</v>
      </c>
      <c r="E24" s="30">
        <v>32502.442500000001</v>
      </c>
      <c r="G24" s="30">
        <v>31713.357400000001</v>
      </c>
      <c r="I24" s="30">
        <v>31235.471799999999</v>
      </c>
      <c r="J24">
        <f t="shared" si="4"/>
        <v>31097.31135</v>
      </c>
      <c r="K24" s="30">
        <v>30959.150900000001</v>
      </c>
      <c r="M24" s="30">
        <v>30764.192299999999</v>
      </c>
      <c r="O24" s="30">
        <v>30525.057499999999</v>
      </c>
      <c r="T24" s="30">
        <v>29979.538499999999</v>
      </c>
      <c r="Y24" s="30">
        <v>29798.090800000002</v>
      </c>
      <c r="AI24" s="30">
        <v>29617.7958</v>
      </c>
    </row>
    <row r="25" spans="1:35" x14ac:dyDescent="0.35">
      <c r="A25" s="31">
        <f t="shared" si="1"/>
        <v>0</v>
      </c>
      <c r="B25">
        <f t="shared" si="2"/>
        <v>23363.176899999999</v>
      </c>
      <c r="C25">
        <f t="shared" si="3"/>
        <v>23363.176899999999</v>
      </c>
      <c r="D25" t="s">
        <v>494</v>
      </c>
      <c r="E25" s="30">
        <v>23363.176899999999</v>
      </c>
      <c r="G25" s="30">
        <v>23363.176899999999</v>
      </c>
      <c r="I25" s="30">
        <v>23363.176899999999</v>
      </c>
      <c r="J25">
        <f t="shared" si="4"/>
        <v>23363.176899999999</v>
      </c>
      <c r="K25" s="30">
        <v>23363.176899999999</v>
      </c>
      <c r="M25" s="30">
        <v>23363.176899999999</v>
      </c>
      <c r="O25" s="30">
        <v>23363.176899999999</v>
      </c>
      <c r="T25" s="30">
        <v>23363.176899999999</v>
      </c>
      <c r="Y25" s="30">
        <v>23363.176899999999</v>
      </c>
      <c r="AI25" s="30">
        <v>23363.176899999999</v>
      </c>
    </row>
    <row r="26" spans="1:35" x14ac:dyDescent="0.35">
      <c r="A26" s="31">
        <f t="shared" si="1"/>
        <v>0</v>
      </c>
      <c r="B26">
        <f t="shared" si="2"/>
        <v>20256</v>
      </c>
      <c r="C26">
        <f t="shared" si="3"/>
        <v>20256</v>
      </c>
      <c r="D26" t="s">
        <v>495</v>
      </c>
      <c r="E26" s="30">
        <v>20256</v>
      </c>
      <c r="G26" s="30">
        <v>20256</v>
      </c>
      <c r="I26" s="30">
        <v>20256</v>
      </c>
      <c r="J26">
        <f t="shared" si="4"/>
        <v>20256</v>
      </c>
      <c r="K26" s="30">
        <v>20256</v>
      </c>
      <c r="M26" s="30">
        <v>20256</v>
      </c>
      <c r="O26" s="30">
        <v>20256</v>
      </c>
      <c r="T26" s="30">
        <v>20256</v>
      </c>
      <c r="Y26" s="30">
        <v>20256</v>
      </c>
      <c r="AI26" s="30">
        <v>20256</v>
      </c>
    </row>
    <row r="27" spans="1:35" x14ac:dyDescent="0.35">
      <c r="A27" s="31">
        <f t="shared" si="1"/>
        <v>0</v>
      </c>
      <c r="B27">
        <f t="shared" si="2"/>
        <v>17280</v>
      </c>
      <c r="C27">
        <f t="shared" si="3"/>
        <v>17280</v>
      </c>
      <c r="D27" t="s">
        <v>496</v>
      </c>
      <c r="E27" s="30">
        <v>17280</v>
      </c>
      <c r="G27" s="30">
        <v>17280</v>
      </c>
      <c r="I27" s="30">
        <v>17280</v>
      </c>
      <c r="J27">
        <f t="shared" si="4"/>
        <v>17280</v>
      </c>
      <c r="K27" s="30">
        <v>17280</v>
      </c>
      <c r="M27" s="30">
        <v>17280</v>
      </c>
      <c r="O27" s="30">
        <v>17280</v>
      </c>
      <c r="T27" s="30">
        <v>17280</v>
      </c>
      <c r="Y27" s="30">
        <v>17280</v>
      </c>
      <c r="AI27" s="30">
        <v>17280</v>
      </c>
    </row>
    <row r="28" spans="1:35" x14ac:dyDescent="0.35">
      <c r="A28" s="31">
        <f t="shared" si="1"/>
        <v>0</v>
      </c>
      <c r="B28">
        <f t="shared" si="2"/>
        <v>6359.7473</v>
      </c>
      <c r="C28">
        <f t="shared" si="3"/>
        <v>6359.7473</v>
      </c>
      <c r="D28" t="s">
        <v>497</v>
      </c>
      <c r="E28" s="30">
        <v>6359.7473</v>
      </c>
      <c r="G28" s="30">
        <v>6359.7473</v>
      </c>
      <c r="I28" s="30">
        <v>6359.7473</v>
      </c>
      <c r="J28">
        <f t="shared" si="4"/>
        <v>6359.7473</v>
      </c>
      <c r="K28" s="30">
        <v>6359.7473</v>
      </c>
      <c r="M28" s="30">
        <v>6359.7473</v>
      </c>
      <c r="O28" s="30">
        <v>6359.7473</v>
      </c>
      <c r="T28" s="30">
        <v>6359.7473</v>
      </c>
      <c r="Y28" s="30">
        <v>6359.7473</v>
      </c>
      <c r="AI28" s="30">
        <v>6359.7473</v>
      </c>
    </row>
    <row r="29" spans="1:35" x14ac:dyDescent="0.35">
      <c r="A29" s="31">
        <f t="shared" si="1"/>
        <v>0</v>
      </c>
      <c r="B29">
        <f t="shared" si="2"/>
        <v>6359.7473</v>
      </c>
      <c r="C29">
        <f t="shared" si="3"/>
        <v>6359.7473</v>
      </c>
      <c r="D29" t="s">
        <v>498</v>
      </c>
      <c r="E29" s="30">
        <v>6359.7473</v>
      </c>
      <c r="G29" s="30">
        <v>6359.7473</v>
      </c>
      <c r="I29" s="30">
        <v>6359.7473</v>
      </c>
      <c r="J29">
        <f t="shared" si="4"/>
        <v>6359.7473</v>
      </c>
      <c r="K29" s="30">
        <v>6359.7473</v>
      </c>
      <c r="M29" s="30">
        <v>6359.7473</v>
      </c>
      <c r="O29" s="30">
        <v>6359.7473</v>
      </c>
      <c r="T29" s="30">
        <v>6359.7473</v>
      </c>
      <c r="Y29" s="30">
        <v>6359.7473</v>
      </c>
      <c r="AI29" s="30">
        <v>6359.7473</v>
      </c>
    </row>
    <row r="30" spans="1:35" x14ac:dyDescent="0.35">
      <c r="A30" s="31">
        <f t="shared" si="1"/>
        <v>0</v>
      </c>
      <c r="B30">
        <f t="shared" si="2"/>
        <v>4325.5415000000003</v>
      </c>
      <c r="C30">
        <f t="shared" si="3"/>
        <v>4325.5415000000003</v>
      </c>
      <c r="D30" t="s">
        <v>499</v>
      </c>
      <c r="E30" s="30">
        <v>4325.5415000000003</v>
      </c>
      <c r="G30" s="30">
        <v>4325.5415000000003</v>
      </c>
      <c r="I30" s="30">
        <v>4325.5415000000003</v>
      </c>
      <c r="J30">
        <f t="shared" si="4"/>
        <v>4325.5415000000003</v>
      </c>
      <c r="K30" s="30">
        <v>4325.5415000000003</v>
      </c>
      <c r="M30" s="30">
        <v>4325.5415000000003</v>
      </c>
      <c r="O30" s="30">
        <v>4325.5415000000003</v>
      </c>
      <c r="T30" s="30">
        <v>4325.5415000000003</v>
      </c>
      <c r="Y30" s="30">
        <v>4325.5415000000003</v>
      </c>
      <c r="AI30" s="30">
        <v>4325.5415000000003</v>
      </c>
    </row>
    <row r="31" spans="1:35" x14ac:dyDescent="0.35">
      <c r="A31" s="31">
        <f t="shared" si="1"/>
        <v>0</v>
      </c>
      <c r="B31">
        <f t="shared" si="2"/>
        <v>6359.7473</v>
      </c>
      <c r="C31">
        <f t="shared" si="3"/>
        <v>6359.7473</v>
      </c>
      <c r="D31" t="s">
        <v>500</v>
      </c>
      <c r="E31" s="30">
        <v>6359.7473</v>
      </c>
      <c r="G31" s="30">
        <v>6359.7473</v>
      </c>
      <c r="I31" s="30">
        <v>6359.7473</v>
      </c>
      <c r="J31">
        <f t="shared" si="4"/>
        <v>6359.7473</v>
      </c>
      <c r="K31" s="30">
        <v>6359.7473</v>
      </c>
      <c r="M31" s="30">
        <v>6359.7473</v>
      </c>
      <c r="O31" s="30">
        <v>6359.7473</v>
      </c>
      <c r="T31" s="30">
        <v>6359.7473</v>
      </c>
      <c r="Y31" s="30">
        <v>6359.7473</v>
      </c>
      <c r="AI31" s="30">
        <v>6359.7473</v>
      </c>
    </row>
    <row r="32" spans="1:35" x14ac:dyDescent="0.35">
      <c r="A32" s="31">
        <f t="shared" si="1"/>
        <v>0</v>
      </c>
      <c r="B32">
        <f t="shared" si="2"/>
        <v>4325.5415000000003</v>
      </c>
      <c r="C32">
        <f t="shared" si="3"/>
        <v>4325.5415000000003</v>
      </c>
      <c r="D32" t="s">
        <v>501</v>
      </c>
      <c r="E32" s="30">
        <v>4325.5415000000003</v>
      </c>
      <c r="G32" s="30">
        <v>4325.5415000000003</v>
      </c>
      <c r="I32" s="30">
        <v>4325.5415000000003</v>
      </c>
      <c r="J32">
        <f t="shared" si="4"/>
        <v>4325.5415000000003</v>
      </c>
      <c r="K32" s="30">
        <v>4325.5415000000003</v>
      </c>
      <c r="M32" s="30">
        <v>4325.5415000000003</v>
      </c>
      <c r="O32" s="30">
        <v>4325.5415000000003</v>
      </c>
      <c r="T32" s="30">
        <v>4325.5415000000003</v>
      </c>
      <c r="Y32" s="30">
        <v>4325.5415000000003</v>
      </c>
      <c r="AI32" s="30">
        <v>4325.5415000000003</v>
      </c>
    </row>
    <row r="33" spans="1:35" x14ac:dyDescent="0.35">
      <c r="A33" s="31">
        <f t="shared" si="1"/>
        <v>0</v>
      </c>
      <c r="B33">
        <f t="shared" si="2"/>
        <v>6359.7473</v>
      </c>
      <c r="C33">
        <f t="shared" si="3"/>
        <v>6359.7473</v>
      </c>
      <c r="D33" t="s">
        <v>502</v>
      </c>
      <c r="E33" s="30">
        <v>6359.7473</v>
      </c>
      <c r="G33" s="30">
        <v>6359.7473</v>
      </c>
      <c r="I33" s="30">
        <v>6359.7473</v>
      </c>
      <c r="J33">
        <f t="shared" si="4"/>
        <v>6359.7473</v>
      </c>
      <c r="K33" s="30">
        <v>6359.7473</v>
      </c>
      <c r="M33" s="30">
        <v>6359.7473</v>
      </c>
      <c r="O33" s="30">
        <v>6359.7473</v>
      </c>
      <c r="T33" s="30">
        <v>6359.7473</v>
      </c>
      <c r="Y33" s="30">
        <v>6359.7473</v>
      </c>
      <c r="AI33" s="30">
        <v>6359.7473</v>
      </c>
    </row>
    <row r="34" spans="1:35" x14ac:dyDescent="0.35">
      <c r="A34" s="31">
        <f t="shared" si="1"/>
        <v>0</v>
      </c>
      <c r="B34">
        <f t="shared" si="2"/>
        <v>4325.5415000000003</v>
      </c>
      <c r="C34">
        <f t="shared" si="3"/>
        <v>4325.5415000000003</v>
      </c>
      <c r="D34" t="s">
        <v>503</v>
      </c>
      <c r="E34" s="30">
        <v>4325.5415000000003</v>
      </c>
      <c r="G34" s="30">
        <v>4325.5415000000003</v>
      </c>
      <c r="I34" s="30">
        <v>4325.5415000000003</v>
      </c>
      <c r="J34">
        <f t="shared" si="4"/>
        <v>4325.5415000000003</v>
      </c>
      <c r="K34" s="30">
        <v>4325.5415000000003</v>
      </c>
      <c r="M34" s="30">
        <v>4325.5415000000003</v>
      </c>
      <c r="O34" s="30">
        <v>4325.5415000000003</v>
      </c>
      <c r="T34" s="30">
        <v>4325.5415000000003</v>
      </c>
      <c r="Y34" s="30">
        <v>4325.5415000000003</v>
      </c>
      <c r="AI34" s="30">
        <v>4325.5415000000003</v>
      </c>
    </row>
    <row r="35" spans="1:35" x14ac:dyDescent="0.35">
      <c r="A35" s="31">
        <f t="shared" si="1"/>
        <v>0</v>
      </c>
      <c r="B35">
        <f t="shared" si="2"/>
        <v>17554.872599999999</v>
      </c>
      <c r="C35">
        <f t="shared" si="3"/>
        <v>17554.872599999999</v>
      </c>
      <c r="D35" t="s">
        <v>504</v>
      </c>
      <c r="E35" s="30">
        <v>17554.872599999999</v>
      </c>
      <c r="G35" s="30">
        <v>17554.872599999999</v>
      </c>
      <c r="I35" s="30">
        <v>17554.872599999999</v>
      </c>
      <c r="J35">
        <f t="shared" si="4"/>
        <v>17554.872599999999</v>
      </c>
      <c r="K35" s="30">
        <v>17554.872599999999</v>
      </c>
      <c r="M35" s="30">
        <v>17554.872599999999</v>
      </c>
      <c r="O35" s="30">
        <v>17554.872599999999</v>
      </c>
      <c r="T35" s="30">
        <v>17554.872599999999</v>
      </c>
      <c r="Y35" s="30">
        <v>17554.872599999999</v>
      </c>
      <c r="AI35" s="30">
        <v>17554.872599999999</v>
      </c>
    </row>
    <row r="36" spans="1:35" x14ac:dyDescent="0.35">
      <c r="A36" s="31">
        <f t="shared" si="1"/>
        <v>0</v>
      </c>
      <c r="B36">
        <f t="shared" si="2"/>
        <v>6936</v>
      </c>
      <c r="C36">
        <f t="shared" si="3"/>
        <v>6936</v>
      </c>
      <c r="D36" t="s">
        <v>505</v>
      </c>
      <c r="E36" s="30">
        <v>6936</v>
      </c>
      <c r="G36" s="30">
        <v>6936</v>
      </c>
      <c r="I36" s="30">
        <v>6936</v>
      </c>
      <c r="J36">
        <f t="shared" si="4"/>
        <v>6936</v>
      </c>
      <c r="K36" s="30">
        <v>6936</v>
      </c>
      <c r="M36" s="30">
        <v>6936</v>
      </c>
      <c r="O36" s="30">
        <v>6936</v>
      </c>
      <c r="T36" s="30">
        <v>6936</v>
      </c>
      <c r="Y36" s="30">
        <v>6936</v>
      </c>
      <c r="AI36" s="30">
        <v>6936</v>
      </c>
    </row>
    <row r="37" spans="1:35" x14ac:dyDescent="0.35">
      <c r="A37" s="31">
        <f t="shared" si="1"/>
        <v>0</v>
      </c>
      <c r="B37">
        <f t="shared" si="2"/>
        <v>4325.5415000000003</v>
      </c>
      <c r="C37">
        <f t="shared" si="3"/>
        <v>4325.5415000000003</v>
      </c>
      <c r="D37" t="s">
        <v>506</v>
      </c>
      <c r="E37" s="30">
        <v>4325.5415000000003</v>
      </c>
      <c r="G37" s="30">
        <v>4325.5415000000003</v>
      </c>
      <c r="I37" s="30">
        <v>4325.5415000000003</v>
      </c>
      <c r="J37">
        <f t="shared" si="4"/>
        <v>4325.5415000000003</v>
      </c>
      <c r="K37" s="30">
        <v>4325.5415000000003</v>
      </c>
      <c r="M37" s="30">
        <v>4325.5415000000003</v>
      </c>
      <c r="O37" s="30">
        <v>4325.5415000000003</v>
      </c>
      <c r="T37" s="30">
        <v>4325.5415000000003</v>
      </c>
      <c r="Y37" s="30">
        <v>4325.5415000000003</v>
      </c>
      <c r="AI37" s="30">
        <v>4325.5415000000003</v>
      </c>
    </row>
    <row r="40" spans="1:35" x14ac:dyDescent="0.35">
      <c r="B40">
        <v>2015</v>
      </c>
      <c r="C40">
        <v>2040</v>
      </c>
    </row>
    <row r="41" spans="1:35" x14ac:dyDescent="0.35">
      <c r="A41" s="31">
        <f>C41/B41-1</f>
        <v>-0.45319800381626874</v>
      </c>
      <c r="B41">
        <f>INDEX($E41:$AI41,0,MATCH(B$7,$E$7:$AI$7,0))</f>
        <v>15050.197799999998</v>
      </c>
      <c r="C41">
        <f>INDEX($E41:$AI41,0,MATCH(C$7,$E$7:$AI$7,0))</f>
        <v>8229.4781999999996</v>
      </c>
      <c r="D41" t="s">
        <v>476</v>
      </c>
      <c r="E41" s="30">
        <v>35589.144500000002</v>
      </c>
      <c r="G41" s="30">
        <v>26540.319200000002</v>
      </c>
      <c r="I41" s="30">
        <v>17491.493999999999</v>
      </c>
      <c r="J41">
        <f>(I41+K41)/2</f>
        <v>15050.197799999998</v>
      </c>
      <c r="K41" s="30">
        <v>12608.901599999999</v>
      </c>
      <c r="M41" s="30">
        <v>11892.542299999999</v>
      </c>
      <c r="O41" s="30">
        <v>11176.1829</v>
      </c>
      <c r="T41" s="30">
        <v>10161.166499999999</v>
      </c>
      <c r="Y41" s="30">
        <v>9146.1501000000007</v>
      </c>
      <c r="AI41" s="30">
        <v>8229.4781999999996</v>
      </c>
    </row>
    <row r="42" spans="1:35" x14ac:dyDescent="0.35">
      <c r="A42" s="31">
        <f t="shared" ref="A42:A70" si="5">C42/B42-1</f>
        <v>-0.45319800568492685</v>
      </c>
      <c r="B42">
        <f t="shared" ref="B42:C70" si="6">INDEX($E42:$AI42,0,MATCH(B$7,$E$7:$AI$7,0))</f>
        <v>16555.2176</v>
      </c>
      <c r="C42">
        <f t="shared" si="6"/>
        <v>9052.4259999999995</v>
      </c>
      <c r="D42" t="s">
        <v>478</v>
      </c>
      <c r="E42" s="30">
        <v>39148.058900000004</v>
      </c>
      <c r="G42" s="30">
        <v>29194.3511</v>
      </c>
      <c r="I42" s="30">
        <v>19240.643400000001</v>
      </c>
      <c r="J42">
        <f t="shared" ref="J42:J70" si="7">(I42+K42)/2</f>
        <v>16555.2176</v>
      </c>
      <c r="K42" s="30">
        <v>13869.791800000001</v>
      </c>
      <c r="M42" s="30">
        <v>13081.7965</v>
      </c>
      <c r="O42" s="30">
        <v>12293.8012</v>
      </c>
      <c r="T42" s="30">
        <v>11177.2832</v>
      </c>
      <c r="Y42" s="30">
        <v>10060.7652</v>
      </c>
      <c r="AI42" s="30">
        <v>9052.4259999999995</v>
      </c>
    </row>
    <row r="43" spans="1:35" x14ac:dyDescent="0.35">
      <c r="A43" s="31">
        <f t="shared" si="5"/>
        <v>-0.44609769382920172</v>
      </c>
      <c r="B43">
        <f t="shared" si="6"/>
        <v>17605.8469</v>
      </c>
      <c r="C43">
        <f t="shared" si="6"/>
        <v>9751.9192000000003</v>
      </c>
      <c r="D43" t="s">
        <v>479</v>
      </c>
      <c r="E43" s="30">
        <v>41712.267399999997</v>
      </c>
      <c r="G43" s="30">
        <v>31092.086800000001</v>
      </c>
      <c r="I43" s="30">
        <v>20471.906299999999</v>
      </c>
      <c r="J43">
        <f t="shared" si="7"/>
        <v>17605.8469</v>
      </c>
      <c r="K43" s="30">
        <v>14739.7875</v>
      </c>
      <c r="M43" s="30">
        <v>13895.730600000001</v>
      </c>
      <c r="O43" s="30">
        <v>13051.673699999999</v>
      </c>
      <c r="T43" s="30">
        <v>11914.7819</v>
      </c>
      <c r="Y43" s="30">
        <v>10777.890100000001</v>
      </c>
      <c r="AI43" s="30">
        <v>9751.9192000000003</v>
      </c>
    </row>
    <row r="44" spans="1:35" x14ac:dyDescent="0.35">
      <c r="A44" s="31">
        <f t="shared" si="5"/>
        <v>-0.44609769265849386</v>
      </c>
      <c r="B44">
        <f t="shared" si="6"/>
        <v>21330.160649999998</v>
      </c>
      <c r="C44">
        <f t="shared" si="6"/>
        <v>11814.825199999999</v>
      </c>
      <c r="D44" t="s">
        <v>480</v>
      </c>
      <c r="E44" s="30">
        <v>50536.016300000003</v>
      </c>
      <c r="G44" s="30">
        <v>37669.259100000003</v>
      </c>
      <c r="I44" s="30">
        <v>24802.501799999998</v>
      </c>
      <c r="J44">
        <f t="shared" si="7"/>
        <v>21330.160649999998</v>
      </c>
      <c r="K44" s="30">
        <v>17857.819500000001</v>
      </c>
      <c r="M44" s="30">
        <v>16835.212100000001</v>
      </c>
      <c r="O44" s="30">
        <v>15812.6047</v>
      </c>
      <c r="T44" s="30">
        <v>14435.2165</v>
      </c>
      <c r="Y44" s="30">
        <v>13057.828299999999</v>
      </c>
      <c r="AI44" s="30">
        <v>11814.825199999999</v>
      </c>
    </row>
    <row r="45" spans="1:35" x14ac:dyDescent="0.35">
      <c r="A45" s="31">
        <f t="shared" si="5"/>
        <v>-0.34320169521922572</v>
      </c>
      <c r="B45">
        <f t="shared" si="6"/>
        <v>29948.999649999998</v>
      </c>
      <c r="C45">
        <f t="shared" si="6"/>
        <v>19670.4522</v>
      </c>
      <c r="D45" t="s">
        <v>481</v>
      </c>
      <c r="E45" s="30">
        <v>38784.263400000003</v>
      </c>
      <c r="G45" s="30">
        <v>35067.672599999998</v>
      </c>
      <c r="I45" s="30">
        <v>31351.081699999999</v>
      </c>
      <c r="J45">
        <f t="shared" si="7"/>
        <v>29948.999649999998</v>
      </c>
      <c r="K45" s="30">
        <v>28546.917600000001</v>
      </c>
      <c r="M45" s="30">
        <v>26655.180199999999</v>
      </c>
      <c r="O45" s="30">
        <v>24763.4427</v>
      </c>
      <c r="T45" s="30">
        <v>23220.710299999999</v>
      </c>
      <c r="Y45" s="30">
        <v>21677.977900000002</v>
      </c>
      <c r="AI45" s="30">
        <v>19670.4522</v>
      </c>
    </row>
    <row r="46" spans="1:35" x14ac:dyDescent="0.35">
      <c r="A46" s="31">
        <f t="shared" si="5"/>
        <v>-0.34320169567070158</v>
      </c>
      <c r="B46">
        <f t="shared" si="6"/>
        <v>35758.358</v>
      </c>
      <c r="C46">
        <f t="shared" si="6"/>
        <v>23486.028900000001</v>
      </c>
      <c r="D46" t="s">
        <v>482</v>
      </c>
      <c r="E46" s="30">
        <v>46307.442300000002</v>
      </c>
      <c r="G46" s="30">
        <v>41869.9257</v>
      </c>
      <c r="I46" s="30">
        <v>37432.409</v>
      </c>
      <c r="J46">
        <f t="shared" si="7"/>
        <v>35758.358</v>
      </c>
      <c r="K46" s="30">
        <v>34084.307000000001</v>
      </c>
      <c r="M46" s="30">
        <v>31825.6198</v>
      </c>
      <c r="O46" s="30">
        <v>29566.932499999999</v>
      </c>
      <c r="T46" s="30">
        <v>27724.948499999999</v>
      </c>
      <c r="Y46" s="30">
        <v>25882.964499999998</v>
      </c>
      <c r="AI46" s="30">
        <v>23486.028900000001</v>
      </c>
    </row>
    <row r="47" spans="1:35" x14ac:dyDescent="0.35">
      <c r="A47" s="31">
        <f t="shared" si="5"/>
        <v>-0.34320169714542303</v>
      </c>
      <c r="B47">
        <f t="shared" si="6"/>
        <v>41128.567450000002</v>
      </c>
      <c r="C47">
        <f t="shared" si="6"/>
        <v>27013.173299999999</v>
      </c>
      <c r="D47" t="s">
        <v>483</v>
      </c>
      <c r="E47" s="30">
        <v>53261.918899999997</v>
      </c>
      <c r="G47" s="30">
        <v>48157.973599999998</v>
      </c>
      <c r="I47" s="30">
        <v>43054.028299999998</v>
      </c>
      <c r="J47">
        <f t="shared" si="7"/>
        <v>41128.567450000002</v>
      </c>
      <c r="K47" s="30">
        <v>39203.106599999999</v>
      </c>
      <c r="M47" s="30">
        <v>36605.208400000003</v>
      </c>
      <c r="O47" s="30">
        <v>34007.310299999997</v>
      </c>
      <c r="T47" s="30">
        <v>31888.696100000001</v>
      </c>
      <c r="Y47" s="30">
        <v>29770.081999999999</v>
      </c>
      <c r="AI47" s="30">
        <v>27013.173299999999</v>
      </c>
    </row>
    <row r="48" spans="1:35" x14ac:dyDescent="0.35">
      <c r="A48" s="31">
        <f t="shared" si="5"/>
        <v>-0.34320169587478877</v>
      </c>
      <c r="B48">
        <f t="shared" si="6"/>
        <v>44307.587149999999</v>
      </c>
      <c r="C48">
        <f t="shared" si="6"/>
        <v>29101.148099999999</v>
      </c>
      <c r="D48" t="s">
        <v>484</v>
      </c>
      <c r="E48" s="30">
        <v>57378.782200000001</v>
      </c>
      <c r="G48" s="30">
        <v>51880.329100000003</v>
      </c>
      <c r="I48" s="30">
        <v>46381.875899999999</v>
      </c>
      <c r="J48">
        <f t="shared" si="7"/>
        <v>44307.587149999999</v>
      </c>
      <c r="K48" s="30">
        <v>42233.2984</v>
      </c>
      <c r="M48" s="30">
        <v>39434.5965</v>
      </c>
      <c r="O48" s="30">
        <v>36635.894699999997</v>
      </c>
      <c r="T48" s="30">
        <v>34353.522900000004</v>
      </c>
      <c r="Y48" s="30">
        <v>32071.151099999999</v>
      </c>
      <c r="AI48" s="30">
        <v>29101.148099999999</v>
      </c>
    </row>
    <row r="49" spans="1:35" x14ac:dyDescent="0.35">
      <c r="A49" s="31">
        <f t="shared" si="5"/>
        <v>-0.34320169620723162</v>
      </c>
      <c r="B49">
        <f t="shared" si="6"/>
        <v>45641.640100000004</v>
      </c>
      <c r="C49">
        <f t="shared" si="6"/>
        <v>29977.3518</v>
      </c>
      <c r="D49" t="s">
        <v>485</v>
      </c>
      <c r="E49" s="30">
        <v>59106.394500000002</v>
      </c>
      <c r="G49" s="30">
        <v>53442.388899999998</v>
      </c>
      <c r="I49" s="30">
        <v>47778.383399999999</v>
      </c>
      <c r="J49">
        <f t="shared" si="7"/>
        <v>45641.640100000004</v>
      </c>
      <c r="K49" s="30">
        <v>43504.896800000002</v>
      </c>
      <c r="M49" s="30">
        <v>40621.928999999996</v>
      </c>
      <c r="O49" s="30">
        <v>37738.961300000003</v>
      </c>
      <c r="T49" s="30">
        <v>35387.8698</v>
      </c>
      <c r="Y49" s="30">
        <v>33036.778400000003</v>
      </c>
      <c r="AI49" s="30">
        <v>29977.3518</v>
      </c>
    </row>
    <row r="50" spans="1:35" x14ac:dyDescent="0.35">
      <c r="A50" s="31">
        <f t="shared" si="5"/>
        <v>-0.34320169729335892</v>
      </c>
      <c r="B50">
        <f t="shared" si="6"/>
        <v>23639.072050000002</v>
      </c>
      <c r="C50">
        <f t="shared" si="6"/>
        <v>15526.1024</v>
      </c>
      <c r="D50" t="s">
        <v>486</v>
      </c>
      <c r="E50" s="30">
        <v>30612.842000000001</v>
      </c>
      <c r="G50" s="30">
        <v>27679.296399999999</v>
      </c>
      <c r="I50" s="30">
        <v>24745.750700000001</v>
      </c>
      <c r="J50">
        <f t="shared" si="7"/>
        <v>23639.072050000002</v>
      </c>
      <c r="K50" s="30">
        <v>22532.393400000001</v>
      </c>
      <c r="M50" s="30">
        <v>21039.224399999999</v>
      </c>
      <c r="O50" s="30">
        <v>19546.055400000001</v>
      </c>
      <c r="T50" s="30">
        <v>18328.359899999999</v>
      </c>
      <c r="Y50" s="30">
        <v>17110.6643</v>
      </c>
      <c r="AI50" s="30">
        <v>15526.1024</v>
      </c>
    </row>
    <row r="51" spans="1:35" x14ac:dyDescent="0.35">
      <c r="A51" s="31">
        <f t="shared" si="5"/>
        <v>-0.34320169507263332</v>
      </c>
      <c r="B51">
        <f t="shared" si="6"/>
        <v>32229.226600000002</v>
      </c>
      <c r="C51">
        <f t="shared" si="6"/>
        <v>21168.1014</v>
      </c>
      <c r="D51" t="s">
        <v>487</v>
      </c>
      <c r="E51" s="30">
        <v>41737.180800000002</v>
      </c>
      <c r="G51" s="30">
        <v>37737.619899999998</v>
      </c>
      <c r="I51" s="30">
        <v>33738.059000000001</v>
      </c>
      <c r="J51">
        <f t="shared" si="7"/>
        <v>32229.226600000002</v>
      </c>
      <c r="K51" s="30">
        <v>30720.394199999999</v>
      </c>
      <c r="M51" s="30">
        <v>28684.625599999999</v>
      </c>
      <c r="O51" s="30">
        <v>26648.856899999999</v>
      </c>
      <c r="T51" s="30">
        <v>24988.665499999999</v>
      </c>
      <c r="Y51" s="30">
        <v>23328.474099999999</v>
      </c>
      <c r="AI51" s="30">
        <v>21168.1014</v>
      </c>
    </row>
    <row r="52" spans="1:35" x14ac:dyDescent="0.35">
      <c r="A52" s="31">
        <f t="shared" si="5"/>
        <v>-0.34320169563782499</v>
      </c>
      <c r="B52">
        <f t="shared" si="6"/>
        <v>40718.907650000001</v>
      </c>
      <c r="C52">
        <f t="shared" si="6"/>
        <v>26744.109499999999</v>
      </c>
      <c r="D52" t="s">
        <v>488</v>
      </c>
      <c r="E52" s="30">
        <v>52731.405299999999</v>
      </c>
      <c r="G52" s="30">
        <v>47678.297599999998</v>
      </c>
      <c r="I52" s="30">
        <v>42625.19</v>
      </c>
      <c r="J52">
        <f t="shared" si="7"/>
        <v>40718.907650000001</v>
      </c>
      <c r="K52" s="30">
        <v>38812.6253</v>
      </c>
      <c r="M52" s="30">
        <v>36240.6034</v>
      </c>
      <c r="O52" s="30">
        <v>33668.581599999998</v>
      </c>
      <c r="T52" s="30">
        <v>31571.069800000001</v>
      </c>
      <c r="Y52" s="30">
        <v>29473.558000000001</v>
      </c>
      <c r="AI52" s="30">
        <v>26744.109499999999</v>
      </c>
    </row>
    <row r="53" spans="1:35" x14ac:dyDescent="0.35">
      <c r="A53" s="31">
        <f t="shared" si="5"/>
        <v>-0.34320169581758431</v>
      </c>
      <c r="B53">
        <f t="shared" si="6"/>
        <v>48757.484750000003</v>
      </c>
      <c r="C53">
        <f t="shared" si="6"/>
        <v>32023.833299999998</v>
      </c>
      <c r="D53" t="s">
        <v>489</v>
      </c>
      <c r="E53" s="30">
        <v>63141.445500000002</v>
      </c>
      <c r="G53" s="30">
        <v>57090.7719</v>
      </c>
      <c r="I53" s="30">
        <v>51040.098400000003</v>
      </c>
      <c r="J53">
        <f t="shared" si="7"/>
        <v>48757.484750000003</v>
      </c>
      <c r="K53" s="30">
        <v>46474.871099999997</v>
      </c>
      <c r="M53" s="30">
        <v>43395.090100000001</v>
      </c>
      <c r="O53" s="30">
        <v>40315.309200000003</v>
      </c>
      <c r="T53" s="30">
        <v>37803.714399999997</v>
      </c>
      <c r="Y53" s="30">
        <v>35292.119500000001</v>
      </c>
      <c r="AI53" s="30">
        <v>32023.833299999998</v>
      </c>
    </row>
    <row r="54" spans="1:35" x14ac:dyDescent="0.35">
      <c r="A54" s="31">
        <f t="shared" si="5"/>
        <v>-0.10057501057528617</v>
      </c>
      <c r="B54">
        <f t="shared" si="6"/>
        <v>13273.99065</v>
      </c>
      <c r="C54">
        <f t="shared" si="6"/>
        <v>11938.9589</v>
      </c>
      <c r="D54" t="s">
        <v>490</v>
      </c>
      <c r="E54" s="30">
        <v>14852.8444</v>
      </c>
      <c r="G54" s="30">
        <v>13893.5018</v>
      </c>
      <c r="I54" s="30">
        <v>13457.530500000001</v>
      </c>
      <c r="J54">
        <f t="shared" si="7"/>
        <v>13273.99065</v>
      </c>
      <c r="K54" s="30">
        <v>13090.450800000001</v>
      </c>
      <c r="M54" s="30">
        <v>12786.093500000001</v>
      </c>
      <c r="O54" s="30">
        <v>12635.971299999999</v>
      </c>
      <c r="T54" s="30">
        <v>12324.416300000001</v>
      </c>
      <c r="Y54" s="30">
        <v>12130.08</v>
      </c>
      <c r="AI54" s="30">
        <v>11938.9589</v>
      </c>
    </row>
    <row r="55" spans="1:35" x14ac:dyDescent="0.35">
      <c r="A55" s="31">
        <f t="shared" si="5"/>
        <v>-0.10057501057528617</v>
      </c>
      <c r="B55">
        <f t="shared" si="6"/>
        <v>13273.99065</v>
      </c>
      <c r="C55">
        <f t="shared" si="6"/>
        <v>11938.9589</v>
      </c>
      <c r="D55" t="s">
        <v>491</v>
      </c>
      <c r="E55" s="30">
        <v>14852.8444</v>
      </c>
      <c r="G55" s="30">
        <v>13893.5018</v>
      </c>
      <c r="I55" s="30">
        <v>13457.530500000001</v>
      </c>
      <c r="J55">
        <f t="shared" si="7"/>
        <v>13273.99065</v>
      </c>
      <c r="K55" s="30">
        <v>13090.450800000001</v>
      </c>
      <c r="M55" s="30">
        <v>12786.093500000001</v>
      </c>
      <c r="O55" s="30">
        <v>12635.971299999999</v>
      </c>
      <c r="T55" s="30">
        <v>12324.416300000001</v>
      </c>
      <c r="Y55" s="30">
        <v>12130.08</v>
      </c>
      <c r="AI55" s="30">
        <v>11938.9589</v>
      </c>
    </row>
    <row r="56" spans="1:35" x14ac:dyDescent="0.35">
      <c r="A56" s="31">
        <f t="shared" si="5"/>
        <v>0</v>
      </c>
      <c r="B56">
        <f t="shared" si="6"/>
        <v>23220.2166</v>
      </c>
      <c r="C56">
        <f t="shared" si="6"/>
        <v>23220.2166</v>
      </c>
      <c r="D56" t="s">
        <v>492</v>
      </c>
      <c r="E56" s="30">
        <v>23220.2166</v>
      </c>
      <c r="G56" s="30">
        <v>23220.2166</v>
      </c>
      <c r="I56" s="30">
        <v>23220.2166</v>
      </c>
      <c r="J56">
        <f t="shared" si="7"/>
        <v>23220.2166</v>
      </c>
      <c r="K56" s="30">
        <v>23220.2166</v>
      </c>
      <c r="M56" s="30">
        <v>23220.2166</v>
      </c>
      <c r="O56" s="30">
        <v>23220.2166</v>
      </c>
      <c r="T56" s="30">
        <v>23220.2166</v>
      </c>
      <c r="Y56" s="30">
        <v>23220.2166</v>
      </c>
      <c r="AI56" s="30">
        <v>23220.2166</v>
      </c>
    </row>
    <row r="57" spans="1:35" x14ac:dyDescent="0.35">
      <c r="A57" s="31">
        <f t="shared" si="5"/>
        <v>-9.3041524778213258E-2</v>
      </c>
      <c r="B57">
        <f t="shared" si="6"/>
        <v>30489.693249999997</v>
      </c>
      <c r="C57">
        <f t="shared" si="6"/>
        <v>27652.885699999999</v>
      </c>
      <c r="D57" t="s">
        <v>493</v>
      </c>
      <c r="E57" s="30">
        <v>32502.442500000001</v>
      </c>
      <c r="G57" s="30">
        <v>31713.357400000001</v>
      </c>
      <c r="I57" s="30">
        <v>30761.214199999999</v>
      </c>
      <c r="J57">
        <f t="shared" si="7"/>
        <v>30489.693249999997</v>
      </c>
      <c r="K57" s="30">
        <v>30218.172299999998</v>
      </c>
      <c r="M57" s="30">
        <v>29838.1885</v>
      </c>
      <c r="O57" s="30">
        <v>29375.219799999999</v>
      </c>
      <c r="T57" s="30">
        <v>28332.8122</v>
      </c>
      <c r="Y57" s="30">
        <v>27990.681199999999</v>
      </c>
      <c r="AI57" s="30">
        <v>27652.885699999999</v>
      </c>
    </row>
    <row r="58" spans="1:35" x14ac:dyDescent="0.35">
      <c r="A58" s="31">
        <f t="shared" si="5"/>
        <v>0</v>
      </c>
      <c r="B58">
        <f t="shared" si="6"/>
        <v>23363.176899999999</v>
      </c>
      <c r="C58">
        <f t="shared" si="6"/>
        <v>23363.176899999999</v>
      </c>
      <c r="D58" t="s">
        <v>494</v>
      </c>
      <c r="E58" s="30">
        <v>23363.176899999999</v>
      </c>
      <c r="G58" s="30">
        <v>23363.176899999999</v>
      </c>
      <c r="I58" s="30">
        <v>23363.176899999999</v>
      </c>
      <c r="J58">
        <f t="shared" si="7"/>
        <v>23363.176899999999</v>
      </c>
      <c r="K58" s="30">
        <v>23363.176899999999</v>
      </c>
      <c r="M58" s="30">
        <v>23363.176899999999</v>
      </c>
      <c r="O58" s="30">
        <v>23363.176899999999</v>
      </c>
      <c r="T58" s="30">
        <v>23363.176899999999</v>
      </c>
      <c r="Y58" s="30">
        <v>23363.176899999999</v>
      </c>
      <c r="AI58" s="30">
        <v>23363.176899999999</v>
      </c>
    </row>
    <row r="59" spans="1:35" x14ac:dyDescent="0.35">
      <c r="A59" s="31">
        <f t="shared" si="5"/>
        <v>0</v>
      </c>
      <c r="B59">
        <f t="shared" si="6"/>
        <v>20256</v>
      </c>
      <c r="C59">
        <f t="shared" si="6"/>
        <v>20256</v>
      </c>
      <c r="D59" t="s">
        <v>495</v>
      </c>
      <c r="E59" s="30">
        <v>20256</v>
      </c>
      <c r="G59" s="30">
        <v>20256</v>
      </c>
      <c r="I59" s="30">
        <v>20256</v>
      </c>
      <c r="J59">
        <f t="shared" si="7"/>
        <v>20256</v>
      </c>
      <c r="K59" s="30">
        <v>20256</v>
      </c>
      <c r="M59" s="30">
        <v>20256</v>
      </c>
      <c r="O59" s="30">
        <v>20256</v>
      </c>
      <c r="T59" s="30">
        <v>20256</v>
      </c>
      <c r="Y59" s="30">
        <v>20256</v>
      </c>
      <c r="AI59" s="30">
        <v>20256</v>
      </c>
    </row>
    <row r="60" spans="1:35" x14ac:dyDescent="0.35">
      <c r="A60" s="31">
        <f t="shared" si="5"/>
        <v>0</v>
      </c>
      <c r="B60">
        <f t="shared" si="6"/>
        <v>17280</v>
      </c>
      <c r="C60">
        <f t="shared" si="6"/>
        <v>17280</v>
      </c>
      <c r="D60" t="s">
        <v>496</v>
      </c>
      <c r="E60" s="30">
        <v>17280</v>
      </c>
      <c r="G60" s="30">
        <v>17280</v>
      </c>
      <c r="I60" s="30">
        <v>17280</v>
      </c>
      <c r="J60">
        <f t="shared" si="7"/>
        <v>17280</v>
      </c>
      <c r="K60" s="30">
        <v>17280</v>
      </c>
      <c r="M60" s="30">
        <v>17280</v>
      </c>
      <c r="O60" s="30">
        <v>17280</v>
      </c>
      <c r="T60" s="30">
        <v>17280</v>
      </c>
      <c r="Y60" s="30">
        <v>17280</v>
      </c>
      <c r="AI60" s="30">
        <v>17280</v>
      </c>
    </row>
    <row r="61" spans="1:35" x14ac:dyDescent="0.35">
      <c r="A61" s="31">
        <f t="shared" si="5"/>
        <v>0</v>
      </c>
      <c r="B61">
        <f t="shared" si="6"/>
        <v>6359.7473</v>
      </c>
      <c r="C61">
        <f t="shared" si="6"/>
        <v>6359.7473</v>
      </c>
      <c r="D61" t="s">
        <v>497</v>
      </c>
      <c r="E61" s="30">
        <v>6359.7473</v>
      </c>
      <c r="G61" s="30">
        <v>6359.7473</v>
      </c>
      <c r="I61" s="30">
        <v>6359.7473</v>
      </c>
      <c r="J61">
        <f t="shared" si="7"/>
        <v>6359.7473</v>
      </c>
      <c r="K61" s="30">
        <v>6359.7473</v>
      </c>
      <c r="M61" s="30">
        <v>6359.7473</v>
      </c>
      <c r="O61" s="30">
        <v>6359.7473</v>
      </c>
      <c r="T61" s="30">
        <v>6359.7473</v>
      </c>
      <c r="Y61" s="30">
        <v>6359.7473</v>
      </c>
      <c r="AI61" s="30">
        <v>6359.7473</v>
      </c>
    </row>
    <row r="62" spans="1:35" x14ac:dyDescent="0.35">
      <c r="A62" s="31">
        <f t="shared" si="5"/>
        <v>0</v>
      </c>
      <c r="B62">
        <f t="shared" si="6"/>
        <v>6359.7473</v>
      </c>
      <c r="C62">
        <f t="shared" si="6"/>
        <v>6359.7473</v>
      </c>
      <c r="D62" t="s">
        <v>498</v>
      </c>
      <c r="E62" s="30">
        <v>6359.7473</v>
      </c>
      <c r="G62" s="30">
        <v>6359.7473</v>
      </c>
      <c r="I62" s="30">
        <v>6359.7473</v>
      </c>
      <c r="J62">
        <f t="shared" si="7"/>
        <v>6359.7473</v>
      </c>
      <c r="K62" s="30">
        <v>6359.7473</v>
      </c>
      <c r="M62" s="30">
        <v>6359.7473</v>
      </c>
      <c r="O62" s="30">
        <v>6359.7473</v>
      </c>
      <c r="T62" s="30">
        <v>6359.7473</v>
      </c>
      <c r="Y62" s="30">
        <v>6359.7473</v>
      </c>
      <c r="AI62" s="30">
        <v>6359.7473</v>
      </c>
    </row>
    <row r="63" spans="1:35" x14ac:dyDescent="0.35">
      <c r="A63" s="31">
        <f t="shared" si="5"/>
        <v>0</v>
      </c>
      <c r="B63">
        <f t="shared" si="6"/>
        <v>4325.5415000000003</v>
      </c>
      <c r="C63">
        <f t="shared" si="6"/>
        <v>4325.5415000000003</v>
      </c>
      <c r="D63" t="s">
        <v>499</v>
      </c>
      <c r="E63" s="30">
        <v>4325.5415000000003</v>
      </c>
      <c r="G63" s="30">
        <v>4325.5415000000003</v>
      </c>
      <c r="I63" s="30">
        <v>4325.5415000000003</v>
      </c>
      <c r="J63">
        <f t="shared" si="7"/>
        <v>4325.5415000000003</v>
      </c>
      <c r="K63" s="30">
        <v>4325.5415000000003</v>
      </c>
      <c r="M63" s="30">
        <v>4325.5415000000003</v>
      </c>
      <c r="O63" s="30">
        <v>4325.5415000000003</v>
      </c>
      <c r="T63" s="30">
        <v>4325.5415000000003</v>
      </c>
      <c r="Y63" s="30">
        <v>4325.5415000000003</v>
      </c>
      <c r="AI63" s="30">
        <v>4325.5415000000003</v>
      </c>
    </row>
    <row r="64" spans="1:35" x14ac:dyDescent="0.35">
      <c r="A64" s="31">
        <f t="shared" si="5"/>
        <v>0</v>
      </c>
      <c r="B64">
        <f t="shared" si="6"/>
        <v>6359.7473</v>
      </c>
      <c r="C64">
        <f t="shared" si="6"/>
        <v>6359.7473</v>
      </c>
      <c r="D64" t="s">
        <v>500</v>
      </c>
      <c r="E64" s="30">
        <v>6359.7473</v>
      </c>
      <c r="G64" s="30">
        <v>6359.7473</v>
      </c>
      <c r="I64" s="30">
        <v>6359.7473</v>
      </c>
      <c r="J64">
        <f t="shared" si="7"/>
        <v>6359.7473</v>
      </c>
      <c r="K64" s="30">
        <v>6359.7473</v>
      </c>
      <c r="M64" s="30">
        <v>6359.7473</v>
      </c>
      <c r="O64" s="30">
        <v>6359.7473</v>
      </c>
      <c r="T64" s="30">
        <v>6359.7473</v>
      </c>
      <c r="Y64" s="30">
        <v>6359.7473</v>
      </c>
      <c r="AI64" s="30">
        <v>6359.7473</v>
      </c>
    </row>
    <row r="65" spans="1:35" x14ac:dyDescent="0.35">
      <c r="A65" s="31">
        <f t="shared" si="5"/>
        <v>0</v>
      </c>
      <c r="B65">
        <f t="shared" si="6"/>
        <v>4325.5415000000003</v>
      </c>
      <c r="C65">
        <f t="shared" si="6"/>
        <v>4325.5415000000003</v>
      </c>
      <c r="D65" t="s">
        <v>501</v>
      </c>
      <c r="E65" s="30">
        <v>4325.5415000000003</v>
      </c>
      <c r="G65" s="30">
        <v>4325.5415000000003</v>
      </c>
      <c r="I65" s="30">
        <v>4325.5415000000003</v>
      </c>
      <c r="J65">
        <f t="shared" si="7"/>
        <v>4325.5415000000003</v>
      </c>
      <c r="K65" s="30">
        <v>4325.5415000000003</v>
      </c>
      <c r="M65" s="30">
        <v>4325.5415000000003</v>
      </c>
      <c r="O65" s="30">
        <v>4325.5415000000003</v>
      </c>
      <c r="T65" s="30">
        <v>4325.5415000000003</v>
      </c>
      <c r="Y65" s="30">
        <v>4325.5415000000003</v>
      </c>
      <c r="AI65" s="30">
        <v>4325.5415000000003</v>
      </c>
    </row>
    <row r="66" spans="1:35" x14ac:dyDescent="0.35">
      <c r="A66" s="31">
        <f t="shared" si="5"/>
        <v>0</v>
      </c>
      <c r="B66">
        <f t="shared" si="6"/>
        <v>6359.7473</v>
      </c>
      <c r="C66">
        <f t="shared" si="6"/>
        <v>6359.7473</v>
      </c>
      <c r="D66" t="s">
        <v>502</v>
      </c>
      <c r="E66" s="30">
        <v>6359.7473</v>
      </c>
      <c r="G66" s="30">
        <v>6359.7473</v>
      </c>
      <c r="I66" s="30">
        <v>6359.7473</v>
      </c>
      <c r="J66">
        <f t="shared" si="7"/>
        <v>6359.7473</v>
      </c>
      <c r="K66" s="30">
        <v>6359.7473</v>
      </c>
      <c r="M66" s="30">
        <v>6359.7473</v>
      </c>
      <c r="O66" s="30">
        <v>6359.7473</v>
      </c>
      <c r="T66" s="30">
        <v>6359.7473</v>
      </c>
      <c r="Y66" s="30">
        <v>6359.7473</v>
      </c>
      <c r="AI66" s="30">
        <v>6359.7473</v>
      </c>
    </row>
    <row r="67" spans="1:35" x14ac:dyDescent="0.35">
      <c r="A67" s="31">
        <f t="shared" si="5"/>
        <v>0</v>
      </c>
      <c r="B67">
        <f t="shared" si="6"/>
        <v>4325.5415000000003</v>
      </c>
      <c r="C67">
        <f t="shared" si="6"/>
        <v>4325.5415000000003</v>
      </c>
      <c r="D67" t="s">
        <v>503</v>
      </c>
      <c r="E67" s="30">
        <v>4325.5415000000003</v>
      </c>
      <c r="G67" s="30">
        <v>4325.5415000000003</v>
      </c>
      <c r="I67" s="30">
        <v>4325.5415000000003</v>
      </c>
      <c r="J67">
        <f t="shared" si="7"/>
        <v>4325.5415000000003</v>
      </c>
      <c r="K67" s="30">
        <v>4325.5415000000003</v>
      </c>
      <c r="M67" s="30">
        <v>4325.5415000000003</v>
      </c>
      <c r="O67" s="30">
        <v>4325.5415000000003</v>
      </c>
      <c r="T67" s="30">
        <v>4325.5415000000003</v>
      </c>
      <c r="Y67" s="30">
        <v>4325.5415000000003</v>
      </c>
      <c r="AI67" s="30">
        <v>4325.5415000000003</v>
      </c>
    </row>
    <row r="68" spans="1:35" x14ac:dyDescent="0.35">
      <c r="A68" s="31">
        <f t="shared" si="5"/>
        <v>0</v>
      </c>
      <c r="B68">
        <f t="shared" si="6"/>
        <v>17554.872599999999</v>
      </c>
      <c r="C68">
        <f t="shared" si="6"/>
        <v>17554.872599999999</v>
      </c>
      <c r="D68" t="s">
        <v>504</v>
      </c>
      <c r="E68" s="30">
        <v>17554.872599999999</v>
      </c>
      <c r="G68" s="30">
        <v>17554.872599999999</v>
      </c>
      <c r="I68" s="30">
        <v>17554.872599999999</v>
      </c>
      <c r="J68">
        <f t="shared" si="7"/>
        <v>17554.872599999999</v>
      </c>
      <c r="K68" s="30">
        <v>17554.872599999999</v>
      </c>
      <c r="M68" s="30">
        <v>17554.872599999999</v>
      </c>
      <c r="O68" s="30">
        <v>17554.872599999999</v>
      </c>
      <c r="T68" s="30">
        <v>17554.872599999999</v>
      </c>
      <c r="Y68" s="30">
        <v>17554.872599999999</v>
      </c>
      <c r="AI68" s="30">
        <v>17554.872599999999</v>
      </c>
    </row>
    <row r="69" spans="1:35" x14ac:dyDescent="0.35">
      <c r="A69" s="31">
        <f t="shared" si="5"/>
        <v>0</v>
      </c>
      <c r="B69">
        <f t="shared" si="6"/>
        <v>6936</v>
      </c>
      <c r="C69">
        <f t="shared" si="6"/>
        <v>6936</v>
      </c>
      <c r="D69" t="s">
        <v>505</v>
      </c>
      <c r="E69" s="30">
        <v>6936</v>
      </c>
      <c r="G69" s="30">
        <v>6936</v>
      </c>
      <c r="I69" s="30">
        <v>6936</v>
      </c>
      <c r="J69">
        <f t="shared" si="7"/>
        <v>6936</v>
      </c>
      <c r="K69" s="30">
        <v>6936</v>
      </c>
      <c r="M69" s="30">
        <v>6936</v>
      </c>
      <c r="O69" s="30">
        <v>6936</v>
      </c>
      <c r="T69" s="30">
        <v>6936</v>
      </c>
      <c r="Y69" s="30">
        <v>6936</v>
      </c>
      <c r="AI69" s="30">
        <v>6936</v>
      </c>
    </row>
    <row r="70" spans="1:35" x14ac:dyDescent="0.35">
      <c r="A70" s="31">
        <f t="shared" si="5"/>
        <v>0</v>
      </c>
      <c r="B70">
        <f t="shared" si="6"/>
        <v>4325.5415000000003</v>
      </c>
      <c r="C70">
        <f t="shared" si="6"/>
        <v>4325.5415000000003</v>
      </c>
      <c r="D70" t="s">
        <v>506</v>
      </c>
      <c r="E70" s="30">
        <v>4325.5415000000003</v>
      </c>
      <c r="G70" s="30">
        <v>4325.5415000000003</v>
      </c>
      <c r="I70" s="30">
        <v>4325.5415000000003</v>
      </c>
      <c r="J70">
        <f t="shared" si="7"/>
        <v>4325.5415000000003</v>
      </c>
      <c r="K70" s="30">
        <v>4325.5415000000003</v>
      </c>
      <c r="M70" s="30">
        <v>4325.5415000000003</v>
      </c>
      <c r="O70" s="30">
        <v>4325.5415000000003</v>
      </c>
      <c r="T70" s="30">
        <v>4325.5415000000003</v>
      </c>
      <c r="Y70" s="30">
        <v>4325.5415000000003</v>
      </c>
      <c r="AI70" s="30">
        <v>4325.5415000000003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AG25"/>
  <sheetViews>
    <sheetView topLeftCell="W7" zoomScale="145" zoomScaleNormal="145" workbookViewId="0">
      <selection activeCell="AF20" sqref="AF20:AF22"/>
    </sheetView>
  </sheetViews>
  <sheetFormatPr defaultRowHeight="14.5" x14ac:dyDescent="0.35"/>
  <cols>
    <col min="5" max="5" width="20.1796875" customWidth="1"/>
    <col min="10" max="10" width="15.36328125" customWidth="1"/>
  </cols>
  <sheetData>
    <row r="6" spans="5:33" x14ac:dyDescent="0.35">
      <c r="W6">
        <v>2012</v>
      </c>
      <c r="X6">
        <v>2013</v>
      </c>
      <c r="Y6">
        <v>2014</v>
      </c>
      <c r="Z6">
        <v>2015</v>
      </c>
      <c r="AA6">
        <v>2016</v>
      </c>
      <c r="AB6">
        <v>2018</v>
      </c>
      <c r="AC6">
        <v>2020</v>
      </c>
      <c r="AD6">
        <v>2025</v>
      </c>
      <c r="AE6">
        <v>2030</v>
      </c>
      <c r="AF6">
        <v>2040</v>
      </c>
      <c r="AG6">
        <v>2050</v>
      </c>
    </row>
    <row r="7" spans="5:33" x14ac:dyDescent="0.35">
      <c r="E7" t="s">
        <v>518</v>
      </c>
      <c r="F7" t="s">
        <v>519</v>
      </c>
      <c r="G7">
        <v>4</v>
      </c>
      <c r="H7" t="s">
        <v>520</v>
      </c>
      <c r="I7" t="s">
        <v>477</v>
      </c>
      <c r="J7" t="s">
        <v>476</v>
      </c>
      <c r="K7" t="s">
        <v>477</v>
      </c>
      <c r="L7" t="s">
        <v>477</v>
      </c>
      <c r="M7" t="s">
        <v>477</v>
      </c>
      <c r="N7" t="s">
        <v>477</v>
      </c>
      <c r="O7" t="s">
        <v>477</v>
      </c>
      <c r="P7">
        <v>0</v>
      </c>
      <c r="U7">
        <v>35589.144500000002</v>
      </c>
      <c r="W7">
        <v>26540.319200000002</v>
      </c>
      <c r="Y7">
        <v>17491.493999999999</v>
      </c>
      <c r="Z7">
        <f>(Y7+AA7)/2</f>
        <v>15050.197799999998</v>
      </c>
      <c r="AA7">
        <v>12608.901599999999</v>
      </c>
      <c r="AB7">
        <v>11892.542299999999</v>
      </c>
      <c r="AC7">
        <v>11176.1829</v>
      </c>
      <c r="AD7">
        <v>10161.166499999999</v>
      </c>
      <c r="AE7">
        <v>9146.1501000000007</v>
      </c>
      <c r="AF7">
        <v>8229.4781999999996</v>
      </c>
      <c r="AG7">
        <v>7312.8063000000002</v>
      </c>
    </row>
    <row r="8" spans="5:33" x14ac:dyDescent="0.35">
      <c r="E8" t="s">
        <v>521</v>
      </c>
      <c r="F8" t="s">
        <v>519</v>
      </c>
      <c r="G8">
        <v>4</v>
      </c>
      <c r="H8" t="s">
        <v>520</v>
      </c>
      <c r="I8" t="s">
        <v>477</v>
      </c>
      <c r="J8" t="s">
        <v>476</v>
      </c>
      <c r="K8" t="s">
        <v>477</v>
      </c>
      <c r="L8" t="s">
        <v>477</v>
      </c>
      <c r="M8" t="s">
        <v>477</v>
      </c>
      <c r="N8" t="s">
        <v>477</v>
      </c>
      <c r="O8" t="s">
        <v>477</v>
      </c>
      <c r="P8">
        <v>0</v>
      </c>
      <c r="U8">
        <v>35589.144500000002</v>
      </c>
      <c r="W8">
        <v>26683.822499999998</v>
      </c>
      <c r="Y8">
        <v>17778.500499999998</v>
      </c>
      <c r="Z8">
        <f t="shared" ref="Z8:Z9" si="0">(Y8+AA8)/2</f>
        <v>15474.4846</v>
      </c>
      <c r="AA8">
        <v>13170.468699999999</v>
      </c>
      <c r="AB8">
        <v>12859.7271</v>
      </c>
      <c r="AC8">
        <v>12548.985500000001</v>
      </c>
      <c r="AD8">
        <v>11697.223599999999</v>
      </c>
      <c r="AE8">
        <v>10845.461600000001</v>
      </c>
      <c r="AF8">
        <v>9709.0781000000006</v>
      </c>
      <c r="AG8">
        <v>8572.6946000000007</v>
      </c>
    </row>
    <row r="9" spans="5:33" x14ac:dyDescent="0.35">
      <c r="E9" t="s">
        <v>522</v>
      </c>
      <c r="F9" t="s">
        <v>519</v>
      </c>
      <c r="G9">
        <v>4</v>
      </c>
      <c r="H9" t="s">
        <v>520</v>
      </c>
      <c r="I9" t="s">
        <v>477</v>
      </c>
      <c r="J9" t="s">
        <v>476</v>
      </c>
      <c r="K9" t="s">
        <v>477</v>
      </c>
      <c r="L9" t="s">
        <v>477</v>
      </c>
      <c r="M9" t="s">
        <v>477</v>
      </c>
      <c r="N9" t="s">
        <v>477</v>
      </c>
      <c r="O9" t="s">
        <v>477</v>
      </c>
      <c r="P9">
        <v>0</v>
      </c>
      <c r="U9">
        <v>35589.144500000002</v>
      </c>
      <c r="W9">
        <v>26635.121599999999</v>
      </c>
      <c r="Y9">
        <v>17681.098600000001</v>
      </c>
      <c r="Z9">
        <f t="shared" si="0"/>
        <v>15328.287850000001</v>
      </c>
      <c r="AA9">
        <v>12975.4771</v>
      </c>
      <c r="AB9">
        <v>12518.257</v>
      </c>
      <c r="AC9">
        <v>12061.036899999999</v>
      </c>
      <c r="AD9">
        <v>11146.9956</v>
      </c>
      <c r="AE9">
        <v>10232.954400000001</v>
      </c>
      <c r="AF9">
        <v>9174.6506000000008</v>
      </c>
      <c r="AG9">
        <v>8116.3468000000003</v>
      </c>
    </row>
    <row r="12" spans="5:33" x14ac:dyDescent="0.35">
      <c r="W12" s="34">
        <v>28910</v>
      </c>
    </row>
    <row r="13" spans="5:33" x14ac:dyDescent="0.35">
      <c r="U13">
        <v>23214.206235364345</v>
      </c>
      <c r="W13">
        <f>W12/1.108</f>
        <v>26092.057761732849</v>
      </c>
      <c r="Z13">
        <f>(AC13-W13)/(AC6-W6)*3+W13</f>
        <v>22276.094314079419</v>
      </c>
      <c r="AC13">
        <f>$W$13*AC14</f>
        <v>15916.155234657037</v>
      </c>
      <c r="AD13">
        <f>(AC13+AE13)/2</f>
        <v>13567.870036101081</v>
      </c>
      <c r="AE13">
        <f>$W$13*AE14</f>
        <v>11219.584837545124</v>
      </c>
      <c r="AF13">
        <f t="shared" ref="AF13" si="1">AF14/$W$14*$W$13</f>
        <v>10175.902527075812</v>
      </c>
      <c r="AG13">
        <f t="shared" ref="AG13" si="2">AG14/$W$14*$W$13</f>
        <v>9132.2202166064963</v>
      </c>
    </row>
    <row r="14" spans="5:33" x14ac:dyDescent="0.35">
      <c r="U14">
        <v>1</v>
      </c>
      <c r="V14">
        <v>0.91518015771915406</v>
      </c>
      <c r="W14">
        <v>1</v>
      </c>
      <c r="AC14">
        <v>0.61</v>
      </c>
      <c r="AE14">
        <v>0.43</v>
      </c>
      <c r="AF14">
        <f>(AE14+AG14)/2</f>
        <v>0.39</v>
      </c>
      <c r="AG14">
        <v>0.35</v>
      </c>
    </row>
    <row r="15" spans="5:33" x14ac:dyDescent="0.35">
      <c r="W15">
        <v>1</v>
      </c>
      <c r="AC15">
        <v>0.61</v>
      </c>
      <c r="AE15">
        <v>0.43</v>
      </c>
      <c r="AF15">
        <f>(AE15+AG15)/2</f>
        <v>0.41000000000000003</v>
      </c>
      <c r="AG15">
        <v>0.39</v>
      </c>
    </row>
    <row r="16" spans="5:33" x14ac:dyDescent="0.35">
      <c r="AC16">
        <f>AC14/W14</f>
        <v>0.61</v>
      </c>
      <c r="AE16">
        <f>AE14/W14</f>
        <v>0.43</v>
      </c>
    </row>
    <row r="17" spans="25:32" x14ac:dyDescent="0.35">
      <c r="Y17">
        <f>Nuclear!J18</f>
        <v>1.3</v>
      </c>
    </row>
    <row r="18" spans="25:32" x14ac:dyDescent="0.35">
      <c r="Y18" t="s">
        <v>523</v>
      </c>
    </row>
    <row r="19" spans="25:32" x14ac:dyDescent="0.35">
      <c r="Z19">
        <v>2015</v>
      </c>
      <c r="AA19">
        <f>AC6</f>
        <v>2020</v>
      </c>
      <c r="AB19">
        <f>AD6</f>
        <v>2025</v>
      </c>
      <c r="AC19">
        <f>AE6</f>
        <v>2030</v>
      </c>
      <c r="AD19">
        <f>AF6</f>
        <v>2040</v>
      </c>
      <c r="AE19">
        <f>AG6</f>
        <v>2050</v>
      </c>
    </row>
    <row r="20" spans="25:32" x14ac:dyDescent="0.35">
      <c r="Y20" t="s">
        <v>524</v>
      </c>
      <c r="Z20">
        <v>17165.31334879998</v>
      </c>
      <c r="AA20">
        <f>AC7*$Y$17</f>
        <v>14529.037770000001</v>
      </c>
      <c r="AB20">
        <f>AD7*$Y$17</f>
        <v>13209.516449999999</v>
      </c>
      <c r="AC20">
        <f>AE7*$Y$17</f>
        <v>11889.995130000001</v>
      </c>
      <c r="AD20">
        <f>AF7*$Y$17</f>
        <v>10698.32166</v>
      </c>
      <c r="AF20">
        <f>1-AD20/Z20</f>
        <v>0.37674766299865337</v>
      </c>
    </row>
    <row r="21" spans="25:32" x14ac:dyDescent="0.35">
      <c r="Y21" t="s">
        <v>525</v>
      </c>
      <c r="Z21">
        <f>Z20</f>
        <v>17165.31334879998</v>
      </c>
      <c r="AA21">
        <f>AC9*$Y$17</f>
        <v>15679.347969999999</v>
      </c>
      <c r="AB21">
        <f>AD9*$Y$17</f>
        <v>14491.094280000001</v>
      </c>
      <c r="AC21">
        <f>AE9*$Y$17</f>
        <v>13302.840720000002</v>
      </c>
      <c r="AD21">
        <f>AF9*$Y$17</f>
        <v>11927.045780000002</v>
      </c>
      <c r="AF21">
        <f t="shared" ref="AF21:AF22" si="3">1-AD21/Z21</f>
        <v>0.30516585758489423</v>
      </c>
    </row>
    <row r="22" spans="25:32" x14ac:dyDescent="0.35">
      <c r="Y22" t="s">
        <v>526</v>
      </c>
      <c r="Z22">
        <f>Z21</f>
        <v>17165.31334879998</v>
      </c>
      <c r="AA22">
        <f>AC8*$Y$17</f>
        <v>16313.681150000002</v>
      </c>
      <c r="AB22">
        <f>AD8*$Y$17</f>
        <v>15206.39068</v>
      </c>
      <c r="AC22">
        <f>AE8*$Y$17</f>
        <v>14099.100080000002</v>
      </c>
      <c r="AD22">
        <f>AF8*$Y$17</f>
        <v>12621.801530000001</v>
      </c>
      <c r="AF22">
        <f t="shared" si="3"/>
        <v>0.26469145808617667</v>
      </c>
    </row>
    <row r="23" spans="25:32" x14ac:dyDescent="0.35">
      <c r="Y23" t="s">
        <v>527</v>
      </c>
      <c r="Z23">
        <f>Z13*Y17</f>
        <v>28958.922608303244</v>
      </c>
      <c r="AA23">
        <f>AC13*$Y$17</f>
        <v>20691.001805054148</v>
      </c>
      <c r="AB23">
        <f>AD13*$Y$17</f>
        <v>17638.231046931407</v>
      </c>
      <c r="AC23">
        <f>AE13*$Y$17</f>
        <v>14585.460288808661</v>
      </c>
    </row>
    <row r="24" spans="25:32" x14ac:dyDescent="0.35">
      <c r="Y24" t="s">
        <v>528</v>
      </c>
      <c r="Z24">
        <f>Z23</f>
        <v>28958.922608303244</v>
      </c>
      <c r="AA24">
        <f t="shared" ref="AA24" si="4">AA23</f>
        <v>20691.001805054148</v>
      </c>
      <c r="AB24">
        <f>AA24</f>
        <v>20691.001805054148</v>
      </c>
      <c r="AC24">
        <f>AB24</f>
        <v>20691.001805054148</v>
      </c>
    </row>
    <row r="25" spans="25:32" x14ac:dyDescent="0.35">
      <c r="Y25" t="s">
        <v>529</v>
      </c>
      <c r="Z25">
        <v>15000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Nuclear</vt:lpstr>
      <vt:lpstr>CPI</vt:lpstr>
      <vt:lpstr>Sheet3</vt:lpstr>
      <vt:lpstr>RE</vt:lpstr>
    </vt:vector>
  </TitlesOfParts>
  <Company>CSIR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Bischof-Niemz</dc:creator>
  <cp:lastModifiedBy>bruno merven</cp:lastModifiedBy>
  <dcterms:created xsi:type="dcterms:W3CDTF">2015-07-30T13:54:28Z</dcterms:created>
  <dcterms:modified xsi:type="dcterms:W3CDTF">2016-05-10T07:04:33Z</dcterms:modified>
</cp:coreProperties>
</file>