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b\Documents\UCT\2019 - Masters Course\Masters THESIS\REPORT Write-up\Write-up\Drafts\DRAFT 8 - EXTERNAL CORRECTIONS\Data for UCT\Excel Sheets\"/>
    </mc:Choice>
  </mc:AlternateContent>
  <xr:revisionPtr revIDLastSave="0" documentId="13_ncr:1_{D0130BC3-5A4F-45FC-80DE-DDDB5F4AC860}" xr6:coauthVersionLast="45" xr6:coauthVersionMax="45" xr10:uidLastSave="{00000000-0000-0000-0000-000000000000}"/>
  <bookViews>
    <workbookView xWindow="-120" yWindow="-120" windowWidth="20730" windowHeight="11160" activeTab="3" xr2:uid="{8E34F2BB-F356-432C-BFF0-2C713067344B}"/>
  </bookViews>
  <sheets>
    <sheet name="Data Info" sheetId="2" r:id="rId1"/>
    <sheet name="home ranges (gps)" sheetId="1" r:id="rId2"/>
    <sheet name="home ranges (kernels)" sheetId="3" r:id="rId3"/>
    <sheet name="buffers" sheetId="4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" i="4" l="1"/>
  <c r="T20" i="4"/>
  <c r="N18" i="4"/>
  <c r="O18" i="4"/>
  <c r="P18" i="4"/>
  <c r="Q18" i="4"/>
  <c r="R18" i="4"/>
  <c r="S18" i="4"/>
  <c r="T18" i="4"/>
  <c r="U18" i="4"/>
  <c r="V18" i="4"/>
  <c r="M18" i="4"/>
  <c r="N16" i="4"/>
  <c r="O16" i="4"/>
  <c r="P16" i="4"/>
  <c r="Q16" i="4"/>
  <c r="R16" i="4"/>
  <c r="S16" i="4"/>
  <c r="T16" i="4"/>
  <c r="U16" i="4"/>
  <c r="V16" i="4"/>
  <c r="M16" i="4"/>
  <c r="N15" i="4"/>
  <c r="O15" i="4"/>
  <c r="P15" i="4"/>
  <c r="Q15" i="4"/>
  <c r="R15" i="4"/>
  <c r="S15" i="4"/>
  <c r="T15" i="4"/>
  <c r="U15" i="4"/>
  <c r="V15" i="4"/>
  <c r="U20" i="4"/>
  <c r="V20" i="4"/>
  <c r="U23" i="4" l="1"/>
  <c r="V23" i="4"/>
  <c r="D4" i="3"/>
  <c r="M23" i="4"/>
  <c r="U29" i="1" l="1"/>
  <c r="U27" i="1"/>
  <c r="U24" i="1"/>
  <c r="U21" i="1"/>
  <c r="S24" i="1"/>
  <c r="S21" i="1"/>
  <c r="U13" i="1"/>
  <c r="U11" i="1"/>
  <c r="U8" i="1"/>
  <c r="U5" i="1"/>
  <c r="S8" i="1"/>
  <c r="S14" i="1" s="1"/>
  <c r="S5" i="1"/>
  <c r="U14" i="1" l="1"/>
  <c r="U30" i="1"/>
  <c r="S30" i="1"/>
  <c r="M30" i="3"/>
  <c r="K30" i="3"/>
  <c r="N30" i="3" s="1"/>
  <c r="M28" i="3"/>
  <c r="K28" i="3"/>
  <c r="N28" i="3" s="1"/>
  <c r="M25" i="3"/>
  <c r="K25" i="3"/>
  <c r="N25" i="3" s="1"/>
  <c r="M24" i="3"/>
  <c r="K24" i="3"/>
  <c r="N24" i="3" s="1"/>
  <c r="M22" i="3"/>
  <c r="M32" i="3" s="1"/>
  <c r="K22" i="3"/>
  <c r="N22" i="3" s="1"/>
  <c r="M21" i="3"/>
  <c r="M31" i="3" s="1"/>
  <c r="K21" i="3"/>
  <c r="N21" i="3" s="1"/>
  <c r="M13" i="3"/>
  <c r="K13" i="3"/>
  <c r="N13" i="3" s="1"/>
  <c r="M11" i="3"/>
  <c r="K11" i="3"/>
  <c r="N11" i="3" s="1"/>
  <c r="M8" i="3"/>
  <c r="K8" i="3"/>
  <c r="N8" i="3" s="1"/>
  <c r="M7" i="3"/>
  <c r="K7" i="3"/>
  <c r="N7" i="3" s="1"/>
  <c r="M5" i="3"/>
  <c r="K5" i="3"/>
  <c r="N5" i="3" s="1"/>
  <c r="M4" i="3"/>
  <c r="K4" i="3"/>
  <c r="N4" i="3" s="1"/>
  <c r="B4" i="4"/>
  <c r="B5" i="4"/>
  <c r="B6" i="4"/>
  <c r="B7" i="4"/>
  <c r="B8" i="4"/>
  <c r="B9" i="4"/>
  <c r="B10" i="4"/>
  <c r="B3" i="4"/>
  <c r="R20" i="4"/>
  <c r="Q20" i="4"/>
  <c r="P20" i="4"/>
  <c r="O20" i="4"/>
  <c r="N20" i="4"/>
  <c r="M20" i="4"/>
  <c r="N23" i="4"/>
  <c r="T23" i="4"/>
  <c r="S23" i="4"/>
  <c r="R23" i="4"/>
  <c r="Q23" i="4"/>
  <c r="P23" i="4"/>
  <c r="O23" i="4"/>
  <c r="M15" i="4"/>
  <c r="G26" i="3"/>
  <c r="E26" i="3"/>
  <c r="D26" i="3"/>
  <c r="G24" i="3"/>
  <c r="E24" i="3"/>
  <c r="D24" i="3"/>
  <c r="G22" i="3"/>
  <c r="E22" i="3"/>
  <c r="D22" i="3"/>
  <c r="G21" i="3"/>
  <c r="E21" i="3"/>
  <c r="D21" i="3"/>
  <c r="G9" i="3"/>
  <c r="E9" i="3"/>
  <c r="D9" i="3"/>
  <c r="G7" i="3"/>
  <c r="E7" i="3"/>
  <c r="D7" i="3"/>
  <c r="G5" i="3"/>
  <c r="E5" i="3"/>
  <c r="D5" i="3"/>
  <c r="G4" i="3"/>
  <c r="E4" i="3"/>
  <c r="K25" i="1"/>
  <c r="K23" i="1"/>
  <c r="K21" i="1"/>
  <c r="K20" i="1"/>
  <c r="M27" i="1"/>
  <c r="M11" i="1"/>
  <c r="K9" i="1"/>
  <c r="K7" i="1"/>
  <c r="K4" i="1"/>
  <c r="K5" i="1"/>
  <c r="G11" i="3" l="1"/>
  <c r="M15" i="3"/>
  <c r="K27" i="1"/>
  <c r="K28" i="1" s="1"/>
  <c r="G28" i="3"/>
  <c r="K11" i="1"/>
  <c r="K12" i="1" s="1"/>
  <c r="G12" i="3"/>
  <c r="M14" i="3"/>
  <c r="E11" i="3"/>
  <c r="D11" i="3"/>
  <c r="D12" i="3" s="1"/>
  <c r="D28" i="3"/>
  <c r="D29" i="3" s="1"/>
  <c r="N14" i="3"/>
  <c r="N15" i="3"/>
  <c r="N31" i="3"/>
  <c r="N32" i="3"/>
  <c r="E28" i="3"/>
  <c r="G29" i="3"/>
</calcChain>
</file>

<file path=xl/sharedStrings.xml><?xml version="1.0" encoding="utf-8"?>
<sst xmlns="http://schemas.openxmlformats.org/spreadsheetml/2006/main" count="569" uniqueCount="90">
  <si>
    <t>ID_Br.st_sea</t>
  </si>
  <si>
    <t>n</t>
  </si>
  <si>
    <t>COTSWOLD_breed_7</t>
  </si>
  <si>
    <t>COTSWOLD_breed_9</t>
  </si>
  <si>
    <t>COTSWOLD_non-b_8</t>
  </si>
  <si>
    <t>MT MORELAND_breed_1</t>
  </si>
  <si>
    <t>MT MORELAND_breed_3</t>
  </si>
  <si>
    <t>MT MORELAND_non-b_2</t>
  </si>
  <si>
    <t>SPRINGSIDE_breed_3</t>
  </si>
  <si>
    <t>SPRINGSIDE_breed_5</t>
  </si>
  <si>
    <t>SPRINGSIDE_non-b_4</t>
  </si>
  <si>
    <t>TANGLEWOOD_breed_5</t>
  </si>
  <si>
    <t>TANGLEWOOD_non-b_6</t>
  </si>
  <si>
    <t>ID</t>
  </si>
  <si>
    <t>COTSWOLD</t>
  </si>
  <si>
    <t>MT MORELAND</t>
  </si>
  <si>
    <t>SPRINGSIDE</t>
  </si>
  <si>
    <t>TANGLEWOOD</t>
  </si>
  <si>
    <t>end</t>
  </si>
  <si>
    <t>start</t>
  </si>
  <si>
    <t>Day.Diff</t>
  </si>
  <si>
    <t>.sea</t>
  </si>
  <si>
    <t>&lt;fct&gt;</t>
  </si>
  <si>
    <t>&lt;dttm&gt;</t>
  </si>
  <si>
    <t>&lt;drtn&gt;</t>
  </si>
  <si>
    <t>days</t>
  </si>
  <si>
    <t>Day.Dif</t>
  </si>
  <si>
    <t>f.sea</t>
  </si>
  <si>
    <t>Day.D</t>
  </si>
  <si>
    <t>iff.y</t>
  </si>
  <si>
    <t>ID_year</t>
  </si>
  <si>
    <t>COTSWOLD 2013</t>
  </si>
  <si>
    <t>COTSWOLD 2014</t>
  </si>
  <si>
    <t>MT MORELAND 2013</t>
  </si>
  <si>
    <t>SPRINGSIDE 2013</t>
  </si>
  <si>
    <t>SPRINGSIDE 2014</t>
  </si>
  <si>
    <t>TANGLEWOOD 2013</t>
  </si>
  <si>
    <t>TANGLEWOOD 2014</t>
  </si>
  <si>
    <t>TANGLEWOOD 2015</t>
  </si>
  <si>
    <t>COTSWOLD.2013</t>
  </si>
  <si>
    <t>COTSWOLD.2014</t>
  </si>
  <si>
    <t>MT.MORELAND.2013</t>
  </si>
  <si>
    <t>SPRINGSIDE.2013</t>
  </si>
  <si>
    <t>SPRINGSIDE.2014</t>
  </si>
  <si>
    <t>TANGLEWOOD.2013</t>
  </si>
  <si>
    <t>TANGLEWOOD.2014</t>
  </si>
  <si>
    <t>TANGLEWOOD.2015</t>
  </si>
  <si>
    <t>Kernel.area Home range</t>
  </si>
  <si>
    <t>Day.Diff.y</t>
  </si>
  <si>
    <t>ID_sea</t>
  </si>
  <si>
    <t>breeding season</t>
  </si>
  <si>
    <t>non-breeding season</t>
  </si>
  <si>
    <t>3 months</t>
  </si>
  <si>
    <t>6 months</t>
  </si>
  <si>
    <t>getverticeshr - 95% Kernel area</t>
  </si>
  <si>
    <t>id</t>
  </si>
  <si>
    <t>area</t>
  </si>
  <si>
    <t>ind.area</t>
  </si>
  <si>
    <t>points in buffer (year)</t>
  </si>
  <si>
    <t>ind.points in buffer</t>
  </si>
  <si>
    <t>-</t>
  </si>
  <si>
    <t>SPP. AVERAGE HR</t>
  </si>
  <si>
    <t>SPP. AVERAGE BUFFER</t>
  </si>
  <si>
    <t>RADIUS</t>
  </si>
  <si>
    <t>95% buffer</t>
  </si>
  <si>
    <t>area (km2) in buffer (year)</t>
  </si>
  <si>
    <t>area% in buffer (year)</t>
  </si>
  <si>
    <t>ind.area% in buffer</t>
  </si>
  <si>
    <t>standard dev</t>
  </si>
  <si>
    <t>getverticeshr - 50% Kernel area</t>
  </si>
  <si>
    <t>50% buffer</t>
  </si>
  <si>
    <t>multiplier</t>
  </si>
  <si>
    <t>radius (km)</t>
  </si>
  <si>
    <t>indiv. area (%) in buffer</t>
  </si>
  <si>
    <t>Ave. spp buffer radius</t>
  </si>
  <si>
    <t>area (%) in buffer</t>
  </si>
  <si>
    <t>points in buffer (br)</t>
  </si>
  <si>
    <t>points in buffer (non-br)</t>
  </si>
  <si>
    <t>YEARS</t>
  </si>
  <si>
    <t>SEASONS</t>
  </si>
  <si>
    <t>area (km2) in buffer (season)</t>
  </si>
  <si>
    <t>area% in buffer (season)</t>
  </si>
  <si>
    <t>ind.area (%) in buffer</t>
  </si>
  <si>
    <t>ind.area(km2) in buffer</t>
  </si>
  <si>
    <t>breeding</t>
  </si>
  <si>
    <t>non-breeding</t>
  </si>
  <si>
    <t>BREEDING AVE.</t>
  </si>
  <si>
    <t>NON-BREEDING AVE.</t>
  </si>
  <si>
    <t>Day.Diff.sea</t>
  </si>
  <si>
    <t>SPP.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</si>
</sst>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center"/>
    </xf>
    <xf numFmtId="14" fontId="0" fillId="0" borderId="0" xfId="0" applyNumberFormat="1"/>
    <xf numFmtId="21" fontId="0" fillId="0" borderId="0" xfId="0" applyNumberFormat="1"/>
    <xf numFmtId="0" fontId="2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b/Documents/UCT/2019%20-%20Masters%20Course/Masters%20THESIS/Data%20Work/African%20Crowned%20Eagle/ACE%20-%20years%20and%20season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 years"/>
      <sheetName val="ACE kernels (years)"/>
      <sheetName val="ACE yrs 95% (kernel graph)"/>
      <sheetName val="ACE yrs 50% (kernel graph)"/>
      <sheetName val="ACE seasons"/>
      <sheetName val="ACE kernels (seasons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F708-106F-4C9C-9B1E-5E85BEF4C8FA}">
  <dimension ref="A1:S29"/>
  <sheetViews>
    <sheetView workbookViewId="0">
      <selection activeCell="E8" sqref="E8:K19"/>
    </sheetView>
  </sheetViews>
  <sheetFormatPr defaultRowHeight="15" x14ac:dyDescent="0.25"/>
  <cols>
    <col min="1" max="1" width="23" bestFit="1" customWidth="1"/>
    <col min="5" max="5" width="23" bestFit="1" customWidth="1"/>
    <col min="6" max="6" width="10.7109375" bestFit="1" customWidth="1"/>
    <col min="8" max="8" width="10.7109375" bestFit="1" customWidth="1"/>
    <col min="14" max="15" width="18.7109375" bestFit="1" customWidth="1"/>
    <col min="16" max="16" width="19.28515625" bestFit="1" customWidth="1"/>
    <col min="17" max="18" width="16.140625" bestFit="1" customWidth="1"/>
    <col min="19" max="19" width="18.7109375" bestFit="1" customWidth="1"/>
  </cols>
  <sheetData>
    <row r="1" spans="1:19" x14ac:dyDescent="0.25">
      <c r="A1" s="4" t="s">
        <v>0</v>
      </c>
      <c r="B1" s="4" t="s">
        <v>1</v>
      </c>
      <c r="E1" s="4" t="s">
        <v>13</v>
      </c>
      <c r="F1" s="4" t="s">
        <v>18</v>
      </c>
      <c r="G1" s="4"/>
      <c r="H1" s="4" t="s">
        <v>19</v>
      </c>
      <c r="I1" s="4"/>
      <c r="J1" s="4" t="s">
        <v>20</v>
      </c>
      <c r="K1" s="4" t="s">
        <v>21</v>
      </c>
      <c r="N1" s="4" t="s">
        <v>39</v>
      </c>
      <c r="O1" s="4" t="s">
        <v>40</v>
      </c>
      <c r="P1" s="4" t="s">
        <v>41</v>
      </c>
      <c r="Q1" s="4" t="s">
        <v>42</v>
      </c>
      <c r="R1" s="4" t="s">
        <v>43</v>
      </c>
      <c r="S1" s="4" t="s">
        <v>44</v>
      </c>
    </row>
    <row r="2" spans="1:19" x14ac:dyDescent="0.25">
      <c r="A2" t="s">
        <v>2</v>
      </c>
      <c r="B2">
        <v>669</v>
      </c>
      <c r="E2" s="4" t="s">
        <v>22</v>
      </c>
      <c r="F2" s="4" t="s">
        <v>23</v>
      </c>
      <c r="G2" s="4"/>
      <c r="H2" s="4" t="s">
        <v>23</v>
      </c>
      <c r="I2" s="4"/>
      <c r="J2" s="4" t="s">
        <v>24</v>
      </c>
      <c r="K2" s="4"/>
      <c r="M2" s="4">
        <v>50</v>
      </c>
      <c r="N2">
        <v>0.76442120000000002</v>
      </c>
      <c r="O2">
        <v>0.84356969999999998</v>
      </c>
      <c r="P2">
        <v>0.91699739999999996</v>
      </c>
      <c r="Q2">
        <v>1.5283439999999999</v>
      </c>
      <c r="R2">
        <v>2.3543080000000001</v>
      </c>
      <c r="S2">
        <v>0.94294889999999998</v>
      </c>
    </row>
    <row r="3" spans="1:19" x14ac:dyDescent="0.25">
      <c r="A3" t="s">
        <v>3</v>
      </c>
      <c r="B3">
        <v>935</v>
      </c>
      <c r="E3" t="s">
        <v>14</v>
      </c>
      <c r="F3" s="2">
        <v>42000</v>
      </c>
      <c r="G3" s="3">
        <v>0.75</v>
      </c>
      <c r="H3" s="2">
        <v>41615</v>
      </c>
      <c r="I3" s="3">
        <v>0.16666666666666666</v>
      </c>
      <c r="J3">
        <v>385.58330000000001</v>
      </c>
      <c r="K3" t="s">
        <v>25</v>
      </c>
      <c r="M3" s="4">
        <v>95</v>
      </c>
      <c r="N3">
        <v>4.9437119000000003</v>
      </c>
      <c r="O3">
        <v>5.8749051999999997</v>
      </c>
      <c r="P3">
        <v>12.782387399999999</v>
      </c>
      <c r="Q3">
        <v>6.4260609999999998</v>
      </c>
      <c r="R3">
        <v>9.3632150000000003</v>
      </c>
      <c r="S3">
        <v>3.8934774000000001</v>
      </c>
    </row>
    <row r="4" spans="1:19" x14ac:dyDescent="0.25">
      <c r="A4" t="s">
        <v>4</v>
      </c>
      <c r="B4">
        <v>1468</v>
      </c>
      <c r="E4" t="s">
        <v>15</v>
      </c>
      <c r="F4" s="2">
        <v>41639</v>
      </c>
      <c r="G4" s="3">
        <v>0.75</v>
      </c>
      <c r="H4" s="2">
        <v>41275</v>
      </c>
      <c r="I4" s="3">
        <v>0.16666666666666666</v>
      </c>
      <c r="J4">
        <v>364.58330000000001</v>
      </c>
      <c r="K4" t="s">
        <v>25</v>
      </c>
      <c r="N4" s="4" t="s">
        <v>45</v>
      </c>
      <c r="O4" s="4" t="s">
        <v>46</v>
      </c>
    </row>
    <row r="5" spans="1:19" x14ac:dyDescent="0.25">
      <c r="A5" t="s">
        <v>5</v>
      </c>
      <c r="B5">
        <v>472</v>
      </c>
      <c r="E5" t="s">
        <v>16</v>
      </c>
      <c r="F5" s="2">
        <v>41947</v>
      </c>
      <c r="G5" s="3">
        <v>0.75</v>
      </c>
      <c r="H5" s="2">
        <v>41605</v>
      </c>
      <c r="I5" s="3">
        <v>0.16666666666666666</v>
      </c>
      <c r="J5">
        <v>342.58330000000001</v>
      </c>
      <c r="K5" t="s">
        <v>25</v>
      </c>
      <c r="M5" s="4">
        <v>50</v>
      </c>
      <c r="N5">
        <v>1.0074350000000001</v>
      </c>
      <c r="O5">
        <v>1.2031480000000001</v>
      </c>
    </row>
    <row r="6" spans="1:19" x14ac:dyDescent="0.25">
      <c r="A6" t="s">
        <v>6</v>
      </c>
      <c r="B6">
        <v>973</v>
      </c>
      <c r="E6" t="s">
        <v>17</v>
      </c>
      <c r="F6" s="2">
        <v>42047</v>
      </c>
      <c r="G6" s="3">
        <v>0.75</v>
      </c>
      <c r="H6" s="2">
        <v>41627</v>
      </c>
      <c r="I6" s="3">
        <v>0.16666666666666666</v>
      </c>
      <c r="J6">
        <v>420.58330000000001</v>
      </c>
      <c r="K6" t="s">
        <v>25</v>
      </c>
      <c r="M6" s="4">
        <v>95</v>
      </c>
      <c r="N6">
        <v>4.7129089999999998</v>
      </c>
      <c r="O6">
        <v>5.0646560000000003</v>
      </c>
    </row>
    <row r="7" spans="1:19" x14ac:dyDescent="0.25">
      <c r="A7" t="s">
        <v>7</v>
      </c>
      <c r="B7">
        <v>1458</v>
      </c>
    </row>
    <row r="8" spans="1:19" x14ac:dyDescent="0.25">
      <c r="A8" t="s">
        <v>8</v>
      </c>
      <c r="B8">
        <v>744</v>
      </c>
      <c r="E8" s="4" t="s">
        <v>0</v>
      </c>
      <c r="F8" s="4"/>
      <c r="G8" s="4" t="s">
        <v>18</v>
      </c>
      <c r="H8" s="4"/>
      <c r="I8" s="4" t="s">
        <v>19</v>
      </c>
      <c r="J8" s="4" t="s">
        <v>26</v>
      </c>
      <c r="K8" s="4" t="s">
        <v>27</v>
      </c>
    </row>
    <row r="9" spans="1:19" x14ac:dyDescent="0.25">
      <c r="A9" t="s">
        <v>9</v>
      </c>
      <c r="B9">
        <v>517</v>
      </c>
      <c r="E9" t="s">
        <v>2</v>
      </c>
      <c r="F9" s="2">
        <v>41698</v>
      </c>
      <c r="G9" s="3">
        <v>0.75</v>
      </c>
      <c r="H9" s="2">
        <v>41615</v>
      </c>
      <c r="I9" s="3">
        <v>0.16666666666666666</v>
      </c>
      <c r="J9">
        <v>83.583330000000004</v>
      </c>
      <c r="K9" t="s">
        <v>25</v>
      </c>
    </row>
    <row r="10" spans="1:19" x14ac:dyDescent="0.25">
      <c r="A10" t="s">
        <v>10</v>
      </c>
      <c r="B10">
        <v>1470</v>
      </c>
      <c r="E10" t="s">
        <v>3</v>
      </c>
      <c r="F10" s="2">
        <v>42000</v>
      </c>
      <c r="G10" s="3">
        <v>0.75</v>
      </c>
      <c r="H10" s="2">
        <v>41883</v>
      </c>
      <c r="I10" s="3">
        <v>0.25</v>
      </c>
      <c r="J10">
        <v>117.5</v>
      </c>
      <c r="K10" t="s">
        <v>25</v>
      </c>
    </row>
    <row r="11" spans="1:19" x14ac:dyDescent="0.25">
      <c r="A11" t="s">
        <v>11</v>
      </c>
      <c r="B11">
        <v>569</v>
      </c>
      <c r="E11" t="s">
        <v>4</v>
      </c>
      <c r="F11" s="2">
        <v>41882</v>
      </c>
      <c r="G11" s="3">
        <v>0.66666666666666663</v>
      </c>
      <c r="H11" s="2">
        <v>41699</v>
      </c>
      <c r="I11" s="3">
        <v>0.16666666666666666</v>
      </c>
      <c r="J11">
        <v>183.5</v>
      </c>
      <c r="K11" t="s">
        <v>25</v>
      </c>
    </row>
    <row r="12" spans="1:19" x14ac:dyDescent="0.25">
      <c r="A12" t="s">
        <v>12</v>
      </c>
      <c r="B12">
        <v>2762</v>
      </c>
      <c r="E12" t="s">
        <v>5</v>
      </c>
      <c r="F12" s="2">
        <v>41333</v>
      </c>
      <c r="G12" s="3">
        <v>0.75</v>
      </c>
      <c r="H12" s="2">
        <v>41275</v>
      </c>
      <c r="I12" s="3">
        <v>0.16666666666666666</v>
      </c>
      <c r="J12">
        <v>58.583329999999997</v>
      </c>
      <c r="K12" t="s">
        <v>25</v>
      </c>
    </row>
    <row r="13" spans="1:19" x14ac:dyDescent="0.25">
      <c r="E13" t="s">
        <v>6</v>
      </c>
      <c r="F13" s="2">
        <v>41639</v>
      </c>
      <c r="G13" s="3">
        <v>0.75</v>
      </c>
      <c r="H13" s="2">
        <v>41518</v>
      </c>
      <c r="I13" s="3">
        <v>0.16666666666666666</v>
      </c>
      <c r="J13">
        <v>121.58333</v>
      </c>
      <c r="K13" t="s">
        <v>25</v>
      </c>
    </row>
    <row r="14" spans="1:19" x14ac:dyDescent="0.25">
      <c r="A14" s="4" t="s">
        <v>13</v>
      </c>
      <c r="B14" s="4" t="s">
        <v>1</v>
      </c>
      <c r="E14" t="s">
        <v>7</v>
      </c>
      <c r="F14" s="2">
        <v>41517</v>
      </c>
      <c r="G14" s="3">
        <v>0.75</v>
      </c>
      <c r="H14" s="2">
        <v>41334</v>
      </c>
      <c r="I14" s="3">
        <v>0.16666666666666666</v>
      </c>
      <c r="J14">
        <v>183.58332999999999</v>
      </c>
      <c r="K14" t="s">
        <v>25</v>
      </c>
    </row>
    <row r="15" spans="1:19" x14ac:dyDescent="0.25">
      <c r="A15" t="s">
        <v>14</v>
      </c>
      <c r="B15">
        <v>3072</v>
      </c>
      <c r="E15" t="s">
        <v>8</v>
      </c>
      <c r="F15" s="2">
        <v>41698</v>
      </c>
      <c r="G15" s="3">
        <v>0.75</v>
      </c>
      <c r="H15" s="2">
        <v>41605</v>
      </c>
      <c r="I15" s="3">
        <v>0.16666666666666666</v>
      </c>
      <c r="J15">
        <v>93.583330000000004</v>
      </c>
      <c r="K15" t="s">
        <v>25</v>
      </c>
    </row>
    <row r="16" spans="1:19" x14ac:dyDescent="0.25">
      <c r="A16" t="s">
        <v>15</v>
      </c>
      <c r="B16">
        <v>2903</v>
      </c>
      <c r="E16" t="s">
        <v>9</v>
      </c>
      <c r="F16" s="2">
        <v>41947</v>
      </c>
      <c r="G16" s="3">
        <v>0.75</v>
      </c>
      <c r="H16" s="2">
        <v>41883</v>
      </c>
      <c r="I16" s="3">
        <v>0.16666666666666666</v>
      </c>
      <c r="J16">
        <v>64.583330000000004</v>
      </c>
      <c r="K16" t="s">
        <v>25</v>
      </c>
    </row>
    <row r="17" spans="1:11" x14ac:dyDescent="0.25">
      <c r="A17" t="s">
        <v>16</v>
      </c>
      <c r="B17">
        <v>2731</v>
      </c>
      <c r="E17" t="s">
        <v>10</v>
      </c>
      <c r="F17" s="2">
        <v>41882</v>
      </c>
      <c r="G17" s="3">
        <v>0.75</v>
      </c>
      <c r="H17" s="2">
        <v>41699</v>
      </c>
      <c r="I17" s="3">
        <v>0.16666666666666666</v>
      </c>
      <c r="J17">
        <v>183.58332999999999</v>
      </c>
      <c r="K17" t="s">
        <v>25</v>
      </c>
    </row>
    <row r="18" spans="1:11" x14ac:dyDescent="0.25">
      <c r="A18" t="s">
        <v>17</v>
      </c>
      <c r="B18">
        <v>3331</v>
      </c>
      <c r="E18" t="s">
        <v>11</v>
      </c>
      <c r="F18" s="2">
        <v>41698</v>
      </c>
      <c r="G18" s="3">
        <v>0.75</v>
      </c>
      <c r="H18" s="2">
        <v>41627</v>
      </c>
      <c r="I18" s="3">
        <v>0.16666666666666666</v>
      </c>
      <c r="J18">
        <v>71.583330000000004</v>
      </c>
      <c r="K18" t="s">
        <v>25</v>
      </c>
    </row>
    <row r="19" spans="1:11" x14ac:dyDescent="0.25">
      <c r="E19" t="s">
        <v>12</v>
      </c>
      <c r="F19" s="2">
        <v>42047</v>
      </c>
      <c r="G19" s="3">
        <v>0.75</v>
      </c>
      <c r="H19" s="2">
        <v>41699</v>
      </c>
      <c r="I19" s="3">
        <v>0.16666666666666666</v>
      </c>
      <c r="J19">
        <v>348.58332999999999</v>
      </c>
      <c r="K19" t="s">
        <v>25</v>
      </c>
    </row>
    <row r="20" spans="1:11" x14ac:dyDescent="0.25">
      <c r="A20" s="4" t="s">
        <v>50</v>
      </c>
      <c r="B20" s="4" t="s">
        <v>53</v>
      </c>
      <c r="C20" s="4" t="s">
        <v>52</v>
      </c>
    </row>
    <row r="21" spans="1:11" x14ac:dyDescent="0.25">
      <c r="A21" s="4" t="s">
        <v>51</v>
      </c>
      <c r="B21" s="4" t="s">
        <v>53</v>
      </c>
      <c r="C21" s="4" t="s">
        <v>52</v>
      </c>
      <c r="E21" s="4" t="s">
        <v>30</v>
      </c>
      <c r="F21" s="4"/>
      <c r="G21" s="4" t="s">
        <v>18</v>
      </c>
      <c r="H21" s="4"/>
      <c r="I21" s="4" t="s">
        <v>19</v>
      </c>
      <c r="J21" s="4" t="s">
        <v>28</v>
      </c>
      <c r="K21" s="4" t="s">
        <v>29</v>
      </c>
    </row>
    <row r="22" spans="1:11" x14ac:dyDescent="0.25">
      <c r="E22" t="s">
        <v>31</v>
      </c>
      <c r="F22" s="2">
        <v>41639</v>
      </c>
      <c r="G22" s="3">
        <v>0.75</v>
      </c>
      <c r="H22" s="2">
        <v>41615</v>
      </c>
      <c r="I22" s="3">
        <v>0.16666666666666666</v>
      </c>
      <c r="J22">
        <v>24.58333</v>
      </c>
      <c r="K22" t="s">
        <v>25</v>
      </c>
    </row>
    <row r="23" spans="1:11" x14ac:dyDescent="0.25">
      <c r="E23" t="s">
        <v>32</v>
      </c>
      <c r="F23" s="2">
        <v>42000</v>
      </c>
      <c r="G23" s="3">
        <v>0.75</v>
      </c>
      <c r="H23" s="2">
        <v>41640</v>
      </c>
      <c r="I23" s="3">
        <v>0.16666666666666666</v>
      </c>
      <c r="J23">
        <v>360.58332999999999</v>
      </c>
      <c r="K23" t="s">
        <v>25</v>
      </c>
    </row>
    <row r="24" spans="1:11" x14ac:dyDescent="0.25">
      <c r="E24" t="s">
        <v>33</v>
      </c>
      <c r="F24" s="2">
        <v>41639</v>
      </c>
      <c r="G24" s="3">
        <v>0.75</v>
      </c>
      <c r="H24" s="2">
        <v>41275</v>
      </c>
      <c r="I24" s="3">
        <v>0.16666666666666666</v>
      </c>
      <c r="J24">
        <v>364.58332999999999</v>
      </c>
      <c r="K24" t="s">
        <v>25</v>
      </c>
    </row>
    <row r="25" spans="1:11" x14ac:dyDescent="0.25">
      <c r="E25" t="s">
        <v>34</v>
      </c>
      <c r="F25" s="2">
        <v>41639</v>
      </c>
      <c r="G25" s="3">
        <v>0.75</v>
      </c>
      <c r="H25" s="2">
        <v>41605</v>
      </c>
      <c r="I25" s="3">
        <v>0.16666666666666666</v>
      </c>
      <c r="J25">
        <v>34.583329999999997</v>
      </c>
      <c r="K25" t="s">
        <v>25</v>
      </c>
    </row>
    <row r="26" spans="1:11" x14ac:dyDescent="0.25">
      <c r="E26" t="s">
        <v>35</v>
      </c>
      <c r="F26" s="2">
        <v>41947</v>
      </c>
      <c r="G26" s="3">
        <v>0.75</v>
      </c>
      <c r="H26" s="2">
        <v>41640</v>
      </c>
      <c r="I26" s="3">
        <v>0.16666666666666666</v>
      </c>
      <c r="J26">
        <v>307.58332999999999</v>
      </c>
      <c r="K26" t="s">
        <v>25</v>
      </c>
    </row>
    <row r="27" spans="1:11" x14ac:dyDescent="0.25">
      <c r="E27" t="s">
        <v>36</v>
      </c>
      <c r="F27" s="2">
        <v>41639</v>
      </c>
      <c r="G27" s="3">
        <v>0.75</v>
      </c>
      <c r="H27" s="2">
        <v>41627</v>
      </c>
      <c r="I27" s="3">
        <v>0.16666666666666666</v>
      </c>
      <c r="J27">
        <v>12.58333</v>
      </c>
      <c r="K27" t="s">
        <v>25</v>
      </c>
    </row>
    <row r="28" spans="1:11" x14ac:dyDescent="0.25">
      <c r="E28" t="s">
        <v>37</v>
      </c>
      <c r="F28" s="2">
        <v>42004</v>
      </c>
      <c r="G28" s="3">
        <v>0.75</v>
      </c>
      <c r="H28" s="2">
        <v>41640</v>
      </c>
      <c r="I28" s="3">
        <v>0.16666666666666666</v>
      </c>
      <c r="J28">
        <v>364.58332999999999</v>
      </c>
      <c r="K28" t="s">
        <v>25</v>
      </c>
    </row>
    <row r="29" spans="1:11" x14ac:dyDescent="0.25">
      <c r="E29" t="s">
        <v>38</v>
      </c>
      <c r="F29" s="2">
        <v>42047</v>
      </c>
      <c r="G29" s="3">
        <v>0.75</v>
      </c>
      <c r="H29" s="2">
        <v>42005</v>
      </c>
      <c r="I29" s="3">
        <v>0.16666666666666666</v>
      </c>
      <c r="J29">
        <v>42.583329999999997</v>
      </c>
      <c r="K29" t="s">
        <v>25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C441-96A6-4643-A144-D5ADD641280F}">
  <dimension ref="A1:U31"/>
  <sheetViews>
    <sheetView workbookViewId="0">
      <selection activeCell="F14" sqref="F14"/>
    </sheetView>
  </sheetViews>
  <sheetFormatPr defaultRowHeight="15" x14ac:dyDescent="0.25"/>
  <cols>
    <col min="1" max="1" width="23" bestFit="1" customWidth="1"/>
    <col min="2" max="2" width="12.140625" customWidth="1"/>
    <col min="4" max="4" width="10.7109375" bestFit="1" customWidth="1"/>
    <col min="5" max="7" width="23" bestFit="1" customWidth="1"/>
    <col min="9" max="9" width="19" bestFit="1" customWidth="1"/>
    <col min="10" max="10" width="16.5703125" customWidth="1"/>
    <col min="12" max="13" width="20.7109375" bestFit="1" customWidth="1"/>
    <col min="14" max="14" width="8.5703125" customWidth="1"/>
    <col min="15" max="15" width="23.28515625" bestFit="1" customWidth="1"/>
    <col min="16" max="16" width="16.5703125" customWidth="1"/>
    <col min="18" max="18" width="20.7109375" bestFit="1" customWidth="1"/>
    <col min="19" max="19" width="18.42578125" bestFit="1" customWidth="1"/>
    <col min="20" max="20" width="23" bestFit="1" customWidth="1"/>
    <col min="21" max="21" width="18.42578125" bestFit="1" customWidth="1"/>
  </cols>
  <sheetData>
    <row r="1" spans="1:21" x14ac:dyDescent="0.25">
      <c r="B1" s="4" t="s">
        <v>47</v>
      </c>
      <c r="C1" s="4"/>
      <c r="J1" s="4" t="s">
        <v>54</v>
      </c>
      <c r="K1" s="4"/>
      <c r="L1" s="4"/>
      <c r="M1" s="4"/>
      <c r="P1" s="4" t="s">
        <v>54</v>
      </c>
      <c r="Q1" s="4"/>
      <c r="R1" s="4"/>
      <c r="S1" s="4"/>
      <c r="T1" s="4"/>
      <c r="U1" s="4"/>
    </row>
    <row r="2" spans="1:21" x14ac:dyDescent="0.25">
      <c r="B2" s="4">
        <v>50</v>
      </c>
      <c r="C2" s="4">
        <v>95</v>
      </c>
      <c r="D2" s="4" t="s">
        <v>48</v>
      </c>
      <c r="E2" s="4" t="s">
        <v>49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O2" s="4" t="s">
        <v>55</v>
      </c>
      <c r="P2" s="4" t="s">
        <v>56</v>
      </c>
      <c r="Q2" s="4" t="s">
        <v>57</v>
      </c>
      <c r="R2" s="4" t="s">
        <v>76</v>
      </c>
      <c r="S2" s="4" t="s">
        <v>59</v>
      </c>
      <c r="T2" s="4" t="s">
        <v>77</v>
      </c>
      <c r="U2" s="4" t="s">
        <v>59</v>
      </c>
    </row>
    <row r="3" spans="1:21" x14ac:dyDescent="0.25">
      <c r="A3" s="5" t="s">
        <v>39</v>
      </c>
      <c r="B3" s="5">
        <v>0.76442120000000002</v>
      </c>
      <c r="C3" s="5">
        <v>4.9437119000000003</v>
      </c>
      <c r="D3" s="5">
        <v>24.58333</v>
      </c>
      <c r="E3" s="5" t="s">
        <v>2</v>
      </c>
      <c r="F3" s="4"/>
      <c r="G3" s="4"/>
      <c r="I3" s="5" t="s">
        <v>31</v>
      </c>
      <c r="J3" s="6">
        <v>4.9460990000000002</v>
      </c>
      <c r="K3" s="7" t="s">
        <v>60</v>
      </c>
      <c r="L3" s="7" t="s">
        <v>60</v>
      </c>
      <c r="M3" s="7" t="s">
        <v>60</v>
      </c>
      <c r="O3" s="5" t="s">
        <v>2</v>
      </c>
      <c r="P3" s="5">
        <v>6.5153813200000004</v>
      </c>
      <c r="Q3" s="7" t="s">
        <v>60</v>
      </c>
      <c r="R3" s="7" t="s">
        <v>60</v>
      </c>
      <c r="S3" s="7" t="s">
        <v>60</v>
      </c>
      <c r="T3" s="7" t="s">
        <v>60</v>
      </c>
      <c r="U3" s="7" t="s">
        <v>60</v>
      </c>
    </row>
    <row r="4" spans="1:21" x14ac:dyDescent="0.25">
      <c r="A4" s="4" t="s">
        <v>40</v>
      </c>
      <c r="B4">
        <v>0.84356969999999998</v>
      </c>
      <c r="C4">
        <v>5.8749051999999997</v>
      </c>
      <c r="D4">
        <v>360.58332999999999</v>
      </c>
      <c r="E4" s="5" t="s">
        <v>2</v>
      </c>
      <c r="F4" s="4" t="s">
        <v>4</v>
      </c>
      <c r="G4" s="4" t="s">
        <v>3</v>
      </c>
      <c r="I4" s="4" t="s">
        <v>32</v>
      </c>
      <c r="J4">
        <v>5.881901</v>
      </c>
      <c r="K4">
        <f>AVERAGE(J4)</f>
        <v>5.881901</v>
      </c>
      <c r="L4" s="1">
        <v>60.027859999999997</v>
      </c>
      <c r="M4" s="1">
        <v>60.027859999999997</v>
      </c>
      <c r="O4" s="4" t="s">
        <v>3</v>
      </c>
      <c r="P4">
        <v>4.9970519999999997E-2</v>
      </c>
      <c r="Q4" s="11" t="s">
        <v>60</v>
      </c>
      <c r="R4" s="1">
        <v>99.786100000000005</v>
      </c>
      <c r="T4" s="11" t="s">
        <v>60</v>
      </c>
    </row>
    <row r="5" spans="1:21" x14ac:dyDescent="0.25">
      <c r="A5" s="4" t="s">
        <v>41</v>
      </c>
      <c r="B5">
        <v>0.91699739999999996</v>
      </c>
      <c r="C5">
        <v>12.782387399999999</v>
      </c>
      <c r="D5">
        <v>364.58332999999999</v>
      </c>
      <c r="E5" s="5" t="s">
        <v>5</v>
      </c>
      <c r="F5" s="4" t="s">
        <v>7</v>
      </c>
      <c r="G5" s="4" t="s">
        <v>6</v>
      </c>
      <c r="I5" s="4" t="s">
        <v>33</v>
      </c>
      <c r="J5">
        <v>12.813039</v>
      </c>
      <c r="K5">
        <f>AVERAGE(J5)</f>
        <v>12.813039</v>
      </c>
      <c r="L5" s="1">
        <v>73.647949999999994</v>
      </c>
      <c r="M5" s="1">
        <v>73.647949999999994</v>
      </c>
      <c r="O5" s="4" t="s">
        <v>4</v>
      </c>
      <c r="P5">
        <v>6.4156932299999996</v>
      </c>
      <c r="Q5" s="11" t="s">
        <v>60</v>
      </c>
      <c r="R5" s="11" t="s">
        <v>60</v>
      </c>
      <c r="S5">
        <f>AVERAGE(R4)</f>
        <v>99.786100000000005</v>
      </c>
      <c r="T5" s="1">
        <v>40.190739999999998</v>
      </c>
      <c r="U5">
        <f>AVERAGE(T5)</f>
        <v>40.190739999999998</v>
      </c>
    </row>
    <row r="6" spans="1:21" x14ac:dyDescent="0.25">
      <c r="A6" s="5" t="s">
        <v>42</v>
      </c>
      <c r="B6" s="5">
        <v>1.5283439999999999</v>
      </c>
      <c r="C6" s="5">
        <v>6.4260609999999998</v>
      </c>
      <c r="D6" s="5">
        <v>34.583329999999997</v>
      </c>
      <c r="E6" s="5" t="s">
        <v>8</v>
      </c>
      <c r="F6" s="4"/>
      <c r="G6" s="4"/>
      <c r="I6" s="5" t="s">
        <v>34</v>
      </c>
      <c r="J6" s="6">
        <v>6.4288650000000001</v>
      </c>
      <c r="K6" s="7" t="s">
        <v>60</v>
      </c>
      <c r="L6" s="7" t="s">
        <v>60</v>
      </c>
      <c r="M6" s="7" t="s">
        <v>60</v>
      </c>
      <c r="O6" s="5" t="s">
        <v>5</v>
      </c>
      <c r="P6" s="5">
        <v>21.815166399999999</v>
      </c>
      <c r="Q6" s="7" t="s">
        <v>60</v>
      </c>
      <c r="R6" s="7" t="s">
        <v>60</v>
      </c>
      <c r="S6" s="7" t="s">
        <v>60</v>
      </c>
      <c r="T6" s="7" t="s">
        <v>60</v>
      </c>
      <c r="U6" s="7" t="s">
        <v>60</v>
      </c>
    </row>
    <row r="7" spans="1:21" x14ac:dyDescent="0.25">
      <c r="A7" s="4" t="s">
        <v>43</v>
      </c>
      <c r="B7">
        <v>2.3543080000000001</v>
      </c>
      <c r="C7">
        <v>9.3632150000000003</v>
      </c>
      <c r="D7">
        <v>307.58332999999999</v>
      </c>
      <c r="E7" s="5" t="s">
        <v>8</v>
      </c>
      <c r="F7" s="4" t="s">
        <v>10</v>
      </c>
      <c r="G7" s="5" t="s">
        <v>9</v>
      </c>
      <c r="I7" s="4" t="s">
        <v>35</v>
      </c>
      <c r="J7">
        <v>9.3734900000000003</v>
      </c>
      <c r="K7">
        <f>AVERAGE(J7)</f>
        <v>9.3734900000000003</v>
      </c>
      <c r="L7" s="1">
        <v>66.327359999999999</v>
      </c>
      <c r="M7" s="1">
        <v>66.327359999999999</v>
      </c>
      <c r="O7" s="4" t="s">
        <v>6</v>
      </c>
      <c r="P7">
        <v>0.10595502</v>
      </c>
      <c r="Q7" s="11" t="s">
        <v>60</v>
      </c>
      <c r="R7" s="1">
        <v>99.691680000000005</v>
      </c>
      <c r="T7" s="11" t="s">
        <v>60</v>
      </c>
    </row>
    <row r="8" spans="1:21" x14ac:dyDescent="0.25">
      <c r="A8" s="5" t="s">
        <v>44</v>
      </c>
      <c r="B8" s="5">
        <v>0.94294889999999998</v>
      </c>
      <c r="C8" s="5">
        <v>3.8934774000000001</v>
      </c>
      <c r="D8" s="5">
        <v>12.58333</v>
      </c>
      <c r="E8" s="5" t="s">
        <v>11</v>
      </c>
      <c r="F8" s="4"/>
      <c r="G8" s="4"/>
      <c r="I8" s="5" t="s">
        <v>36</v>
      </c>
      <c r="J8" s="6">
        <v>3.8941300000000001</v>
      </c>
      <c r="K8" s="7" t="s">
        <v>60</v>
      </c>
      <c r="L8" s="7" t="s">
        <v>60</v>
      </c>
      <c r="M8" s="7" t="s">
        <v>60</v>
      </c>
      <c r="O8" s="4" t="s">
        <v>7</v>
      </c>
      <c r="P8">
        <v>18.559977069999999</v>
      </c>
      <c r="Q8" s="11" t="s">
        <v>60</v>
      </c>
      <c r="R8" s="11" t="s">
        <v>60</v>
      </c>
      <c r="S8">
        <f>AVERAGE(R7)</f>
        <v>99.691680000000005</v>
      </c>
      <c r="T8" s="1">
        <v>62.277090000000001</v>
      </c>
      <c r="U8">
        <f>AVERAGE(T8)</f>
        <v>62.277090000000001</v>
      </c>
    </row>
    <row r="9" spans="1:21" x14ac:dyDescent="0.25">
      <c r="A9" s="4" t="s">
        <v>45</v>
      </c>
      <c r="B9">
        <v>1.0074350000000001</v>
      </c>
      <c r="C9">
        <v>4.7129089999999998</v>
      </c>
      <c r="D9">
        <v>364.58332999999999</v>
      </c>
      <c r="E9" s="5" t="s">
        <v>11</v>
      </c>
      <c r="F9" s="4" t="s">
        <v>12</v>
      </c>
      <c r="G9" s="4"/>
      <c r="I9" s="4" t="s">
        <v>37</v>
      </c>
      <c r="J9">
        <v>4.7185379999999997</v>
      </c>
      <c r="K9">
        <f>AVERAGE(J9)</f>
        <v>4.7185379999999997</v>
      </c>
      <c r="L9" s="1">
        <v>93.691509999999994</v>
      </c>
      <c r="M9" s="1">
        <v>93.691509999999994</v>
      </c>
      <c r="O9" s="5" t="s">
        <v>8</v>
      </c>
      <c r="P9" s="5">
        <v>9.2093304600000003</v>
      </c>
      <c r="Q9" s="7" t="s">
        <v>60</v>
      </c>
      <c r="R9" s="7" t="s">
        <v>60</v>
      </c>
      <c r="S9" s="7" t="s">
        <v>60</v>
      </c>
      <c r="T9" s="7" t="s">
        <v>60</v>
      </c>
      <c r="U9" s="7" t="s">
        <v>60</v>
      </c>
    </row>
    <row r="10" spans="1:21" x14ac:dyDescent="0.25">
      <c r="A10" s="5" t="s">
        <v>46</v>
      </c>
      <c r="B10" s="5">
        <v>1.2031480000000001</v>
      </c>
      <c r="C10" s="5">
        <v>5.0646560000000003</v>
      </c>
      <c r="D10" s="5">
        <v>42.583329999999997</v>
      </c>
      <c r="E10" s="5" t="s">
        <v>12</v>
      </c>
      <c r="F10" s="4"/>
      <c r="G10" s="4"/>
      <c r="I10" s="5" t="s">
        <v>38</v>
      </c>
      <c r="J10" s="6">
        <v>5.0669969999999998</v>
      </c>
      <c r="K10" s="7" t="s">
        <v>60</v>
      </c>
      <c r="L10" s="7" t="s">
        <v>60</v>
      </c>
      <c r="M10" s="7" t="s">
        <v>60</v>
      </c>
      <c r="O10" s="5" t="s">
        <v>9</v>
      </c>
      <c r="P10" s="5">
        <v>8.1293729199999998</v>
      </c>
      <c r="Q10" s="7" t="s">
        <v>60</v>
      </c>
      <c r="R10" s="7" t="s">
        <v>60</v>
      </c>
      <c r="S10" s="7" t="s">
        <v>60</v>
      </c>
      <c r="T10" s="7" t="s">
        <v>60</v>
      </c>
      <c r="U10" s="7" t="s">
        <v>60</v>
      </c>
    </row>
    <row r="11" spans="1:21" x14ac:dyDescent="0.25">
      <c r="J11" s="4" t="s">
        <v>61</v>
      </c>
      <c r="K11" s="4">
        <f>AVERAGE(K4,K5,K7,K9)</f>
        <v>8.1967420000000004</v>
      </c>
      <c r="L11" s="4" t="s">
        <v>62</v>
      </c>
      <c r="M11" s="4">
        <f>AVERAGE(M4,M5,M7,M9)</f>
        <v>73.423669999999987</v>
      </c>
      <c r="O11" s="4" t="s">
        <v>10</v>
      </c>
      <c r="P11">
        <v>9.7281187300000003</v>
      </c>
      <c r="Q11" s="11" t="s">
        <v>60</v>
      </c>
      <c r="R11" s="11" t="s">
        <v>60</v>
      </c>
      <c r="T11" s="1">
        <v>62.040819999999997</v>
      </c>
      <c r="U11">
        <f>AVERAGE(T11)</f>
        <v>62.040819999999997</v>
      </c>
    </row>
    <row r="12" spans="1:21" x14ac:dyDescent="0.25">
      <c r="J12" s="4" t="s">
        <v>63</v>
      </c>
      <c r="K12" s="4">
        <f>SQRT(K11/PI())</f>
        <v>1.6152721173529545</v>
      </c>
      <c r="L12" s="4"/>
      <c r="M12" s="4"/>
      <c r="O12" s="5" t="s">
        <v>11</v>
      </c>
      <c r="P12" s="5">
        <v>4.0686464100000004</v>
      </c>
      <c r="Q12" s="7" t="s">
        <v>60</v>
      </c>
      <c r="R12" s="7" t="s">
        <v>60</v>
      </c>
      <c r="S12" s="7" t="s">
        <v>60</v>
      </c>
      <c r="T12" s="7" t="s">
        <v>60</v>
      </c>
      <c r="U12" s="7" t="s">
        <v>60</v>
      </c>
    </row>
    <row r="13" spans="1:21" x14ac:dyDescent="0.25">
      <c r="A13" s="4" t="s">
        <v>0</v>
      </c>
      <c r="B13" s="4" t="s">
        <v>88</v>
      </c>
      <c r="J13" s="4"/>
      <c r="K13" s="4"/>
      <c r="L13" s="4"/>
      <c r="M13" s="4"/>
      <c r="O13" s="4" t="s">
        <v>12</v>
      </c>
      <c r="P13">
        <v>4.7978588899999997</v>
      </c>
      <c r="Q13" s="11" t="s">
        <v>60</v>
      </c>
      <c r="R13" s="11" t="s">
        <v>60</v>
      </c>
      <c r="T13" s="1">
        <v>93.374369999999999</v>
      </c>
      <c r="U13">
        <f>AVERAGE(T13)</f>
        <v>93.374369999999999</v>
      </c>
    </row>
    <row r="14" spans="1:21" x14ac:dyDescent="0.25">
      <c r="A14" s="5" t="s">
        <v>2</v>
      </c>
      <c r="B14" s="6">
        <v>83.583330000000004</v>
      </c>
      <c r="J14" s="4"/>
      <c r="K14" s="4"/>
      <c r="L14" s="4"/>
      <c r="M14" s="4"/>
      <c r="P14" s="4" t="s">
        <v>61</v>
      </c>
      <c r="Q14" s="4">
        <v>8.1967420000000004</v>
      </c>
      <c r="R14" s="8" t="s">
        <v>86</v>
      </c>
      <c r="S14" s="4">
        <f>AVERAGE(S5,S8)</f>
        <v>99.738889999999998</v>
      </c>
      <c r="T14" s="8" t="s">
        <v>87</v>
      </c>
      <c r="U14" s="4">
        <f>AVERAGE(U5,U8,U11,U13)</f>
        <v>64.470754999999997</v>
      </c>
    </row>
    <row r="15" spans="1:21" x14ac:dyDescent="0.25">
      <c r="A15" s="4" t="s">
        <v>3</v>
      </c>
      <c r="B15">
        <v>117.5</v>
      </c>
      <c r="J15" s="4"/>
      <c r="K15" s="4"/>
      <c r="L15" s="4"/>
      <c r="M15" s="4"/>
      <c r="P15" s="4" t="s">
        <v>63</v>
      </c>
      <c r="Q15" s="4">
        <v>1.6152721173529545</v>
      </c>
    </row>
    <row r="16" spans="1:21" x14ac:dyDescent="0.25">
      <c r="A16" s="4" t="s">
        <v>4</v>
      </c>
      <c r="B16">
        <v>183.5</v>
      </c>
    </row>
    <row r="17" spans="1:21" x14ac:dyDescent="0.25">
      <c r="A17" s="5" t="s">
        <v>5</v>
      </c>
      <c r="B17" s="6">
        <v>58.583329999999997</v>
      </c>
      <c r="J17" s="4" t="s">
        <v>69</v>
      </c>
      <c r="K17" s="4"/>
      <c r="L17" s="4"/>
      <c r="M17" s="4"/>
      <c r="P17" s="4" t="s">
        <v>69</v>
      </c>
      <c r="Q17" s="4"/>
      <c r="R17" s="4"/>
      <c r="S17" s="4"/>
      <c r="T17" s="4"/>
      <c r="U17" s="4"/>
    </row>
    <row r="18" spans="1:21" x14ac:dyDescent="0.25">
      <c r="A18" s="4" t="s">
        <v>6</v>
      </c>
      <c r="B18">
        <v>121.58333</v>
      </c>
      <c r="I18" s="4" t="s">
        <v>55</v>
      </c>
      <c r="J18" s="4" t="s">
        <v>56</v>
      </c>
      <c r="K18" s="4" t="s">
        <v>57</v>
      </c>
      <c r="L18" s="4" t="s">
        <v>58</v>
      </c>
      <c r="M18" s="4" t="s">
        <v>59</v>
      </c>
      <c r="O18" s="4" t="s">
        <v>55</v>
      </c>
      <c r="P18" s="4" t="s">
        <v>56</v>
      </c>
      <c r="Q18" s="4" t="s">
        <v>57</v>
      </c>
      <c r="R18" s="4" t="s">
        <v>76</v>
      </c>
      <c r="S18" s="4" t="s">
        <v>59</v>
      </c>
      <c r="T18" s="4" t="s">
        <v>77</v>
      </c>
      <c r="U18" s="4" t="s">
        <v>59</v>
      </c>
    </row>
    <row r="19" spans="1:21" x14ac:dyDescent="0.25">
      <c r="A19" s="4" t="s">
        <v>7</v>
      </c>
      <c r="B19">
        <v>183.58332999999999</v>
      </c>
      <c r="I19" s="5" t="s">
        <v>31</v>
      </c>
      <c r="J19" s="6">
        <v>0.76377280000000003</v>
      </c>
      <c r="K19" s="7" t="s">
        <v>60</v>
      </c>
      <c r="L19" s="7" t="s">
        <v>60</v>
      </c>
      <c r="M19" s="7" t="s">
        <v>60</v>
      </c>
      <c r="O19" s="5" t="s">
        <v>2</v>
      </c>
      <c r="P19" s="5">
        <v>1.5802580580000001</v>
      </c>
      <c r="Q19" s="7" t="s">
        <v>60</v>
      </c>
      <c r="R19" s="7" t="s">
        <v>60</v>
      </c>
      <c r="S19" s="7" t="s">
        <v>60</v>
      </c>
      <c r="T19" s="7" t="s">
        <v>60</v>
      </c>
      <c r="U19" s="7" t="s">
        <v>60</v>
      </c>
    </row>
    <row r="20" spans="1:21" x14ac:dyDescent="0.25">
      <c r="A20" s="5" t="s">
        <v>8</v>
      </c>
      <c r="B20" s="6">
        <v>93.583330000000004</v>
      </c>
      <c r="I20" s="4" t="s">
        <v>32</v>
      </c>
      <c r="J20">
        <v>0.84224299999999996</v>
      </c>
      <c r="K20">
        <f>AVERAGE(J20)</f>
        <v>0.84224299999999996</v>
      </c>
      <c r="L20" s="1">
        <v>46.44847</v>
      </c>
      <c r="M20" s="1">
        <v>46.44847</v>
      </c>
      <c r="O20" s="4" t="s">
        <v>3</v>
      </c>
      <c r="P20">
        <v>6.6006880000000004E-3</v>
      </c>
      <c r="Q20" s="11" t="s">
        <v>60</v>
      </c>
      <c r="R20" s="1">
        <v>99.251339999999999</v>
      </c>
      <c r="T20" s="11" t="s">
        <v>60</v>
      </c>
    </row>
    <row r="21" spans="1:21" x14ac:dyDescent="0.25">
      <c r="A21" s="5" t="s">
        <v>9</v>
      </c>
      <c r="B21" s="6">
        <v>64.583330000000004</v>
      </c>
      <c r="I21" s="4" t="s">
        <v>33</v>
      </c>
      <c r="J21">
        <v>0.92246360000000005</v>
      </c>
      <c r="K21">
        <f>AVERAGE(J21)</f>
        <v>0.92246360000000005</v>
      </c>
      <c r="L21" s="1">
        <v>61.040300000000002</v>
      </c>
      <c r="M21" s="1">
        <v>61.040300000000002</v>
      </c>
      <c r="O21" s="4" t="s">
        <v>4</v>
      </c>
      <c r="P21">
        <v>1.38829337</v>
      </c>
      <c r="Q21" s="11" t="s">
        <v>60</v>
      </c>
      <c r="R21" s="11" t="s">
        <v>60</v>
      </c>
      <c r="S21">
        <f>AVERAGE(R20)</f>
        <v>99.251339999999999</v>
      </c>
      <c r="T21" s="1">
        <v>20.980930000000001</v>
      </c>
      <c r="U21">
        <f>AVERAGE(T21)</f>
        <v>20.980930000000001</v>
      </c>
    </row>
    <row r="22" spans="1:21" x14ac:dyDescent="0.25">
      <c r="A22" s="4" t="s">
        <v>10</v>
      </c>
      <c r="B22">
        <v>183.58332999999999</v>
      </c>
      <c r="I22" s="5" t="s">
        <v>34</v>
      </c>
      <c r="J22" s="6">
        <v>1.5290368999999999</v>
      </c>
      <c r="K22" s="7" t="s">
        <v>60</v>
      </c>
      <c r="L22" s="7" t="s">
        <v>60</v>
      </c>
      <c r="M22" s="7" t="s">
        <v>60</v>
      </c>
      <c r="O22" s="5" t="s">
        <v>5</v>
      </c>
      <c r="P22" s="5">
        <v>3.7557918730000002</v>
      </c>
      <c r="Q22" s="7" t="s">
        <v>60</v>
      </c>
      <c r="R22" s="7" t="s">
        <v>60</v>
      </c>
      <c r="S22" s="7" t="s">
        <v>60</v>
      </c>
      <c r="T22" s="7" t="s">
        <v>60</v>
      </c>
      <c r="U22" s="7" t="s">
        <v>60</v>
      </c>
    </row>
    <row r="23" spans="1:21" x14ac:dyDescent="0.25">
      <c r="A23" s="5" t="s">
        <v>11</v>
      </c>
      <c r="B23" s="6">
        <v>71.583330000000004</v>
      </c>
      <c r="I23" s="4" t="s">
        <v>35</v>
      </c>
      <c r="J23">
        <v>2.3518539999999999</v>
      </c>
      <c r="K23">
        <f>AVERAGE(J23)</f>
        <v>2.3518539999999999</v>
      </c>
      <c r="L23" s="1">
        <v>14.861560000000001</v>
      </c>
      <c r="M23" s="1">
        <v>15.861560000000001</v>
      </c>
      <c r="O23" s="4" t="s">
        <v>6</v>
      </c>
      <c r="P23">
        <v>8.9701390000000002E-3</v>
      </c>
      <c r="Q23" s="11" t="s">
        <v>60</v>
      </c>
      <c r="R23" s="1">
        <v>98.7667</v>
      </c>
      <c r="T23" s="11" t="s">
        <v>60</v>
      </c>
    </row>
    <row r="24" spans="1:21" x14ac:dyDescent="0.25">
      <c r="A24" s="4" t="s">
        <v>12</v>
      </c>
      <c r="B24">
        <v>348.58332999999999</v>
      </c>
      <c r="I24" s="5" t="s">
        <v>36</v>
      </c>
      <c r="J24" s="6">
        <v>0.94256669999999998</v>
      </c>
      <c r="K24" s="7" t="s">
        <v>60</v>
      </c>
      <c r="L24" s="7" t="s">
        <v>60</v>
      </c>
      <c r="M24" s="7" t="s">
        <v>60</v>
      </c>
      <c r="O24" s="4" t="s">
        <v>7</v>
      </c>
      <c r="P24">
        <v>2.3443724420000001</v>
      </c>
      <c r="Q24" s="11" t="s">
        <v>60</v>
      </c>
      <c r="R24" s="11" t="s">
        <v>60</v>
      </c>
      <c r="S24">
        <f>AVERAGE(R23)</f>
        <v>98.7667</v>
      </c>
      <c r="T24" s="1">
        <v>44.855969999999999</v>
      </c>
      <c r="U24">
        <f>AVERAGE(T24)</f>
        <v>44.855969999999999</v>
      </c>
    </row>
    <row r="25" spans="1:21" x14ac:dyDescent="0.25">
      <c r="I25" s="4" t="s">
        <v>37</v>
      </c>
      <c r="J25">
        <v>1.0044778999999999</v>
      </c>
      <c r="K25">
        <f>AVERAGE(J25)</f>
        <v>1.0044778999999999</v>
      </c>
      <c r="L25" s="1">
        <v>34.662050000000001</v>
      </c>
      <c r="M25" s="1">
        <v>35.662050000000001</v>
      </c>
      <c r="O25" s="5" t="s">
        <v>8</v>
      </c>
      <c r="P25" s="5">
        <v>2.26529823</v>
      </c>
      <c r="Q25" s="7" t="s">
        <v>60</v>
      </c>
      <c r="R25" s="7" t="s">
        <v>60</v>
      </c>
      <c r="S25" s="7" t="s">
        <v>60</v>
      </c>
      <c r="T25" s="7" t="s">
        <v>60</v>
      </c>
      <c r="U25" s="7" t="s">
        <v>60</v>
      </c>
    </row>
    <row r="26" spans="1:21" x14ac:dyDescent="0.25">
      <c r="I26" s="5" t="s">
        <v>38</v>
      </c>
      <c r="J26" s="6">
        <v>1.2029478</v>
      </c>
      <c r="K26" s="7" t="s">
        <v>60</v>
      </c>
      <c r="L26" s="7" t="s">
        <v>60</v>
      </c>
      <c r="M26" s="7" t="s">
        <v>60</v>
      </c>
      <c r="O26" s="5" t="s">
        <v>9</v>
      </c>
      <c r="P26" s="5">
        <v>1.660389575</v>
      </c>
      <c r="Q26" s="7" t="s">
        <v>60</v>
      </c>
      <c r="R26" s="7" t="s">
        <v>60</v>
      </c>
      <c r="S26" s="7" t="s">
        <v>60</v>
      </c>
      <c r="T26" s="7" t="s">
        <v>60</v>
      </c>
      <c r="U26" s="7" t="s">
        <v>60</v>
      </c>
    </row>
    <row r="27" spans="1:21" x14ac:dyDescent="0.25">
      <c r="J27" s="4" t="s">
        <v>61</v>
      </c>
      <c r="K27" s="4">
        <f>AVERAGE(K20,K21,K23,K25)</f>
        <v>1.2802596249999998</v>
      </c>
      <c r="L27" s="4" t="s">
        <v>62</v>
      </c>
      <c r="M27" s="4">
        <f>AVERAGE(M20,M21,M23,M25)</f>
        <v>39.753095000000002</v>
      </c>
      <c r="O27" s="4" t="s">
        <v>10</v>
      </c>
      <c r="P27">
        <v>2.7236328200000002</v>
      </c>
      <c r="Q27" s="11" t="s">
        <v>60</v>
      </c>
      <c r="R27" s="11" t="s">
        <v>60</v>
      </c>
      <c r="T27" s="1">
        <v>12.72109</v>
      </c>
      <c r="U27">
        <f>AVERAGE(T27)</f>
        <v>12.72109</v>
      </c>
    </row>
    <row r="28" spans="1:21" x14ac:dyDescent="0.25">
      <c r="J28" s="4" t="s">
        <v>63</v>
      </c>
      <c r="K28" s="4">
        <f>SQRT(K27/PI())</f>
        <v>0.6383723799785298</v>
      </c>
      <c r="L28" s="4"/>
      <c r="M28" s="4"/>
      <c r="O28" s="5" t="s">
        <v>11</v>
      </c>
      <c r="P28" s="5">
        <v>0.95194371499999997</v>
      </c>
      <c r="Q28" s="7" t="s">
        <v>60</v>
      </c>
      <c r="R28" s="7" t="s">
        <v>60</v>
      </c>
      <c r="S28" s="7" t="s">
        <v>60</v>
      </c>
      <c r="T28" s="7" t="s">
        <v>60</v>
      </c>
      <c r="U28" s="7" t="s">
        <v>60</v>
      </c>
    </row>
    <row r="29" spans="1:21" x14ac:dyDescent="0.25">
      <c r="O29" s="4" t="s">
        <v>12</v>
      </c>
      <c r="P29">
        <v>1.013116621</v>
      </c>
      <c r="Q29" s="11" t="s">
        <v>60</v>
      </c>
      <c r="R29" s="11" t="s">
        <v>60</v>
      </c>
      <c r="T29" s="1">
        <v>34.757420000000003</v>
      </c>
      <c r="U29">
        <f>AVERAGE(T29)</f>
        <v>34.757420000000003</v>
      </c>
    </row>
    <row r="30" spans="1:21" x14ac:dyDescent="0.25">
      <c r="P30" s="4" t="s">
        <v>61</v>
      </c>
      <c r="Q30" s="4">
        <v>1.2802596249999998</v>
      </c>
      <c r="R30" s="8" t="s">
        <v>86</v>
      </c>
      <c r="S30" s="4">
        <f>AVERAGE(S21,S24)</f>
        <v>99.009019999999992</v>
      </c>
      <c r="T30" s="8" t="s">
        <v>87</v>
      </c>
      <c r="U30" s="4">
        <f>AVERAGE(U21,U24,U27,U29)</f>
        <v>28.328852500000004</v>
      </c>
    </row>
    <row r="31" spans="1:21" x14ac:dyDescent="0.25">
      <c r="P31" s="4" t="s">
        <v>63</v>
      </c>
      <c r="Q31" s="4">
        <v>0.6383723799785298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33BAD-9F42-4974-A957-1E02D2E9AA07}">
  <dimension ref="A1:N32"/>
  <sheetViews>
    <sheetView workbookViewId="0">
      <selection activeCell="E3" sqref="E3:G10"/>
    </sheetView>
  </sheetViews>
  <sheetFormatPr defaultRowHeight="15" x14ac:dyDescent="0.25"/>
  <cols>
    <col min="1" max="1" width="19.28515625" bestFit="1" customWidth="1"/>
    <col min="3" max="3" width="16.7109375" bestFit="1" customWidth="1"/>
    <col min="4" max="4" width="12" bestFit="1" customWidth="1"/>
    <col min="5" max="5" width="24.7109375" bestFit="1" customWidth="1"/>
    <col min="6" max="6" width="21.140625" bestFit="1" customWidth="1"/>
    <col min="7" max="7" width="18.28515625" bestFit="1" customWidth="1"/>
    <col min="9" max="9" width="23.28515625" bestFit="1" customWidth="1"/>
    <col min="11" max="11" width="27.140625" bestFit="1" customWidth="1"/>
    <col min="12" max="12" width="23" bestFit="1" customWidth="1"/>
    <col min="13" max="13" width="20.140625" bestFit="1" customWidth="1"/>
    <col min="14" max="14" width="22" bestFit="1" customWidth="1"/>
  </cols>
  <sheetData>
    <row r="1" spans="1:14" x14ac:dyDescent="0.25">
      <c r="A1" s="4" t="s">
        <v>78</v>
      </c>
      <c r="B1" s="4" t="s">
        <v>54</v>
      </c>
      <c r="C1" s="4"/>
      <c r="D1" s="4"/>
      <c r="E1" s="4" t="s">
        <v>64</v>
      </c>
      <c r="F1" s="4"/>
      <c r="G1" s="4"/>
      <c r="I1" s="4" t="s">
        <v>79</v>
      </c>
      <c r="J1" s="4" t="s">
        <v>54</v>
      </c>
    </row>
    <row r="2" spans="1:14" x14ac:dyDescent="0.25">
      <c r="A2" s="4" t="s">
        <v>55</v>
      </c>
      <c r="B2" s="4"/>
      <c r="C2" s="4" t="s">
        <v>56</v>
      </c>
      <c r="D2" s="4" t="s">
        <v>57</v>
      </c>
      <c r="E2" s="4" t="s">
        <v>65</v>
      </c>
      <c r="F2" s="4" t="s">
        <v>66</v>
      </c>
      <c r="G2" s="4" t="s">
        <v>67</v>
      </c>
      <c r="I2" s="4" t="s">
        <v>55</v>
      </c>
      <c r="J2" s="4" t="s">
        <v>56</v>
      </c>
      <c r="K2" s="4" t="s">
        <v>80</v>
      </c>
      <c r="L2" s="4" t="s">
        <v>81</v>
      </c>
      <c r="M2" s="4" t="s">
        <v>82</v>
      </c>
      <c r="N2" s="4" t="s">
        <v>83</v>
      </c>
    </row>
    <row r="3" spans="1:14" x14ac:dyDescent="0.25">
      <c r="A3" s="5" t="s">
        <v>31</v>
      </c>
      <c r="B3" s="5">
        <v>2013</v>
      </c>
      <c r="C3" s="5">
        <v>4.9460990000000002</v>
      </c>
      <c r="D3" s="8" t="s">
        <v>60</v>
      </c>
      <c r="E3" s="8" t="s">
        <v>60</v>
      </c>
      <c r="F3" s="8" t="s">
        <v>60</v>
      </c>
      <c r="G3" s="8" t="s">
        <v>60</v>
      </c>
      <c r="I3" s="5" t="s">
        <v>2</v>
      </c>
      <c r="J3" s="5">
        <v>6.5153813200000004</v>
      </c>
      <c r="K3" s="8" t="s">
        <v>60</v>
      </c>
      <c r="L3" s="8" t="s">
        <v>60</v>
      </c>
      <c r="M3" s="8" t="s">
        <v>60</v>
      </c>
      <c r="N3" s="8" t="s">
        <v>60</v>
      </c>
    </row>
    <row r="4" spans="1:14" x14ac:dyDescent="0.25">
      <c r="A4" s="4" t="s">
        <v>32</v>
      </c>
      <c r="B4" s="4">
        <v>2014</v>
      </c>
      <c r="C4">
        <v>5.881901</v>
      </c>
      <c r="D4">
        <f>AVERAGE(C4)</f>
        <v>5.881901</v>
      </c>
      <c r="E4">
        <f>(F4/100)*C4</f>
        <v>2.9072742640146001</v>
      </c>
      <c r="F4" s="1">
        <v>49.427460000000004</v>
      </c>
      <c r="G4">
        <f>AVERAGE(F4)</f>
        <v>49.427460000000004</v>
      </c>
      <c r="I4" s="4" t="s">
        <v>3</v>
      </c>
      <c r="J4">
        <v>4.9970519999999997E-2</v>
      </c>
      <c r="K4">
        <f>(L4/100)*J4</f>
        <v>4.9970519999999997E-2</v>
      </c>
      <c r="L4" s="1">
        <v>100</v>
      </c>
      <c r="M4">
        <f>AVERAGE(L4)</f>
        <v>100</v>
      </c>
      <c r="N4">
        <f>AVERAGE(K4)</f>
        <v>4.9970519999999997E-2</v>
      </c>
    </row>
    <row r="5" spans="1:14" x14ac:dyDescent="0.25">
      <c r="A5" s="4" t="s">
        <v>33</v>
      </c>
      <c r="B5" s="4">
        <v>2013</v>
      </c>
      <c r="C5">
        <v>12.813039</v>
      </c>
      <c r="D5">
        <f>AVERAGE(C5)</f>
        <v>12.813039</v>
      </c>
      <c r="E5">
        <f>(F5/100)*C5</f>
        <v>4.7704712396382005</v>
      </c>
      <c r="F5" s="1">
        <v>37.231380000000001</v>
      </c>
      <c r="G5">
        <f>AVERAGE(F5)</f>
        <v>37.231380000000001</v>
      </c>
      <c r="I5" s="4" t="s">
        <v>4</v>
      </c>
      <c r="J5">
        <v>6.4156932299999996</v>
      </c>
      <c r="K5">
        <f>(L5/100)*J5</f>
        <v>3.1708781074700938</v>
      </c>
      <c r="L5" s="1">
        <v>49.423780000000001</v>
      </c>
      <c r="M5">
        <f>AVERAGE(L5)</f>
        <v>49.423780000000001</v>
      </c>
      <c r="N5">
        <f>AVERAGE(K5)</f>
        <v>3.1708781074700938</v>
      </c>
    </row>
    <row r="6" spans="1:14" x14ac:dyDescent="0.25">
      <c r="A6" s="5" t="s">
        <v>34</v>
      </c>
      <c r="B6" s="5">
        <v>2013</v>
      </c>
      <c r="C6" s="5">
        <v>6.4288650000000001</v>
      </c>
      <c r="D6" s="8" t="s">
        <v>60</v>
      </c>
      <c r="E6" s="8" t="s">
        <v>60</v>
      </c>
      <c r="F6" s="8" t="s">
        <v>60</v>
      </c>
      <c r="G6" s="8" t="s">
        <v>60</v>
      </c>
      <c r="I6" s="5" t="s">
        <v>5</v>
      </c>
      <c r="J6" s="5">
        <v>21.815166399999999</v>
      </c>
      <c r="K6" s="8" t="s">
        <v>60</v>
      </c>
      <c r="L6" s="8" t="s">
        <v>60</v>
      </c>
      <c r="M6" s="8" t="s">
        <v>60</v>
      </c>
      <c r="N6" s="8" t="s">
        <v>60</v>
      </c>
    </row>
    <row r="7" spans="1:14" x14ac:dyDescent="0.25">
      <c r="A7" s="4" t="s">
        <v>35</v>
      </c>
      <c r="B7" s="4">
        <v>2014</v>
      </c>
      <c r="C7">
        <v>9.3734900000000003</v>
      </c>
      <c r="D7">
        <f>AVERAGE(C7)</f>
        <v>9.3734900000000003</v>
      </c>
      <c r="E7">
        <f>(F7/100)*C7</f>
        <v>5.6752713807020001</v>
      </c>
      <c r="F7" s="1">
        <v>60.54598</v>
      </c>
      <c r="G7">
        <f>AVERAGE(F7)</f>
        <v>60.54598</v>
      </c>
      <c r="I7" s="4" t="s">
        <v>6</v>
      </c>
      <c r="J7">
        <v>0.10595502</v>
      </c>
      <c r="K7">
        <f>(L7/100)*J7</f>
        <v>0.10595502</v>
      </c>
      <c r="L7" s="1">
        <v>100</v>
      </c>
      <c r="M7">
        <f>AVERAGE(L7)</f>
        <v>100</v>
      </c>
      <c r="N7">
        <f>AVERAGE(K7)</f>
        <v>0.10595502</v>
      </c>
    </row>
    <row r="8" spans="1:14" x14ac:dyDescent="0.25">
      <c r="A8" s="5" t="s">
        <v>36</v>
      </c>
      <c r="B8" s="5">
        <v>2013</v>
      </c>
      <c r="C8" s="5">
        <v>3.8941300000000001</v>
      </c>
      <c r="D8" s="8" t="s">
        <v>60</v>
      </c>
      <c r="E8" s="8" t="s">
        <v>60</v>
      </c>
      <c r="F8" s="8" t="s">
        <v>60</v>
      </c>
      <c r="G8" s="8" t="s">
        <v>60</v>
      </c>
      <c r="I8" s="4" t="s">
        <v>7</v>
      </c>
      <c r="J8">
        <v>18.559977069999999</v>
      </c>
      <c r="K8">
        <f>(L8/100)*J8</f>
        <v>5.8601939759992518</v>
      </c>
      <c r="L8" s="1">
        <v>31.574359999999999</v>
      </c>
      <c r="M8">
        <f>AVERAGE(L8)</f>
        <v>31.574359999999999</v>
      </c>
      <c r="N8">
        <f>AVERAGE(K8)</f>
        <v>5.8601939759992518</v>
      </c>
    </row>
    <row r="9" spans="1:14" x14ac:dyDescent="0.25">
      <c r="A9" s="4" t="s">
        <v>37</v>
      </c>
      <c r="B9" s="4">
        <v>2014</v>
      </c>
      <c r="C9">
        <v>4.7185379999999997</v>
      </c>
      <c r="D9">
        <f>AVERAGE(C9)</f>
        <v>4.7185379999999997</v>
      </c>
      <c r="E9">
        <f>(F9/100)*C9</f>
        <v>4.2492218297363999</v>
      </c>
      <c r="F9" s="1">
        <v>90.053780000000003</v>
      </c>
      <c r="G9">
        <f>AVERAGE(F9)</f>
        <v>90.053780000000003</v>
      </c>
      <c r="I9" s="5" t="s">
        <v>8</v>
      </c>
      <c r="J9" s="5">
        <v>9.2093304600000003</v>
      </c>
      <c r="K9" s="8" t="s">
        <v>60</v>
      </c>
      <c r="L9" s="8" t="s">
        <v>60</v>
      </c>
      <c r="M9" s="8" t="s">
        <v>60</v>
      </c>
      <c r="N9" s="8" t="s">
        <v>60</v>
      </c>
    </row>
    <row r="10" spans="1:14" x14ac:dyDescent="0.25">
      <c r="A10" s="5" t="s">
        <v>38</v>
      </c>
      <c r="B10" s="5">
        <v>2015</v>
      </c>
      <c r="C10" s="5">
        <v>5.0669969999999998</v>
      </c>
      <c r="D10" s="8" t="s">
        <v>60</v>
      </c>
      <c r="E10" s="8" t="s">
        <v>60</v>
      </c>
      <c r="F10" s="8" t="s">
        <v>60</v>
      </c>
      <c r="G10" s="8" t="s">
        <v>60</v>
      </c>
      <c r="I10" s="5" t="s">
        <v>9</v>
      </c>
      <c r="J10" s="5">
        <v>8.1293729199999998</v>
      </c>
      <c r="K10" s="8" t="s">
        <v>60</v>
      </c>
      <c r="L10" s="8" t="s">
        <v>60</v>
      </c>
      <c r="M10" s="8" t="s">
        <v>60</v>
      </c>
      <c r="N10" s="8" t="s">
        <v>60</v>
      </c>
    </row>
    <row r="11" spans="1:14" x14ac:dyDescent="0.25">
      <c r="C11" s="4" t="s">
        <v>61</v>
      </c>
      <c r="D11" s="4">
        <f>AVERAGE(D4,D5,D7,D9)</f>
        <v>8.1967420000000004</v>
      </c>
      <c r="E11" s="4">
        <f>AVERAGE(E4,E5,E7,E9)</f>
        <v>4.4005596785228001</v>
      </c>
      <c r="F11" s="4" t="s">
        <v>62</v>
      </c>
      <c r="G11" s="4">
        <f>AVERAGE(G4,G5,G7,G9)</f>
        <v>59.31465</v>
      </c>
      <c r="I11" s="4" t="s">
        <v>10</v>
      </c>
      <c r="J11">
        <v>9.7281187300000003</v>
      </c>
      <c r="K11">
        <f>(L11/100)*J11</f>
        <v>5.4368539142580188</v>
      </c>
      <c r="L11" s="1">
        <v>55.888030000000001</v>
      </c>
      <c r="M11">
        <f>AVERAGE(L11)</f>
        <v>55.888030000000001</v>
      </c>
      <c r="N11">
        <f>AVERAGE(K11)</f>
        <v>5.4368539142580188</v>
      </c>
    </row>
    <row r="12" spans="1:14" x14ac:dyDescent="0.25">
      <c r="C12" s="4" t="s">
        <v>63</v>
      </c>
      <c r="D12" s="4">
        <f>SQRT(D11/PI())</f>
        <v>1.6152721173529545</v>
      </c>
      <c r="E12" s="4"/>
      <c r="F12" s="4" t="s">
        <v>68</v>
      </c>
      <c r="G12" s="4">
        <f>_xlfn.STDEV.P(G4,G5,G7,G9)</f>
        <v>19.569348652387497</v>
      </c>
      <c r="I12" s="5" t="s">
        <v>11</v>
      </c>
      <c r="J12" s="5">
        <v>4.0686464100000004</v>
      </c>
      <c r="K12" s="8" t="s">
        <v>60</v>
      </c>
      <c r="L12" s="8" t="s">
        <v>60</v>
      </c>
      <c r="M12" s="8" t="s">
        <v>60</v>
      </c>
      <c r="N12" s="8" t="s">
        <v>60</v>
      </c>
    </row>
    <row r="13" spans="1:14" x14ac:dyDescent="0.25">
      <c r="I13" s="4" t="s">
        <v>12</v>
      </c>
      <c r="J13">
        <v>4.7978588899999997</v>
      </c>
      <c r="K13">
        <f>(L13/100)*J13</f>
        <v>4.2801876678468922</v>
      </c>
      <c r="L13" s="1">
        <v>89.210369999999998</v>
      </c>
      <c r="M13">
        <f>AVERAGE(L13)</f>
        <v>89.210369999999998</v>
      </c>
      <c r="N13">
        <f>AVERAGE(K13)</f>
        <v>4.2801876678468922</v>
      </c>
    </row>
    <row r="14" spans="1:14" x14ac:dyDescent="0.25">
      <c r="I14" s="4" t="s">
        <v>61</v>
      </c>
      <c r="J14" s="4">
        <v>8.1967420000000004</v>
      </c>
      <c r="L14" s="4" t="s">
        <v>84</v>
      </c>
      <c r="M14" s="4">
        <f>AVERAGE(M4,M7)</f>
        <v>100</v>
      </c>
      <c r="N14" s="4">
        <f>AVERAGE(N4,N7)</f>
        <v>7.7962770000000001E-2</v>
      </c>
    </row>
    <row r="15" spans="1:14" x14ac:dyDescent="0.25">
      <c r="I15" s="4" t="s">
        <v>63</v>
      </c>
      <c r="J15" s="4">
        <v>1.6152721173529545</v>
      </c>
      <c r="L15" s="4" t="s">
        <v>85</v>
      </c>
      <c r="M15" s="4">
        <f>AVERAGE(M5,M8,M11,M13)</f>
        <v>56.524135000000001</v>
      </c>
      <c r="N15" s="4">
        <f>AVERAGE(N5,N8,N11,N13)</f>
        <v>4.6870284163935638</v>
      </c>
    </row>
    <row r="16" spans="1:14" x14ac:dyDescent="0.25">
      <c r="I16" s="4"/>
      <c r="J16" s="4"/>
      <c r="L16" s="4"/>
      <c r="M16" s="4"/>
      <c r="N16" s="4"/>
    </row>
    <row r="18" spans="1:14" x14ac:dyDescent="0.25">
      <c r="A18" s="4"/>
      <c r="B18" s="4" t="s">
        <v>69</v>
      </c>
      <c r="D18" s="4"/>
      <c r="E18" s="4" t="s">
        <v>70</v>
      </c>
      <c r="F18" s="4"/>
      <c r="G18" s="4"/>
      <c r="J18" s="4" t="s">
        <v>69</v>
      </c>
    </row>
    <row r="19" spans="1:14" x14ac:dyDescent="0.25">
      <c r="A19" s="4" t="s">
        <v>55</v>
      </c>
      <c r="C19" s="4" t="s">
        <v>56</v>
      </c>
      <c r="D19" s="4" t="s">
        <v>57</v>
      </c>
      <c r="E19" s="4" t="s">
        <v>65</v>
      </c>
      <c r="F19" s="4" t="s">
        <v>66</v>
      </c>
      <c r="G19" s="4" t="s">
        <v>67</v>
      </c>
      <c r="I19" s="4" t="s">
        <v>55</v>
      </c>
      <c r="J19" s="4" t="s">
        <v>56</v>
      </c>
      <c r="K19" s="4" t="s">
        <v>80</v>
      </c>
      <c r="L19" s="4" t="s">
        <v>81</v>
      </c>
      <c r="M19" s="4" t="s">
        <v>67</v>
      </c>
      <c r="N19" s="4" t="s">
        <v>83</v>
      </c>
    </row>
    <row r="20" spans="1:14" x14ac:dyDescent="0.25">
      <c r="A20" s="5" t="s">
        <v>31</v>
      </c>
      <c r="B20" s="5">
        <v>2013</v>
      </c>
      <c r="C20" s="5">
        <v>0.76377280000000003</v>
      </c>
      <c r="D20" s="8" t="s">
        <v>60</v>
      </c>
      <c r="E20" s="8" t="s">
        <v>60</v>
      </c>
      <c r="F20" s="8" t="s">
        <v>60</v>
      </c>
      <c r="G20" s="8" t="s">
        <v>60</v>
      </c>
      <c r="I20" s="5" t="s">
        <v>2</v>
      </c>
      <c r="J20" s="5">
        <v>1.5802580580000001</v>
      </c>
      <c r="K20" s="8" t="s">
        <v>60</v>
      </c>
      <c r="L20" s="8" t="s">
        <v>60</v>
      </c>
      <c r="M20" s="8" t="s">
        <v>60</v>
      </c>
      <c r="N20" s="8" t="s">
        <v>60</v>
      </c>
    </row>
    <row r="21" spans="1:14" x14ac:dyDescent="0.25">
      <c r="A21" s="4" t="s">
        <v>32</v>
      </c>
      <c r="B21" s="4">
        <v>2014</v>
      </c>
      <c r="C21">
        <v>0.84224299999999996</v>
      </c>
      <c r="D21">
        <f>AVERAGE(C21)</f>
        <v>0.84224299999999996</v>
      </c>
      <c r="E21">
        <f>(F21/100)*C21</f>
        <v>0.48146770560419994</v>
      </c>
      <c r="F21" s="1">
        <v>57.164940000000001</v>
      </c>
      <c r="G21">
        <f>AVERAGE(F21)</f>
        <v>57.164940000000001</v>
      </c>
      <c r="I21" s="4" t="s">
        <v>3</v>
      </c>
      <c r="J21">
        <v>6.6006880000000004E-3</v>
      </c>
      <c r="K21">
        <f>(L21/100)*J21</f>
        <v>6.6006880000000004E-3</v>
      </c>
      <c r="L21" s="1">
        <v>100</v>
      </c>
      <c r="M21">
        <f>AVERAGE(L21)</f>
        <v>100</v>
      </c>
      <c r="N21">
        <f>AVERAGE(K21)</f>
        <v>6.6006880000000004E-3</v>
      </c>
    </row>
    <row r="22" spans="1:14" x14ac:dyDescent="0.25">
      <c r="A22" s="4" t="s">
        <v>33</v>
      </c>
      <c r="B22" s="4">
        <v>2013</v>
      </c>
      <c r="C22">
        <v>0.92246360000000005</v>
      </c>
      <c r="D22">
        <f>AVERAGE(C22)</f>
        <v>0.92246360000000005</v>
      </c>
      <c r="E22">
        <f>(F22/100)*C22</f>
        <v>0.87537616879892011</v>
      </c>
      <c r="F22" s="1">
        <v>94.895470000000003</v>
      </c>
      <c r="G22">
        <f>AVERAGE(F22)</f>
        <v>94.895470000000003</v>
      </c>
      <c r="I22" s="4" t="s">
        <v>4</v>
      </c>
      <c r="J22">
        <v>1.38829337</v>
      </c>
      <c r="K22">
        <f>(L22/100)*J22</f>
        <v>0.31407610802316599</v>
      </c>
      <c r="L22" s="1">
        <v>22.623180000000001</v>
      </c>
      <c r="M22">
        <f>AVERAGE(L22)</f>
        <v>22.623180000000001</v>
      </c>
      <c r="N22">
        <f>AVERAGE(K22)</f>
        <v>0.31407610802316599</v>
      </c>
    </row>
    <row r="23" spans="1:14" x14ac:dyDescent="0.25">
      <c r="A23" s="5" t="s">
        <v>34</v>
      </c>
      <c r="B23" s="5">
        <v>2013</v>
      </c>
      <c r="C23" s="5">
        <v>1.5290368999999999</v>
      </c>
      <c r="D23" s="8" t="s">
        <v>60</v>
      </c>
      <c r="E23" s="8" t="s">
        <v>60</v>
      </c>
      <c r="F23" s="8" t="s">
        <v>60</v>
      </c>
      <c r="G23" s="8" t="s">
        <v>60</v>
      </c>
      <c r="I23" s="5" t="s">
        <v>5</v>
      </c>
      <c r="J23" s="5">
        <v>3.7557918730000002</v>
      </c>
      <c r="K23" s="8" t="s">
        <v>60</v>
      </c>
      <c r="L23" s="8" t="s">
        <v>60</v>
      </c>
      <c r="M23" s="8" t="s">
        <v>60</v>
      </c>
      <c r="N23" s="8" t="s">
        <v>60</v>
      </c>
    </row>
    <row r="24" spans="1:14" x14ac:dyDescent="0.25">
      <c r="A24" s="4" t="s">
        <v>35</v>
      </c>
      <c r="B24" s="4">
        <v>2014</v>
      </c>
      <c r="C24">
        <v>2.3518539999999999</v>
      </c>
      <c r="D24">
        <f>AVERAGE(C24)</f>
        <v>2.3518539999999999</v>
      </c>
      <c r="E24">
        <f>(F24/100)*C24</f>
        <v>0.53371140229879999</v>
      </c>
      <c r="F24" s="1">
        <v>22.69322</v>
      </c>
      <c r="G24">
        <f>AVERAGE(F24)</f>
        <v>22.69322</v>
      </c>
      <c r="I24" s="4" t="s">
        <v>6</v>
      </c>
      <c r="J24">
        <v>8.9701390000000002E-3</v>
      </c>
      <c r="K24">
        <f>(L24/100)*J24</f>
        <v>8.9701390000000002E-3</v>
      </c>
      <c r="L24" s="1">
        <v>100</v>
      </c>
      <c r="M24">
        <f>AVERAGE(L24)</f>
        <v>100</v>
      </c>
      <c r="N24">
        <f>AVERAGE(K24)</f>
        <v>8.9701390000000002E-3</v>
      </c>
    </row>
    <row r="25" spans="1:14" x14ac:dyDescent="0.25">
      <c r="A25" s="5" t="s">
        <v>36</v>
      </c>
      <c r="B25" s="5">
        <v>2013</v>
      </c>
      <c r="C25" s="5">
        <v>0.94256669999999998</v>
      </c>
      <c r="D25" s="8" t="s">
        <v>60</v>
      </c>
      <c r="E25" s="8" t="s">
        <v>60</v>
      </c>
      <c r="F25" s="8" t="s">
        <v>60</v>
      </c>
      <c r="G25" s="8" t="s">
        <v>60</v>
      </c>
      <c r="I25" s="4" t="s">
        <v>7</v>
      </c>
      <c r="J25">
        <v>2.3443724420000001</v>
      </c>
      <c r="K25">
        <f>(L25/100)*J25</f>
        <v>1.1903532319275465</v>
      </c>
      <c r="L25" s="1">
        <v>50.774920000000002</v>
      </c>
      <c r="M25">
        <f>AVERAGE(L25)</f>
        <v>50.774920000000002</v>
      </c>
      <c r="N25">
        <f>AVERAGE(K25)</f>
        <v>1.1903532319275465</v>
      </c>
    </row>
    <row r="26" spans="1:14" x14ac:dyDescent="0.25">
      <c r="A26" s="4" t="s">
        <v>37</v>
      </c>
      <c r="B26" s="4">
        <v>2014</v>
      </c>
      <c r="C26">
        <v>1.0044778999999999</v>
      </c>
      <c r="D26">
        <f>AVERAGE(C26)</f>
        <v>1.0044778999999999</v>
      </c>
      <c r="E26">
        <f>(F26/100)*C26</f>
        <v>0.42643220826047995</v>
      </c>
      <c r="F26" s="1">
        <v>42.453119999999998</v>
      </c>
      <c r="G26">
        <f>AVERAGE(F26)</f>
        <v>42.453119999999998</v>
      </c>
      <c r="I26" s="5" t="s">
        <v>8</v>
      </c>
      <c r="J26" s="5">
        <v>2.26529823</v>
      </c>
      <c r="K26" s="8" t="s">
        <v>60</v>
      </c>
      <c r="L26" s="8" t="s">
        <v>60</v>
      </c>
      <c r="M26" s="8" t="s">
        <v>60</v>
      </c>
      <c r="N26" s="8" t="s">
        <v>60</v>
      </c>
    </row>
    <row r="27" spans="1:14" x14ac:dyDescent="0.25">
      <c r="A27" s="5" t="s">
        <v>38</v>
      </c>
      <c r="B27" s="5">
        <v>2015</v>
      </c>
      <c r="C27" s="5">
        <v>1.2029478</v>
      </c>
      <c r="D27" s="8" t="s">
        <v>60</v>
      </c>
      <c r="E27" s="8" t="s">
        <v>60</v>
      </c>
      <c r="F27" s="8" t="s">
        <v>60</v>
      </c>
      <c r="G27" s="8" t="s">
        <v>60</v>
      </c>
      <c r="I27" s="5" t="s">
        <v>9</v>
      </c>
      <c r="J27" s="5">
        <v>1.660389575</v>
      </c>
      <c r="K27" s="8" t="s">
        <v>60</v>
      </c>
      <c r="L27" s="8" t="s">
        <v>60</v>
      </c>
      <c r="M27" s="8" t="s">
        <v>60</v>
      </c>
      <c r="N27" s="8" t="s">
        <v>60</v>
      </c>
    </row>
    <row r="28" spans="1:14" x14ac:dyDescent="0.25">
      <c r="C28" s="4" t="s">
        <v>61</v>
      </c>
      <c r="D28" s="4">
        <f>AVERAGE(D21,D22,D24,D26)</f>
        <v>1.2802596249999998</v>
      </c>
      <c r="E28" s="4">
        <f>AVERAGE(E21,E22,E24,E26)</f>
        <v>0.57924687124060004</v>
      </c>
      <c r="F28" s="4" t="s">
        <v>62</v>
      </c>
      <c r="G28" s="4">
        <f>AVERAGE(G21,G22,G24,G26)</f>
        <v>54.3016875</v>
      </c>
      <c r="I28" s="4" t="s">
        <v>10</v>
      </c>
      <c r="J28">
        <v>2.7236328200000002</v>
      </c>
      <c r="K28">
        <f>(L28/100)*J28</f>
        <v>0.45320541980266804</v>
      </c>
      <c r="L28" s="1">
        <v>16.63974</v>
      </c>
      <c r="M28">
        <f>AVERAGE(L28)</f>
        <v>16.63974</v>
      </c>
      <c r="N28">
        <f>AVERAGE(K28)</f>
        <v>0.45320541980266804</v>
      </c>
    </row>
    <row r="29" spans="1:14" x14ac:dyDescent="0.25">
      <c r="C29" s="4" t="s">
        <v>63</v>
      </c>
      <c r="D29" s="4">
        <f>SQRT(D28/PI())</f>
        <v>0.6383723799785298</v>
      </c>
      <c r="E29" s="4"/>
      <c r="F29" s="4" t="s">
        <v>68</v>
      </c>
      <c r="G29" s="4">
        <f>_xlfn.STDEV.P(G21,G22,G24,G26)</f>
        <v>26.436419774794935</v>
      </c>
      <c r="I29" s="5" t="s">
        <v>11</v>
      </c>
      <c r="J29" s="5">
        <v>0.95194371499999997</v>
      </c>
      <c r="K29" s="8" t="s">
        <v>60</v>
      </c>
      <c r="L29" s="8" t="s">
        <v>60</v>
      </c>
      <c r="M29" s="8" t="s">
        <v>60</v>
      </c>
      <c r="N29" s="8" t="s">
        <v>60</v>
      </c>
    </row>
    <row r="30" spans="1:14" x14ac:dyDescent="0.25">
      <c r="I30" s="4" t="s">
        <v>12</v>
      </c>
      <c r="J30">
        <v>1.013116621</v>
      </c>
      <c r="K30">
        <f>('[1]ACE seasons'!AF9/100)*J30</f>
        <v>0</v>
      </c>
      <c r="L30" s="1">
        <v>42.827620000000003</v>
      </c>
      <c r="M30">
        <f>AVERAGE(L30)</f>
        <v>42.827620000000003</v>
      </c>
      <c r="N30">
        <f>AVERAGE(K30)</f>
        <v>0</v>
      </c>
    </row>
    <row r="31" spans="1:14" x14ac:dyDescent="0.25">
      <c r="I31" s="4" t="s">
        <v>61</v>
      </c>
      <c r="J31" s="4">
        <v>1.2802596249999998</v>
      </c>
      <c r="L31" s="4" t="s">
        <v>84</v>
      </c>
      <c r="M31" s="4">
        <f>AVERAGE(M21,M24)</f>
        <v>100</v>
      </c>
      <c r="N31" s="4">
        <f>AVERAGE(N21,N24)</f>
        <v>7.7854135000000003E-3</v>
      </c>
    </row>
    <row r="32" spans="1:14" x14ac:dyDescent="0.25">
      <c r="I32" s="4" t="s">
        <v>63</v>
      </c>
      <c r="J32" s="4">
        <v>0.6383723799785298</v>
      </c>
      <c r="L32" s="4" t="s">
        <v>85</v>
      </c>
      <c r="M32" s="4">
        <f>AVERAGE(M22,M25,M28,M30)</f>
        <v>33.216365000000003</v>
      </c>
      <c r="N32" s="4">
        <f>AVERAGE(N22,N25,N28,N30)</f>
        <v>0.48940868993834513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92AB-51C9-47B5-A444-E0FBC4F81662}">
  <dimension ref="A1:V23"/>
  <sheetViews>
    <sheetView tabSelected="1" topLeftCell="D1" workbookViewId="0">
      <selection activeCell="A24" sqref="A24:U46"/>
    </sheetView>
  </sheetViews>
  <sheetFormatPr defaultRowHeight="15" x14ac:dyDescent="0.25"/>
  <cols>
    <col min="1" max="1" width="19.28515625" bestFit="1" customWidth="1"/>
    <col min="2" max="2" width="12" bestFit="1" customWidth="1"/>
    <col min="3" max="3" width="22.28515625" bestFit="1" customWidth="1"/>
  </cols>
  <sheetData>
    <row r="1" spans="1:22" x14ac:dyDescent="0.25">
      <c r="A1" s="10">
        <v>0.95</v>
      </c>
      <c r="B1" s="10">
        <v>0.95</v>
      </c>
    </row>
    <row r="2" spans="1:22" x14ac:dyDescent="0.25">
      <c r="A2" s="4" t="s">
        <v>71</v>
      </c>
      <c r="B2" s="4" t="s">
        <v>72</v>
      </c>
      <c r="C2" s="4" t="s">
        <v>73</v>
      </c>
      <c r="E2" s="4" t="s">
        <v>74</v>
      </c>
    </row>
    <row r="3" spans="1:22" x14ac:dyDescent="0.25">
      <c r="A3" s="4">
        <v>2</v>
      </c>
      <c r="B3">
        <f>$E$3*A3</f>
        <v>3.230544234705909</v>
      </c>
      <c r="C3" s="4"/>
      <c r="E3">
        <v>1.6152721173529545</v>
      </c>
    </row>
    <row r="4" spans="1:22" x14ac:dyDescent="0.25">
      <c r="A4" s="4">
        <v>1.5</v>
      </c>
      <c r="B4">
        <f t="shared" ref="B4:B10" si="0">$E$3*A4</f>
        <v>2.4229081760294315</v>
      </c>
    </row>
    <row r="5" spans="1:22" x14ac:dyDescent="0.25">
      <c r="A5" s="4">
        <v>1</v>
      </c>
      <c r="B5">
        <f t="shared" si="0"/>
        <v>1.6152721173529545</v>
      </c>
    </row>
    <row r="6" spans="1:22" x14ac:dyDescent="0.25">
      <c r="A6" s="4">
        <v>0.75</v>
      </c>
      <c r="B6">
        <f t="shared" si="0"/>
        <v>1.2114540880147158</v>
      </c>
    </row>
    <row r="7" spans="1:22" x14ac:dyDescent="0.25">
      <c r="A7" s="4">
        <v>0.5</v>
      </c>
      <c r="B7">
        <f t="shared" si="0"/>
        <v>0.80763605867647725</v>
      </c>
    </row>
    <row r="8" spans="1:22" x14ac:dyDescent="0.25">
      <c r="A8" s="4">
        <v>0.25</v>
      </c>
      <c r="B8">
        <f t="shared" si="0"/>
        <v>0.40381802933823863</v>
      </c>
    </row>
    <row r="9" spans="1:22" x14ac:dyDescent="0.25">
      <c r="A9" s="4">
        <v>0.1</v>
      </c>
      <c r="B9">
        <f t="shared" si="0"/>
        <v>0.16152721173529547</v>
      </c>
    </row>
    <row r="10" spans="1:22" x14ac:dyDescent="0.25">
      <c r="A10" s="4">
        <v>0</v>
      </c>
      <c r="B10">
        <f t="shared" si="0"/>
        <v>0</v>
      </c>
    </row>
    <row r="12" spans="1:22" x14ac:dyDescent="0.25">
      <c r="C12" s="4" t="s">
        <v>75</v>
      </c>
      <c r="M12" s="4" t="s">
        <v>73</v>
      </c>
    </row>
    <row r="13" spans="1:22" x14ac:dyDescent="0.25">
      <c r="A13" s="4"/>
      <c r="B13" s="4" t="s">
        <v>56</v>
      </c>
      <c r="C13" s="9">
        <v>0</v>
      </c>
      <c r="D13" s="9">
        <v>0.1</v>
      </c>
      <c r="E13" s="9">
        <v>0.25</v>
      </c>
      <c r="F13" s="9">
        <v>0.5</v>
      </c>
      <c r="G13" s="9">
        <v>0.75</v>
      </c>
      <c r="H13" s="9">
        <v>1</v>
      </c>
      <c r="I13" s="9">
        <v>1.5</v>
      </c>
      <c r="J13" s="9">
        <v>2</v>
      </c>
      <c r="K13" s="9">
        <v>2.5</v>
      </c>
      <c r="L13" s="9">
        <v>3</v>
      </c>
      <c r="M13" s="9">
        <v>0</v>
      </c>
      <c r="N13" s="9">
        <v>0.1</v>
      </c>
      <c r="O13" s="9">
        <v>0.25</v>
      </c>
      <c r="P13" s="9">
        <v>0.5</v>
      </c>
      <c r="Q13" s="9">
        <v>0.75</v>
      </c>
      <c r="R13" s="9">
        <v>1</v>
      </c>
      <c r="S13" s="9">
        <v>1.5</v>
      </c>
      <c r="T13" s="9">
        <v>2</v>
      </c>
      <c r="U13" s="9">
        <v>2.5</v>
      </c>
      <c r="V13" s="9">
        <v>3</v>
      </c>
    </row>
    <row r="14" spans="1:22" x14ac:dyDescent="0.25">
      <c r="A14" s="5" t="s">
        <v>31</v>
      </c>
      <c r="B14" s="5">
        <v>4.9460990000000002</v>
      </c>
      <c r="C14" s="8" t="s">
        <v>60</v>
      </c>
      <c r="D14" s="8" t="s">
        <v>60</v>
      </c>
      <c r="E14" s="8" t="s">
        <v>60</v>
      </c>
      <c r="F14" s="8" t="s">
        <v>60</v>
      </c>
      <c r="G14" s="8" t="s">
        <v>60</v>
      </c>
      <c r="H14" s="8" t="s">
        <v>60</v>
      </c>
      <c r="I14" s="8" t="s">
        <v>60</v>
      </c>
      <c r="J14" s="8" t="s">
        <v>60</v>
      </c>
      <c r="K14" s="8" t="s">
        <v>60</v>
      </c>
      <c r="L14" s="8" t="s">
        <v>60</v>
      </c>
      <c r="M14" s="8" t="s">
        <v>60</v>
      </c>
      <c r="N14" s="8" t="s">
        <v>60</v>
      </c>
      <c r="O14" s="8" t="s">
        <v>60</v>
      </c>
      <c r="P14" s="8" t="s">
        <v>60</v>
      </c>
      <c r="Q14" s="8" t="s">
        <v>60</v>
      </c>
      <c r="R14" s="8" t="s">
        <v>60</v>
      </c>
      <c r="S14" s="8" t="s">
        <v>60</v>
      </c>
      <c r="T14" s="8" t="s">
        <v>60</v>
      </c>
      <c r="U14" s="8" t="s">
        <v>60</v>
      </c>
      <c r="V14" s="8" t="s">
        <v>60</v>
      </c>
    </row>
    <row r="15" spans="1:22" x14ac:dyDescent="0.25">
      <c r="A15" s="4" t="s">
        <v>32</v>
      </c>
      <c r="B15">
        <v>5.881901</v>
      </c>
      <c r="C15">
        <v>0</v>
      </c>
      <c r="D15" s="1">
        <v>1.370743</v>
      </c>
      <c r="E15" s="1">
        <v>8.5671440000000008</v>
      </c>
      <c r="F15" s="1">
        <v>27.154450000000001</v>
      </c>
      <c r="G15" s="1">
        <v>36.67886</v>
      </c>
      <c r="H15" s="1">
        <v>49.427460000000004</v>
      </c>
      <c r="I15" s="1">
        <v>83.626779999999997</v>
      </c>
      <c r="J15" s="1">
        <v>98.602819999999994</v>
      </c>
      <c r="K15" s="1">
        <v>100</v>
      </c>
      <c r="L15" s="1">
        <v>100</v>
      </c>
      <c r="M15">
        <f>AVERAGE(C15)</f>
        <v>0</v>
      </c>
      <c r="N15">
        <f t="shared" ref="N15:V16" si="1">AVERAGE(D15)</f>
        <v>1.370743</v>
      </c>
      <c r="O15">
        <f t="shared" si="1"/>
        <v>8.5671440000000008</v>
      </c>
      <c r="P15">
        <f t="shared" si="1"/>
        <v>27.154450000000001</v>
      </c>
      <c r="Q15">
        <f t="shared" si="1"/>
        <v>36.67886</v>
      </c>
      <c r="R15">
        <f t="shared" si="1"/>
        <v>49.427460000000004</v>
      </c>
      <c r="S15">
        <f t="shared" si="1"/>
        <v>83.626779999999997</v>
      </c>
      <c r="T15">
        <f t="shared" si="1"/>
        <v>98.602819999999994</v>
      </c>
      <c r="U15">
        <f t="shared" si="1"/>
        <v>100</v>
      </c>
      <c r="V15">
        <f t="shared" si="1"/>
        <v>100</v>
      </c>
    </row>
    <row r="16" spans="1:22" x14ac:dyDescent="0.25">
      <c r="A16" s="4" t="s">
        <v>33</v>
      </c>
      <c r="B16">
        <v>12.813039</v>
      </c>
      <c r="C16">
        <v>0</v>
      </c>
      <c r="D16" s="1">
        <v>0.62924769999999997</v>
      </c>
      <c r="E16" s="1">
        <v>3.932798</v>
      </c>
      <c r="F16" s="1">
        <v>15.73119</v>
      </c>
      <c r="G16" s="1">
        <v>25.950320000000001</v>
      </c>
      <c r="H16" s="1">
        <v>37.231380000000001</v>
      </c>
      <c r="I16" s="1">
        <v>62.559139999999999</v>
      </c>
      <c r="J16" s="1">
        <v>85.60127</v>
      </c>
      <c r="K16" s="1">
        <v>96.974739999999997</v>
      </c>
      <c r="L16" s="1">
        <v>100</v>
      </c>
      <c r="M16">
        <f>AVERAGE(C16)</f>
        <v>0</v>
      </c>
      <c r="N16">
        <f t="shared" si="1"/>
        <v>0.62924769999999997</v>
      </c>
      <c r="O16">
        <f t="shared" si="1"/>
        <v>3.932798</v>
      </c>
      <c r="P16">
        <f t="shared" si="1"/>
        <v>15.73119</v>
      </c>
      <c r="Q16">
        <f t="shared" si="1"/>
        <v>25.950320000000001</v>
      </c>
      <c r="R16">
        <f t="shared" si="1"/>
        <v>37.231380000000001</v>
      </c>
      <c r="S16">
        <f t="shared" si="1"/>
        <v>62.559139999999999</v>
      </c>
      <c r="T16">
        <f t="shared" si="1"/>
        <v>85.60127</v>
      </c>
      <c r="U16">
        <f t="shared" si="1"/>
        <v>96.974739999999997</v>
      </c>
      <c r="V16">
        <f t="shared" si="1"/>
        <v>100</v>
      </c>
    </row>
    <row r="17" spans="1:22" x14ac:dyDescent="0.25">
      <c r="A17" s="5" t="s">
        <v>34</v>
      </c>
      <c r="B17" s="5">
        <v>6.4288650000000001</v>
      </c>
      <c r="C17" s="8" t="s">
        <v>60</v>
      </c>
      <c r="D17" s="8" t="s">
        <v>60</v>
      </c>
      <c r="E17" s="8" t="s">
        <v>60</v>
      </c>
      <c r="F17" s="8" t="s">
        <v>60</v>
      </c>
      <c r="G17" s="8" t="s">
        <v>60</v>
      </c>
      <c r="H17" s="8" t="s">
        <v>60</v>
      </c>
      <c r="I17" s="8" t="s">
        <v>60</v>
      </c>
      <c r="J17" s="8" t="s">
        <v>60</v>
      </c>
      <c r="K17" s="8" t="s">
        <v>60</v>
      </c>
      <c r="L17" s="8" t="s">
        <v>60</v>
      </c>
      <c r="M17" s="8" t="s">
        <v>60</v>
      </c>
      <c r="N17" s="8" t="s">
        <v>60</v>
      </c>
      <c r="O17" s="8" t="s">
        <v>60</v>
      </c>
      <c r="P17" s="8" t="s">
        <v>60</v>
      </c>
      <c r="Q17" s="8" t="s">
        <v>60</v>
      </c>
      <c r="R17" s="8" t="s">
        <v>60</v>
      </c>
      <c r="S17" s="8" t="s">
        <v>60</v>
      </c>
      <c r="T17" s="8" t="s">
        <v>60</v>
      </c>
      <c r="U17" s="8" t="s">
        <v>60</v>
      </c>
      <c r="V17" s="8" t="s">
        <v>60</v>
      </c>
    </row>
    <row r="18" spans="1:22" x14ac:dyDescent="0.25">
      <c r="A18" s="4" t="s">
        <v>35</v>
      </c>
      <c r="B18">
        <v>9.3734900000000003</v>
      </c>
      <c r="C18">
        <v>0</v>
      </c>
      <c r="D18" s="1">
        <v>0.86014650000000004</v>
      </c>
      <c r="E18" s="1">
        <v>5.3759160000000001</v>
      </c>
      <c r="F18" s="1">
        <v>18.665559999999999</v>
      </c>
      <c r="G18" s="1">
        <v>36.77561</v>
      </c>
      <c r="H18" s="1">
        <v>60.54598</v>
      </c>
      <c r="I18" s="1">
        <v>94.37921</v>
      </c>
      <c r="J18" s="1">
        <v>100</v>
      </c>
      <c r="K18" s="1">
        <v>100</v>
      </c>
      <c r="L18" s="1">
        <v>100</v>
      </c>
      <c r="M18">
        <f>AVERAGE(C18)</f>
        <v>0</v>
      </c>
      <c r="N18">
        <f t="shared" ref="N18:V18" si="2">AVERAGE(D18)</f>
        <v>0.86014650000000004</v>
      </c>
      <c r="O18">
        <f t="shared" si="2"/>
        <v>5.3759160000000001</v>
      </c>
      <c r="P18">
        <f t="shared" si="2"/>
        <v>18.665559999999999</v>
      </c>
      <c r="Q18">
        <f t="shared" si="2"/>
        <v>36.77561</v>
      </c>
      <c r="R18">
        <f t="shared" si="2"/>
        <v>60.54598</v>
      </c>
      <c r="S18">
        <f t="shared" si="2"/>
        <v>94.37921</v>
      </c>
      <c r="T18">
        <f t="shared" si="2"/>
        <v>100</v>
      </c>
      <c r="U18">
        <f t="shared" si="2"/>
        <v>100</v>
      </c>
      <c r="V18">
        <f t="shared" si="2"/>
        <v>100</v>
      </c>
    </row>
    <row r="19" spans="1:22" x14ac:dyDescent="0.25">
      <c r="A19" s="5" t="s">
        <v>36</v>
      </c>
      <c r="B19" s="5">
        <v>3.8941300000000001</v>
      </c>
      <c r="C19" s="8" t="s">
        <v>60</v>
      </c>
      <c r="D19" s="8" t="s">
        <v>60</v>
      </c>
      <c r="E19" s="8" t="s">
        <v>60</v>
      </c>
      <c r="F19" s="8" t="s">
        <v>60</v>
      </c>
      <c r="G19" s="8" t="s">
        <v>60</v>
      </c>
      <c r="H19" s="8" t="s">
        <v>60</v>
      </c>
      <c r="I19" s="8" t="s">
        <v>60</v>
      </c>
      <c r="J19" s="8" t="s">
        <v>60</v>
      </c>
      <c r="K19" s="8" t="s">
        <v>60</v>
      </c>
      <c r="L19" s="8" t="s">
        <v>60</v>
      </c>
      <c r="M19" s="8" t="s">
        <v>60</v>
      </c>
      <c r="N19" s="8" t="s">
        <v>60</v>
      </c>
      <c r="O19" s="8" t="s">
        <v>60</v>
      </c>
      <c r="P19" s="8" t="s">
        <v>60</v>
      </c>
      <c r="Q19" s="8" t="s">
        <v>60</v>
      </c>
      <c r="R19" s="8" t="s">
        <v>60</v>
      </c>
      <c r="S19" s="8" t="s">
        <v>60</v>
      </c>
      <c r="T19" s="8" t="s">
        <v>60</v>
      </c>
      <c r="U19" s="8" t="s">
        <v>60</v>
      </c>
      <c r="V19" s="8" t="s">
        <v>60</v>
      </c>
    </row>
    <row r="20" spans="1:22" x14ac:dyDescent="0.25">
      <c r="A20" s="4" t="s">
        <v>37</v>
      </c>
      <c r="B20">
        <v>4.7185379999999997</v>
      </c>
      <c r="C20">
        <v>0</v>
      </c>
      <c r="D20" s="1">
        <v>1.7087019999999999</v>
      </c>
      <c r="E20" s="1">
        <v>10.671950000000001</v>
      </c>
      <c r="F20" s="1">
        <v>35.799289999999999</v>
      </c>
      <c r="G20" s="1">
        <v>65.56926</v>
      </c>
      <c r="H20" s="1">
        <v>90.053780000000003</v>
      </c>
      <c r="I20" s="1">
        <v>100</v>
      </c>
      <c r="J20" s="1">
        <v>100</v>
      </c>
      <c r="K20" s="1">
        <v>100</v>
      </c>
      <c r="L20" s="1">
        <v>100</v>
      </c>
      <c r="M20">
        <f t="shared" ref="M20:T20" si="3">AVERAGE(C20)</f>
        <v>0</v>
      </c>
      <c r="N20">
        <f t="shared" si="3"/>
        <v>1.7087019999999999</v>
      </c>
      <c r="O20">
        <f t="shared" si="3"/>
        <v>10.671950000000001</v>
      </c>
      <c r="P20">
        <f t="shared" si="3"/>
        <v>35.799289999999999</v>
      </c>
      <c r="Q20">
        <f t="shared" si="3"/>
        <v>65.56926</v>
      </c>
      <c r="R20">
        <f t="shared" si="3"/>
        <v>90.053780000000003</v>
      </c>
      <c r="S20">
        <f t="shared" si="3"/>
        <v>100</v>
      </c>
      <c r="T20">
        <f t="shared" si="3"/>
        <v>100</v>
      </c>
      <c r="U20">
        <f t="shared" ref="U20:V20" si="4">AVERAGE(K20)</f>
        <v>100</v>
      </c>
      <c r="V20">
        <f t="shared" si="4"/>
        <v>100</v>
      </c>
    </row>
    <row r="21" spans="1:22" x14ac:dyDescent="0.25">
      <c r="A21" s="5" t="s">
        <v>38</v>
      </c>
      <c r="B21" s="5">
        <v>5.0669969999999998</v>
      </c>
      <c r="C21" s="8" t="s">
        <v>60</v>
      </c>
      <c r="D21" s="8" t="s">
        <v>60</v>
      </c>
      <c r="E21" s="8" t="s">
        <v>60</v>
      </c>
      <c r="F21" s="8" t="s">
        <v>60</v>
      </c>
      <c r="G21" s="8" t="s">
        <v>60</v>
      </c>
      <c r="H21" s="8" t="s">
        <v>60</v>
      </c>
      <c r="I21" s="8" t="s">
        <v>60</v>
      </c>
      <c r="J21" s="8" t="s">
        <v>60</v>
      </c>
      <c r="K21" s="8" t="s">
        <v>60</v>
      </c>
      <c r="L21" s="8" t="s">
        <v>60</v>
      </c>
      <c r="M21" s="8" t="s">
        <v>60</v>
      </c>
      <c r="N21" s="8" t="s">
        <v>60</v>
      </c>
      <c r="O21" s="8" t="s">
        <v>60</v>
      </c>
      <c r="P21" s="8" t="s">
        <v>60</v>
      </c>
      <c r="Q21" s="8" t="s">
        <v>60</v>
      </c>
      <c r="R21" s="8" t="s">
        <v>60</v>
      </c>
      <c r="S21" s="8" t="s">
        <v>60</v>
      </c>
      <c r="T21" s="8" t="s">
        <v>60</v>
      </c>
      <c r="U21" s="8" t="s">
        <v>60</v>
      </c>
      <c r="V21" s="8" t="s">
        <v>60</v>
      </c>
    </row>
    <row r="22" spans="1:22" x14ac:dyDescent="0.25">
      <c r="A22" s="5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4" t="s">
        <v>89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M23">
        <f>AVERAGE(M15,M16,M18,M20)</f>
        <v>0</v>
      </c>
      <c r="N23">
        <f t="shared" ref="N23:T23" si="5">AVERAGE(N15,N16,N18,N20)</f>
        <v>1.1422098000000001</v>
      </c>
      <c r="O23">
        <f t="shared" si="5"/>
        <v>7.1369520000000009</v>
      </c>
      <c r="P23">
        <f t="shared" si="5"/>
        <v>24.337622500000002</v>
      </c>
      <c r="Q23">
        <f t="shared" si="5"/>
        <v>41.243512500000001</v>
      </c>
      <c r="R23">
        <f t="shared" si="5"/>
        <v>59.31465</v>
      </c>
      <c r="S23">
        <f t="shared" si="5"/>
        <v>85.141282500000003</v>
      </c>
      <c r="T23">
        <f t="shared" si="5"/>
        <v>96.051022500000002</v>
      </c>
      <c r="U23">
        <f>AVERAGE(U15,U16,U18,U20)</f>
        <v>99.243684999999999</v>
      </c>
      <c r="V23">
        <f t="shared" ref="V23" si="6">AVERAGE(V15,V16,V18,V20)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Info</vt:lpstr>
      <vt:lpstr>home ranges (gps)</vt:lpstr>
      <vt:lpstr>home ranges (kernels)</vt:lpstr>
      <vt:lpstr>buffers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reneb</dc:creator>
  <cp:lastModifiedBy>reneb</cp:lastModifiedBy>
  <dcterms:created xsi:type="dcterms:W3CDTF">2020-01-26T11:30:37Z</dcterms:created>
  <dcterms:modified xsi:type="dcterms:W3CDTF">2020-02-13T14:45:10Z</dcterms:modified>
</cp:coreProperties>
</file>