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y Drive\WRC projects\WRC project - Olga\Report\"/>
    </mc:Choice>
  </mc:AlternateContent>
  <xr:revisionPtr revIDLastSave="0" documentId="13_ncr:1_{B39834D8-E2F7-4C03-B75C-FD2A64C0A8E0}" xr6:coauthVersionLast="44" xr6:coauthVersionMax="45" xr10:uidLastSave="{00000000-0000-0000-0000-000000000000}"/>
  <bookViews>
    <workbookView xWindow="-110" yWindow="-110" windowWidth="19420" windowHeight="10420" xr2:uid="{A428FC4A-1C80-4441-9348-585037C7ADDB}"/>
  </bookViews>
  <sheets>
    <sheet name="Front Page" sheetId="5" r:id="rId1"/>
    <sheet name="1. Sample C - HCT" sheetId="2" r:id="rId2"/>
    <sheet name="2. Humidity Cell Test Plots" sheetId="4" r:id="rId3"/>
    <sheet name="3. Fe-Sulfide Lib. and Assoc." sheetId="6" r:id="rId4"/>
    <sheet name="4. Dissolving Lib. and Assoc." sheetId="7" r:id="rId5"/>
    <sheet name="5. Grain Size Distribution" sheetId="8" r:id="rId6"/>
    <sheet name="6. Meso-scale Mineralogy"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9" i="9" l="1"/>
  <c r="L69" i="9"/>
  <c r="M69" i="9"/>
  <c r="N69" i="9"/>
  <c r="O69" i="9"/>
  <c r="P69" i="9"/>
  <c r="K70" i="9"/>
  <c r="L70" i="9"/>
  <c r="M70" i="9"/>
  <c r="N70" i="9"/>
  <c r="O70" i="9"/>
  <c r="P70" i="9"/>
  <c r="K71" i="9"/>
  <c r="L71" i="9"/>
  <c r="M71" i="9"/>
  <c r="N71" i="9"/>
  <c r="O71" i="9"/>
  <c r="P71" i="9"/>
  <c r="K72" i="9"/>
  <c r="L72" i="9"/>
  <c r="M72" i="9"/>
  <c r="N72" i="9"/>
  <c r="O72" i="9"/>
  <c r="P72" i="9"/>
  <c r="K73" i="9"/>
  <c r="L73" i="9"/>
  <c r="M73" i="9"/>
  <c r="N73" i="9"/>
  <c r="O73" i="9"/>
  <c r="P73" i="9"/>
  <c r="K74" i="9"/>
  <c r="L74" i="9"/>
  <c r="M74" i="9"/>
  <c r="N74" i="9"/>
  <c r="O74" i="9"/>
  <c r="P74" i="9"/>
  <c r="K75" i="9"/>
  <c r="L75" i="9"/>
  <c r="M75" i="9"/>
  <c r="N75" i="9"/>
  <c r="O75" i="9"/>
  <c r="P75" i="9"/>
  <c r="K76" i="9"/>
  <c r="L76" i="9"/>
  <c r="M76" i="9"/>
  <c r="N76" i="9"/>
  <c r="O76" i="9"/>
  <c r="P76" i="9"/>
  <c r="K77" i="9"/>
  <c r="L77" i="9"/>
  <c r="M77" i="9"/>
  <c r="N77" i="9"/>
  <c r="O77" i="9"/>
  <c r="P77" i="9"/>
  <c r="K78" i="9"/>
  <c r="L78" i="9"/>
  <c r="M78" i="9"/>
  <c r="N78" i="9"/>
  <c r="O78" i="9"/>
  <c r="P78" i="9"/>
  <c r="K79" i="9"/>
  <c r="L79" i="9"/>
  <c r="M79" i="9"/>
  <c r="N79" i="9"/>
  <c r="O79" i="9"/>
  <c r="P79" i="9"/>
  <c r="K80" i="9"/>
  <c r="L80" i="9"/>
  <c r="M80" i="9"/>
  <c r="N80" i="9"/>
  <c r="O80" i="9"/>
  <c r="P80" i="9"/>
  <c r="K81" i="9"/>
  <c r="L81" i="9"/>
  <c r="M81" i="9"/>
  <c r="N81" i="9"/>
  <c r="O81" i="9"/>
  <c r="P81" i="9"/>
  <c r="K82" i="9"/>
  <c r="L82" i="9"/>
  <c r="M82" i="9"/>
  <c r="N82" i="9"/>
  <c r="O82" i="9"/>
  <c r="P82" i="9"/>
  <c r="K83" i="9"/>
  <c r="L83" i="9"/>
  <c r="M83" i="9"/>
  <c r="N83" i="9"/>
  <c r="O83" i="9"/>
  <c r="P83" i="9"/>
  <c r="P68" i="9"/>
  <c r="O68" i="9"/>
  <c r="N68" i="9"/>
  <c r="M68" i="9"/>
  <c r="L68" i="9"/>
  <c r="K68" i="9"/>
  <c r="B69" i="9"/>
  <c r="C69" i="9"/>
  <c r="D69" i="9"/>
  <c r="E69" i="9"/>
  <c r="F69" i="9"/>
  <c r="G69" i="9"/>
  <c r="B70" i="9"/>
  <c r="C70" i="9"/>
  <c r="D70" i="9"/>
  <c r="E70" i="9"/>
  <c r="F70" i="9"/>
  <c r="G70" i="9"/>
  <c r="B71" i="9"/>
  <c r="C71" i="9"/>
  <c r="D71" i="9"/>
  <c r="E71" i="9"/>
  <c r="F71" i="9"/>
  <c r="G71" i="9"/>
  <c r="B72" i="9"/>
  <c r="C72" i="9"/>
  <c r="D72" i="9"/>
  <c r="E72" i="9"/>
  <c r="F72" i="9"/>
  <c r="G72" i="9"/>
  <c r="B73" i="9"/>
  <c r="C73" i="9"/>
  <c r="D73" i="9"/>
  <c r="E73" i="9"/>
  <c r="F73" i="9"/>
  <c r="G73" i="9"/>
  <c r="B74" i="9"/>
  <c r="C74" i="9"/>
  <c r="D74" i="9"/>
  <c r="E74" i="9"/>
  <c r="F74" i="9"/>
  <c r="G74" i="9"/>
  <c r="B75" i="9"/>
  <c r="C75" i="9"/>
  <c r="D75" i="9"/>
  <c r="E75" i="9"/>
  <c r="F75" i="9"/>
  <c r="G75" i="9"/>
  <c r="B76" i="9"/>
  <c r="C76" i="9"/>
  <c r="D76" i="9"/>
  <c r="E76" i="9"/>
  <c r="F76" i="9"/>
  <c r="G76" i="9"/>
  <c r="B77" i="9"/>
  <c r="C77" i="9"/>
  <c r="D77" i="9"/>
  <c r="E77" i="9"/>
  <c r="F77" i="9"/>
  <c r="G77" i="9"/>
  <c r="B78" i="9"/>
  <c r="C78" i="9"/>
  <c r="D78" i="9"/>
  <c r="E78" i="9"/>
  <c r="F78" i="9"/>
  <c r="G78" i="9"/>
  <c r="B79" i="9"/>
  <c r="C79" i="9"/>
  <c r="D79" i="9"/>
  <c r="E79" i="9"/>
  <c r="F79" i="9"/>
  <c r="G79" i="9"/>
  <c r="B80" i="9"/>
  <c r="C80" i="9"/>
  <c r="D80" i="9"/>
  <c r="E80" i="9"/>
  <c r="F80" i="9"/>
  <c r="G80" i="9"/>
  <c r="B81" i="9"/>
  <c r="C81" i="9"/>
  <c r="D81" i="9"/>
  <c r="E81" i="9"/>
  <c r="F81" i="9"/>
  <c r="G81" i="9"/>
  <c r="B82" i="9"/>
  <c r="C82" i="9"/>
  <c r="D82" i="9"/>
  <c r="E82" i="9"/>
  <c r="F82" i="9"/>
  <c r="G82" i="9"/>
  <c r="B83" i="9"/>
  <c r="C83" i="9"/>
  <c r="D83" i="9"/>
  <c r="E83" i="9"/>
  <c r="F83" i="9"/>
  <c r="G83" i="9"/>
  <c r="G68" i="9"/>
  <c r="F68" i="9"/>
  <c r="E68" i="9"/>
  <c r="D68" i="9"/>
  <c r="C68" i="9"/>
  <c r="B68" i="9"/>
  <c r="J69" i="9"/>
  <c r="J70" i="9"/>
  <c r="J71" i="9"/>
  <c r="J72" i="9"/>
  <c r="J73" i="9"/>
  <c r="J74" i="9"/>
  <c r="J75" i="9"/>
  <c r="J76" i="9"/>
  <c r="J77" i="9"/>
  <c r="J78" i="9"/>
  <c r="J79" i="9"/>
  <c r="J80" i="9"/>
  <c r="J81" i="9"/>
  <c r="J82" i="9"/>
  <c r="J83" i="9"/>
  <c r="A69" i="9"/>
  <c r="A70" i="9"/>
  <c r="A71" i="9"/>
  <c r="A72" i="9"/>
  <c r="A73" i="9"/>
  <c r="A74" i="9"/>
  <c r="A75" i="9"/>
  <c r="A76" i="9"/>
  <c r="A77" i="9"/>
  <c r="A78" i="9"/>
  <c r="A79" i="9"/>
  <c r="A80" i="9"/>
  <c r="A81" i="9"/>
  <c r="A82" i="9"/>
  <c r="A83" i="9"/>
  <c r="J68" i="9"/>
  <c r="A68" i="9"/>
  <c r="Y63" i="9" l="1"/>
  <c r="Z63" i="9"/>
  <c r="AB63" i="9"/>
  <c r="AC63" i="9"/>
  <c r="AE63" i="9"/>
  <c r="AF63" i="9"/>
  <c r="AH63" i="9"/>
  <c r="AI63" i="9"/>
  <c r="AK63" i="9"/>
  <c r="AL63" i="9"/>
  <c r="V63" i="9"/>
  <c r="W63" i="9"/>
  <c r="Y64" i="9"/>
  <c r="Z64" i="9"/>
  <c r="AB64" i="9"/>
  <c r="AC64" i="9"/>
  <c r="AE64" i="9"/>
  <c r="AF64" i="9"/>
  <c r="AH64" i="9"/>
  <c r="AI64" i="9"/>
  <c r="AK64" i="9"/>
  <c r="AL64" i="9"/>
  <c r="V64" i="9"/>
  <c r="W64" i="9"/>
  <c r="Y65" i="9"/>
  <c r="Z65" i="9"/>
  <c r="AB65" i="9"/>
  <c r="AC65" i="9"/>
  <c r="AE65" i="9"/>
  <c r="AF65" i="9"/>
  <c r="AH65" i="9"/>
  <c r="AI65" i="9"/>
  <c r="AK65" i="9"/>
  <c r="AL65" i="9"/>
  <c r="V65" i="9"/>
  <c r="W65" i="9"/>
  <c r="Y66" i="9"/>
  <c r="Z66" i="9"/>
  <c r="AB66" i="9"/>
  <c r="AC66" i="9"/>
  <c r="AE66" i="9"/>
  <c r="AF66" i="9"/>
  <c r="AH66" i="9"/>
  <c r="AI66" i="9"/>
  <c r="AK66" i="9"/>
  <c r="AL66" i="9"/>
  <c r="V66" i="9"/>
  <c r="W66" i="9"/>
  <c r="Y67" i="9"/>
  <c r="Z67" i="9"/>
  <c r="AB67" i="9"/>
  <c r="AC67" i="9"/>
  <c r="AE67" i="9"/>
  <c r="AF67" i="9"/>
  <c r="AH67" i="9"/>
  <c r="AI67" i="9"/>
  <c r="AK67" i="9"/>
  <c r="AL67" i="9"/>
  <c r="V67" i="9"/>
  <c r="W67" i="9"/>
  <c r="Y68" i="9"/>
  <c r="Z68" i="9"/>
  <c r="AB68" i="9"/>
  <c r="AC68" i="9"/>
  <c r="AE68" i="9"/>
  <c r="AF68" i="9"/>
  <c r="AH68" i="9"/>
  <c r="AI68" i="9"/>
  <c r="AK68" i="9"/>
  <c r="AL68" i="9"/>
  <c r="V68" i="9"/>
  <c r="W68" i="9"/>
  <c r="Y69" i="9"/>
  <c r="Z69" i="9"/>
  <c r="AB69" i="9"/>
  <c r="AC69" i="9"/>
  <c r="AE69" i="9"/>
  <c r="AF69" i="9"/>
  <c r="AH69" i="9"/>
  <c r="AI69" i="9"/>
  <c r="AK69" i="9"/>
  <c r="AL69" i="9"/>
  <c r="V69" i="9"/>
  <c r="W69" i="9"/>
  <c r="Z62" i="9"/>
  <c r="AB62" i="9"/>
  <c r="AC62" i="9"/>
  <c r="AE62" i="9"/>
  <c r="AF62" i="9"/>
  <c r="AH62" i="9"/>
  <c r="AI62" i="9"/>
  <c r="AK62" i="9"/>
  <c r="AL62" i="9"/>
  <c r="V62" i="9"/>
  <c r="W62" i="9"/>
  <c r="Y62" i="9"/>
  <c r="Z14" i="7" l="1"/>
  <c r="Y14" i="7"/>
  <c r="Z8" i="7"/>
  <c r="Y8" i="7"/>
  <c r="Y14" i="6"/>
  <c r="Y13" i="6"/>
  <c r="Y12" i="6"/>
  <c r="Y11" i="6"/>
  <c r="Y10" i="6"/>
  <c r="Y9" i="6"/>
  <c r="Y8" i="6"/>
  <c r="Y7" i="6"/>
  <c r="Y6" i="6"/>
  <c r="Y5" i="6"/>
  <c r="Y4" i="6"/>
  <c r="Y3" i="6"/>
  <c r="AK4" i="2" l="1"/>
  <c r="AL4" i="2" l="1"/>
  <c r="AM4" i="2"/>
  <c r="AM5" i="2" s="1"/>
  <c r="AM6" i="2" s="1"/>
  <c r="AM7" i="2" s="1"/>
  <c r="AM8" i="2" s="1"/>
  <c r="AM9" i="2" s="1"/>
  <c r="AM10" i="2" s="1"/>
  <c r="AM11" i="2" s="1"/>
  <c r="AM12" i="2" s="1"/>
  <c r="AM13" i="2" s="1"/>
  <c r="AM14" i="2" s="1"/>
  <c r="AM15" i="2" s="1"/>
  <c r="AM16" i="2" s="1"/>
  <c r="AM17" i="2" s="1"/>
  <c r="AM18" i="2" s="1"/>
  <c r="AM19" i="2" s="1"/>
  <c r="AM20" i="2" s="1"/>
  <c r="AM21" i="2" s="1"/>
  <c r="AM22" i="2" s="1"/>
  <c r="AM23" i="2" s="1"/>
  <c r="AM24" i="2" s="1"/>
  <c r="AM25" i="2" s="1"/>
  <c r="AM26" i="2" s="1"/>
  <c r="AM27" i="2" s="1"/>
  <c r="AM28" i="2" s="1"/>
  <c r="AM29" i="2" s="1"/>
  <c r="AM30" i="2" s="1"/>
  <c r="AM31" i="2" s="1"/>
  <c r="AM32" i="2" s="1"/>
  <c r="AM33" i="2" s="1"/>
  <c r="AM34" i="2" s="1"/>
  <c r="AM35" i="2" s="1"/>
  <c r="AM36" i="2" s="1"/>
  <c r="AM37" i="2" s="1"/>
  <c r="AM38" i="2" s="1"/>
  <c r="AM39" i="2" s="1"/>
  <c r="AM40" i="2" s="1"/>
  <c r="AM41" i="2" s="1"/>
  <c r="AM42" i="2" s="1"/>
  <c r="AM43" i="2" s="1"/>
  <c r="AM44" i="2" s="1"/>
  <c r="AM45" i="2" s="1"/>
  <c r="AM46" i="2" s="1"/>
  <c r="AM47" i="2" s="1"/>
  <c r="AM48" i="2" s="1"/>
  <c r="AM49" i="2" s="1"/>
  <c r="AM50" i="2" s="1"/>
  <c r="AM51" i="2" s="1"/>
  <c r="AM52" i="2" s="1"/>
  <c r="AM53" i="2" s="1"/>
  <c r="AM54" i="2" s="1"/>
  <c r="AM55" i="2" s="1"/>
  <c r="AM56" i="2" s="1"/>
  <c r="AG4" i="2"/>
  <c r="AG5" i="2" s="1"/>
  <c r="AG6" i="2" s="1"/>
  <c r="AG7" i="2" s="1"/>
  <c r="AG8" i="2" s="1"/>
  <c r="AG9" i="2" s="1"/>
  <c r="AG10" i="2" s="1"/>
  <c r="AG11" i="2" s="1"/>
  <c r="AG12" i="2" s="1"/>
  <c r="AG13" i="2" s="1"/>
  <c r="AG14" i="2" s="1"/>
  <c r="AG15" i="2" s="1"/>
  <c r="AG16" i="2" s="1"/>
  <c r="AG17" i="2" s="1"/>
  <c r="AG18" i="2" s="1"/>
  <c r="AG19" i="2" s="1"/>
  <c r="AG20" i="2" s="1"/>
  <c r="AG21" i="2" s="1"/>
  <c r="AG22" i="2" s="1"/>
  <c r="AG23" i="2" s="1"/>
  <c r="AG24" i="2" s="1"/>
  <c r="AG25" i="2" s="1"/>
  <c r="AG26" i="2" s="1"/>
  <c r="AG27" i="2" s="1"/>
  <c r="AG28" i="2" s="1"/>
  <c r="AG29" i="2" s="1"/>
  <c r="AG30" i="2" s="1"/>
  <c r="AG31" i="2" s="1"/>
  <c r="AG32" i="2" s="1"/>
  <c r="AG33" i="2" s="1"/>
  <c r="AG34" i="2" s="1"/>
  <c r="AG35" i="2" s="1"/>
  <c r="AG36" i="2" s="1"/>
  <c r="AG37" i="2" s="1"/>
  <c r="AG38" i="2" s="1"/>
  <c r="AG39" i="2" s="1"/>
  <c r="AG40" i="2" s="1"/>
  <c r="AG41" i="2" s="1"/>
  <c r="AG42" i="2" s="1"/>
  <c r="AG43" i="2" s="1"/>
  <c r="AG44" i="2" s="1"/>
  <c r="AG45" i="2" s="1"/>
  <c r="AG46" i="2" s="1"/>
  <c r="AG47" i="2" s="1"/>
  <c r="AG48" i="2" s="1"/>
  <c r="AG49" i="2" s="1"/>
  <c r="AG50" i="2" s="1"/>
  <c r="AG51" i="2" s="1"/>
  <c r="AG52" i="2" s="1"/>
  <c r="AG53" i="2" s="1"/>
  <c r="AG54" i="2" s="1"/>
  <c r="AG55" i="2" s="1"/>
  <c r="AG56" i="2" s="1"/>
  <c r="AF4" i="2"/>
  <c r="AF5" i="2" s="1"/>
  <c r="AF6" i="2" s="1"/>
  <c r="X6" i="2"/>
  <c r="Y6" i="2"/>
  <c r="Z6" i="2"/>
  <c r="AA6" i="2"/>
  <c r="X7" i="2"/>
  <c r="Y7" i="2"/>
  <c r="Z7" i="2"/>
  <c r="AA7" i="2"/>
  <c r="X8" i="2"/>
  <c r="Y8" i="2"/>
  <c r="Z8" i="2"/>
  <c r="AA8" i="2"/>
  <c r="X9" i="2"/>
  <c r="Y9" i="2"/>
  <c r="Z9" i="2"/>
  <c r="AA9" i="2"/>
  <c r="X10" i="2"/>
  <c r="Y10" i="2"/>
  <c r="Z10" i="2"/>
  <c r="AA10" i="2"/>
  <c r="X11" i="2"/>
  <c r="Y11" i="2"/>
  <c r="Z11" i="2"/>
  <c r="AA11" i="2"/>
  <c r="X12" i="2"/>
  <c r="Y12" i="2"/>
  <c r="Z12" i="2"/>
  <c r="AA12" i="2"/>
  <c r="X13" i="2"/>
  <c r="Y13" i="2"/>
  <c r="Z13" i="2"/>
  <c r="AA13" i="2"/>
  <c r="X14" i="2"/>
  <c r="Y14" i="2"/>
  <c r="Z14" i="2"/>
  <c r="AA14" i="2"/>
  <c r="X15" i="2"/>
  <c r="Y15" i="2"/>
  <c r="Z15" i="2"/>
  <c r="AA15" i="2"/>
  <c r="X16" i="2"/>
  <c r="Y16" i="2"/>
  <c r="Z16" i="2"/>
  <c r="AA16" i="2"/>
  <c r="X17" i="2"/>
  <c r="Y17" i="2"/>
  <c r="Z17" i="2"/>
  <c r="AA17" i="2"/>
  <c r="X18" i="2"/>
  <c r="Y18" i="2"/>
  <c r="Z18" i="2"/>
  <c r="AA18" i="2"/>
  <c r="X19" i="2"/>
  <c r="Y19" i="2"/>
  <c r="Z19" i="2"/>
  <c r="X20" i="2"/>
  <c r="Y20" i="2"/>
  <c r="Z20" i="2"/>
  <c r="AA20" i="2"/>
  <c r="X21" i="2"/>
  <c r="Y21" i="2"/>
  <c r="Z21" i="2"/>
  <c r="AA21" i="2"/>
  <c r="X22" i="2"/>
  <c r="Y22" i="2"/>
  <c r="Z22" i="2"/>
  <c r="AA22" i="2"/>
  <c r="X23" i="2"/>
  <c r="Y23" i="2"/>
  <c r="Z23" i="2"/>
  <c r="AA23" i="2"/>
  <c r="X24" i="2"/>
  <c r="Y24" i="2"/>
  <c r="Z24" i="2"/>
  <c r="AA24" i="2"/>
  <c r="X25" i="2"/>
  <c r="Y25" i="2"/>
  <c r="Z25" i="2"/>
  <c r="AA25" i="2"/>
  <c r="X26" i="2"/>
  <c r="Y26" i="2"/>
  <c r="Z26" i="2"/>
  <c r="AA26" i="2"/>
  <c r="X27" i="2"/>
  <c r="Y27" i="2"/>
  <c r="Z27" i="2"/>
  <c r="AA27" i="2"/>
  <c r="X28" i="2"/>
  <c r="Y28" i="2"/>
  <c r="Z28" i="2"/>
  <c r="AA28" i="2"/>
  <c r="X29" i="2"/>
  <c r="Y29" i="2"/>
  <c r="Z29" i="2"/>
  <c r="AA29" i="2"/>
  <c r="X30" i="2"/>
  <c r="Y30" i="2"/>
  <c r="Z30" i="2"/>
  <c r="AA30" i="2"/>
  <c r="X31" i="2"/>
  <c r="Y31" i="2"/>
  <c r="Z31" i="2"/>
  <c r="AA31" i="2"/>
  <c r="X32" i="2"/>
  <c r="Y32" i="2"/>
  <c r="Z32" i="2"/>
  <c r="AA32" i="2"/>
  <c r="X33" i="2"/>
  <c r="Y33" i="2"/>
  <c r="Z33" i="2"/>
  <c r="AA33" i="2"/>
  <c r="X34" i="2"/>
  <c r="Y34" i="2"/>
  <c r="Z34" i="2"/>
  <c r="AA34" i="2"/>
  <c r="X35" i="2"/>
  <c r="Y35" i="2"/>
  <c r="Z35" i="2"/>
  <c r="AA35" i="2"/>
  <c r="X36" i="2"/>
  <c r="Y36" i="2"/>
  <c r="Z36" i="2"/>
  <c r="AA36" i="2"/>
  <c r="X37" i="2"/>
  <c r="Y37" i="2"/>
  <c r="Z37" i="2"/>
  <c r="AA37" i="2"/>
  <c r="X38" i="2"/>
  <c r="Y38" i="2"/>
  <c r="Z38" i="2"/>
  <c r="AA38" i="2"/>
  <c r="X39" i="2"/>
  <c r="Y39" i="2"/>
  <c r="Z39" i="2"/>
  <c r="AA39" i="2"/>
  <c r="X40" i="2"/>
  <c r="Y40" i="2"/>
  <c r="Z40" i="2"/>
  <c r="X41" i="2"/>
  <c r="Y41" i="2"/>
  <c r="Z41" i="2"/>
  <c r="AA41" i="2"/>
  <c r="X42" i="2"/>
  <c r="Y42" i="2"/>
  <c r="Z42" i="2"/>
  <c r="AA42" i="2"/>
  <c r="X43" i="2"/>
  <c r="Y43" i="2"/>
  <c r="Z43" i="2"/>
  <c r="AA43" i="2"/>
  <c r="X44" i="2"/>
  <c r="Y44" i="2"/>
  <c r="Z44" i="2"/>
  <c r="AA44" i="2"/>
  <c r="X45" i="2"/>
  <c r="Y45" i="2"/>
  <c r="Z45" i="2"/>
  <c r="AA45" i="2"/>
  <c r="X46" i="2"/>
  <c r="Y46" i="2"/>
  <c r="Z46" i="2"/>
  <c r="AA46" i="2"/>
  <c r="X47" i="2"/>
  <c r="Y47" i="2"/>
  <c r="Z47" i="2"/>
  <c r="AA47" i="2"/>
  <c r="X48" i="2"/>
  <c r="Y48" i="2"/>
  <c r="Z48" i="2"/>
  <c r="AA48" i="2"/>
  <c r="X49" i="2"/>
  <c r="Y49" i="2"/>
  <c r="Z49" i="2"/>
  <c r="AA49" i="2"/>
  <c r="X50" i="2"/>
  <c r="Y50" i="2"/>
  <c r="Z50" i="2"/>
  <c r="AA50" i="2"/>
  <c r="X51" i="2"/>
  <c r="Y51" i="2"/>
  <c r="Z51" i="2"/>
  <c r="AA51" i="2"/>
  <c r="X52" i="2"/>
  <c r="Y52" i="2"/>
  <c r="Z52" i="2"/>
  <c r="AA52" i="2"/>
  <c r="X53" i="2"/>
  <c r="Y53" i="2"/>
  <c r="Z53" i="2"/>
  <c r="AA53" i="2"/>
  <c r="X54" i="2"/>
  <c r="Y54" i="2"/>
  <c r="Z54" i="2"/>
  <c r="AA54" i="2"/>
  <c r="X55" i="2"/>
  <c r="Y55" i="2"/>
  <c r="Z55" i="2"/>
  <c r="AA55" i="2"/>
  <c r="X56" i="2"/>
  <c r="Y56" i="2"/>
  <c r="Z56" i="2"/>
  <c r="AA56" i="2"/>
  <c r="X5" i="2"/>
  <c r="Y5" i="2"/>
  <c r="Z5" i="2"/>
  <c r="AA5" i="2"/>
  <c r="AK5" i="2"/>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8" i="2" s="1"/>
  <c r="AK29" i="2" s="1"/>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50" i="2" s="1"/>
  <c r="AK51" i="2" s="1"/>
  <c r="AK52" i="2" s="1"/>
  <c r="AK53" i="2" s="1"/>
  <c r="AK54" i="2" s="1"/>
  <c r="AK55" i="2" s="1"/>
  <c r="AK56" i="2" s="1"/>
  <c r="AE4" i="2"/>
  <c r="AE5" i="2" s="1"/>
  <c r="AE6" i="2" s="1"/>
  <c r="AE7" i="2" s="1"/>
  <c r="AE8" i="2" s="1"/>
  <c r="AE9" i="2" s="1"/>
  <c r="AE10" i="2" s="1"/>
  <c r="AE11" i="2" s="1"/>
  <c r="AE12" i="2" s="1"/>
  <c r="AE13" i="2" s="1"/>
  <c r="AE14" i="2" s="1"/>
  <c r="AE15" i="2" s="1"/>
  <c r="AE16" i="2" s="1"/>
  <c r="AE17" i="2" s="1"/>
  <c r="AE18" i="2" s="1"/>
  <c r="AE19" i="2" s="1"/>
  <c r="AE20" i="2" s="1"/>
  <c r="AE21" i="2" s="1"/>
  <c r="AE22" i="2" s="1"/>
  <c r="AE23" i="2" s="1"/>
  <c r="AE24" i="2" s="1"/>
  <c r="AE25" i="2" s="1"/>
  <c r="AE26" i="2" s="1"/>
  <c r="AE27" i="2" s="1"/>
  <c r="AE28" i="2" s="1"/>
  <c r="AE29" i="2" s="1"/>
  <c r="AE30" i="2" s="1"/>
  <c r="AE31" i="2" s="1"/>
  <c r="AE32" i="2" s="1"/>
  <c r="AE33" i="2" s="1"/>
  <c r="AE34" i="2" s="1"/>
  <c r="AE35" i="2" s="1"/>
  <c r="AE36" i="2" s="1"/>
  <c r="AE37" i="2" s="1"/>
  <c r="AE38" i="2" s="1"/>
  <c r="AE39" i="2" s="1"/>
  <c r="AE40" i="2" s="1"/>
  <c r="AE41" i="2" s="1"/>
  <c r="AE42" i="2" s="1"/>
  <c r="AE43" i="2" s="1"/>
  <c r="AE44" i="2" s="1"/>
  <c r="AE45" i="2" s="1"/>
  <c r="AE46" i="2" s="1"/>
  <c r="AE47" i="2" s="1"/>
  <c r="AE48" i="2" s="1"/>
  <c r="AE49" i="2" s="1"/>
  <c r="AE50" i="2" s="1"/>
  <c r="AE51" i="2" s="1"/>
  <c r="AE52" i="2" s="1"/>
  <c r="AE53" i="2" s="1"/>
  <c r="AE54" i="2" s="1"/>
  <c r="AE55" i="2" s="1"/>
  <c r="AE56" i="2" s="1"/>
  <c r="AC4" i="2"/>
  <c r="AC5" i="2" s="1"/>
  <c r="AC6" i="2" s="1"/>
  <c r="AC7" i="2" s="1"/>
  <c r="AC8" i="2" s="1"/>
  <c r="AC9" i="2" s="1"/>
  <c r="AC10" i="2" s="1"/>
  <c r="AC11" i="2" s="1"/>
  <c r="AC12" i="2" s="1"/>
  <c r="AC13" i="2" s="1"/>
  <c r="AC14" i="2" s="1"/>
  <c r="AC15" i="2" s="1"/>
  <c r="AC16" i="2" s="1"/>
  <c r="AC17" i="2" s="1"/>
  <c r="AC18" i="2" s="1"/>
  <c r="AC19" i="2" s="1"/>
  <c r="AC20" i="2" s="1"/>
  <c r="AC21" i="2" s="1"/>
  <c r="AC22" i="2" s="1"/>
  <c r="AC23" i="2" s="1"/>
  <c r="AC24" i="2" s="1"/>
  <c r="AC25" i="2" s="1"/>
  <c r="AC26" i="2" s="1"/>
  <c r="AC27" i="2" s="1"/>
  <c r="AC28" i="2" s="1"/>
  <c r="AC29" i="2" s="1"/>
  <c r="AC30" i="2" s="1"/>
  <c r="AC31" i="2" s="1"/>
  <c r="AC32" i="2" s="1"/>
  <c r="AC33" i="2" s="1"/>
  <c r="AC34" i="2" s="1"/>
  <c r="AC35" i="2" s="1"/>
  <c r="AC36" i="2" s="1"/>
  <c r="AC37" i="2" s="1"/>
  <c r="AC38" i="2" s="1"/>
  <c r="AC39" i="2" s="1"/>
  <c r="AC40" i="2" s="1"/>
  <c r="AC41" i="2" s="1"/>
  <c r="AC42" i="2" s="1"/>
  <c r="AC43" i="2" s="1"/>
  <c r="AC44" i="2" s="1"/>
  <c r="AC45" i="2" s="1"/>
  <c r="AC46" i="2" s="1"/>
  <c r="AC47" i="2" s="1"/>
  <c r="AC48" i="2" s="1"/>
  <c r="AC49" i="2" s="1"/>
  <c r="AC50" i="2" s="1"/>
  <c r="AC51" i="2" s="1"/>
  <c r="AC52" i="2" s="1"/>
  <c r="AC53" i="2" s="1"/>
  <c r="AC54" i="2" s="1"/>
  <c r="AC55" i="2" s="1"/>
  <c r="AC56" i="2" s="1"/>
  <c r="AD4" i="2"/>
  <c r="AD5" i="2" s="1"/>
  <c r="AJ4" i="2"/>
  <c r="AJ5" i="2" s="1"/>
  <c r="AJ6" i="2" s="1"/>
  <c r="AJ7" i="2" s="1"/>
  <c r="AJ8" i="2" s="1"/>
  <c r="AJ9" i="2" s="1"/>
  <c r="AJ10" i="2" s="1"/>
  <c r="AJ11" i="2" s="1"/>
  <c r="AJ12" i="2" s="1"/>
  <c r="AJ13" i="2" s="1"/>
  <c r="AJ14" i="2" s="1"/>
  <c r="AJ15" i="2" s="1"/>
  <c r="AJ16" i="2" s="1"/>
  <c r="AJ17" i="2" s="1"/>
  <c r="AJ18" i="2" s="1"/>
  <c r="AJ19" i="2" s="1"/>
  <c r="AJ20" i="2" s="1"/>
  <c r="AJ21" i="2" s="1"/>
  <c r="AJ22" i="2" s="1"/>
  <c r="AJ23" i="2" s="1"/>
  <c r="AJ24" i="2" s="1"/>
  <c r="AJ25" i="2" s="1"/>
  <c r="AJ26" i="2" s="1"/>
  <c r="AJ27" i="2" s="1"/>
  <c r="AJ28" i="2" s="1"/>
  <c r="AJ29" i="2" s="1"/>
  <c r="AJ30" i="2" s="1"/>
  <c r="AJ31" i="2" s="1"/>
  <c r="AJ32" i="2" s="1"/>
  <c r="AJ33" i="2" s="1"/>
  <c r="AJ34" i="2" s="1"/>
  <c r="AJ35" i="2" s="1"/>
  <c r="AJ36" i="2" s="1"/>
  <c r="AJ37" i="2" s="1"/>
  <c r="AJ38" i="2" s="1"/>
  <c r="AJ39" i="2" s="1"/>
  <c r="AJ40" i="2" s="1"/>
  <c r="AJ41" i="2" s="1"/>
  <c r="AJ42" i="2" s="1"/>
  <c r="AJ43" i="2" s="1"/>
  <c r="AJ44" i="2" s="1"/>
  <c r="AJ45" i="2" s="1"/>
  <c r="AJ46" i="2" s="1"/>
  <c r="AJ47" i="2" s="1"/>
  <c r="AJ48" i="2" s="1"/>
  <c r="AJ49" i="2" s="1"/>
  <c r="AJ50" i="2" s="1"/>
  <c r="AJ51" i="2" s="1"/>
  <c r="AJ52" i="2" s="1"/>
  <c r="AJ53" i="2" s="1"/>
  <c r="AJ54" i="2" s="1"/>
  <c r="AJ55" i="2" s="1"/>
  <c r="AJ56" i="2" s="1"/>
  <c r="AB4" i="2"/>
  <c r="AB5" i="2" s="1"/>
  <c r="AB6" i="2" s="1"/>
  <c r="AB7" i="2" s="1"/>
  <c r="AB8" i="2" s="1"/>
  <c r="AB9" i="2" s="1"/>
  <c r="AB10" i="2" s="1"/>
  <c r="AB11" i="2" s="1"/>
  <c r="AB12" i="2" s="1"/>
  <c r="AB13" i="2" s="1"/>
  <c r="AB14" i="2" s="1"/>
  <c r="AB15" i="2" s="1"/>
  <c r="AB16" i="2" s="1"/>
  <c r="AB17" i="2" s="1"/>
  <c r="AB18" i="2" s="1"/>
  <c r="AB19" i="2" s="1"/>
  <c r="AB20" i="2" s="1"/>
  <c r="AB21" i="2" s="1"/>
  <c r="AB22" i="2" s="1"/>
  <c r="AB23" i="2" s="1"/>
  <c r="AB24" i="2" s="1"/>
  <c r="AB25" i="2" s="1"/>
  <c r="AB26" i="2" s="1"/>
  <c r="AB27" i="2" s="1"/>
  <c r="AB28" i="2" s="1"/>
  <c r="AB29" i="2" s="1"/>
  <c r="AB30" i="2" s="1"/>
  <c r="AB31" i="2" s="1"/>
  <c r="AB32" i="2" s="1"/>
  <c r="AB33" i="2" s="1"/>
  <c r="AB34" i="2" s="1"/>
  <c r="AB35" i="2" s="1"/>
  <c r="AB36" i="2" s="1"/>
  <c r="AB37" i="2" s="1"/>
  <c r="AB38" i="2" s="1"/>
  <c r="AB39" i="2" s="1"/>
  <c r="AB40" i="2" s="1"/>
  <c r="AB41" i="2" s="1"/>
  <c r="AB42" i="2" s="1"/>
  <c r="AB43" i="2" s="1"/>
  <c r="AB44" i="2" s="1"/>
  <c r="AB45" i="2" s="1"/>
  <c r="AB46" i="2" s="1"/>
  <c r="AB47" i="2" s="1"/>
  <c r="AB48" i="2" s="1"/>
  <c r="AB49" i="2" s="1"/>
  <c r="AB50" i="2" s="1"/>
  <c r="AB51" i="2" s="1"/>
  <c r="AB52" i="2" s="1"/>
  <c r="AB53" i="2" s="1"/>
  <c r="AB54" i="2" s="1"/>
  <c r="AB55" i="2" s="1"/>
  <c r="AB56" i="2" s="1"/>
  <c r="AA4" i="2"/>
  <c r="Z4" i="2"/>
  <c r="Y4" i="2"/>
  <c r="X4" i="2"/>
  <c r="W52" i="2"/>
  <c r="W53" i="2"/>
  <c r="W54" i="2"/>
  <c r="W55" i="2"/>
  <c r="W56" i="2"/>
  <c r="W36" i="2"/>
  <c r="W37" i="2"/>
  <c r="W38" i="2"/>
  <c r="W39" i="2"/>
  <c r="W40" i="2"/>
  <c r="W41" i="2"/>
  <c r="W42" i="2"/>
  <c r="W43" i="2"/>
  <c r="W44" i="2"/>
  <c r="W45" i="2"/>
  <c r="W46" i="2"/>
  <c r="W47" i="2"/>
  <c r="W48" i="2"/>
  <c r="W49" i="2"/>
  <c r="W50" i="2"/>
  <c r="W51" i="2"/>
  <c r="W12" i="2"/>
  <c r="W13" i="2"/>
  <c r="W14" i="2"/>
  <c r="W15" i="2"/>
  <c r="W16" i="2"/>
  <c r="W17" i="2"/>
  <c r="W18" i="2"/>
  <c r="W19" i="2"/>
  <c r="W20" i="2"/>
  <c r="W21" i="2"/>
  <c r="W22" i="2"/>
  <c r="W23" i="2"/>
  <c r="W24" i="2"/>
  <c r="W25" i="2"/>
  <c r="W26" i="2"/>
  <c r="W27" i="2"/>
  <c r="W28" i="2"/>
  <c r="W29" i="2"/>
  <c r="W30" i="2"/>
  <c r="W31" i="2"/>
  <c r="W32" i="2"/>
  <c r="W33" i="2"/>
  <c r="W34" i="2"/>
  <c r="W35" i="2"/>
  <c r="W5" i="2"/>
  <c r="W6" i="2"/>
  <c r="W7" i="2"/>
  <c r="W8" i="2"/>
  <c r="W9" i="2"/>
  <c r="W10" i="2"/>
  <c r="W11" i="2"/>
  <c r="W4" i="2"/>
  <c r="AI4" i="2" l="1"/>
  <c r="AH6" i="2"/>
  <c r="AI6" i="2"/>
  <c r="AF7" i="2"/>
  <c r="AH5" i="2"/>
  <c r="AI5" i="2"/>
  <c r="AO4" i="2"/>
  <c r="AL5" i="2"/>
  <c r="AL6" i="2" s="1"/>
  <c r="AL7" i="2" s="1"/>
  <c r="AL8" i="2" s="1"/>
  <c r="AL9" i="2" s="1"/>
  <c r="AL10" i="2" s="1"/>
  <c r="AL11" i="2" s="1"/>
  <c r="AL12" i="2" s="1"/>
  <c r="AL13" i="2" s="1"/>
  <c r="AL14" i="2" s="1"/>
  <c r="AL15" i="2" s="1"/>
  <c r="AL16" i="2" s="1"/>
  <c r="AL17" i="2" s="1"/>
  <c r="AL18" i="2" s="1"/>
  <c r="AL19" i="2" s="1"/>
  <c r="AL20" i="2" s="1"/>
  <c r="AL21" i="2" s="1"/>
  <c r="AL22" i="2" s="1"/>
  <c r="AL23" i="2" s="1"/>
  <c r="AL24" i="2" s="1"/>
  <c r="AL25" i="2" s="1"/>
  <c r="AL26" i="2" s="1"/>
  <c r="AL27" i="2" s="1"/>
  <c r="AL28" i="2" s="1"/>
  <c r="AL29" i="2" s="1"/>
  <c r="AL30" i="2" s="1"/>
  <c r="AL31" i="2" s="1"/>
  <c r="AL32" i="2" s="1"/>
  <c r="AL33" i="2" s="1"/>
  <c r="AL34" i="2" s="1"/>
  <c r="AL35" i="2" s="1"/>
  <c r="AL36" i="2" s="1"/>
  <c r="AL37" i="2" s="1"/>
  <c r="AL38" i="2" s="1"/>
  <c r="AL39" i="2" s="1"/>
  <c r="AL40" i="2" s="1"/>
  <c r="AL41" i="2" s="1"/>
  <c r="AL42" i="2" s="1"/>
  <c r="AL43" i="2" s="1"/>
  <c r="AL44" i="2" s="1"/>
  <c r="AL45" i="2" s="1"/>
  <c r="AL46" i="2" s="1"/>
  <c r="AL47" i="2" s="1"/>
  <c r="AL48" i="2" s="1"/>
  <c r="AL49" i="2" s="1"/>
  <c r="AL50" i="2" s="1"/>
  <c r="AL51" i="2" s="1"/>
  <c r="AL52" i="2" s="1"/>
  <c r="AL53" i="2" s="1"/>
  <c r="AL54" i="2" s="1"/>
  <c r="AL55" i="2" s="1"/>
  <c r="AL56" i="2" s="1"/>
  <c r="AH4" i="2"/>
  <c r="AN4" i="2"/>
  <c r="AD6" i="2"/>
  <c r="AO5" i="2" l="1"/>
  <c r="AN5" i="2"/>
  <c r="AF8" i="2"/>
  <c r="AH7" i="2"/>
  <c r="AI7" i="2"/>
  <c r="AO6" i="2"/>
  <c r="AN6" i="2"/>
  <c r="AD7" i="2"/>
  <c r="AD8" i="2" s="1"/>
  <c r="AD9" i="2" s="1"/>
  <c r="AD10" i="2" s="1"/>
  <c r="AD11" i="2" s="1"/>
  <c r="AD12" i="2" s="1"/>
  <c r="AD13" i="2" s="1"/>
  <c r="AD14" i="2" s="1"/>
  <c r="AD15" i="2" s="1"/>
  <c r="AD16" i="2" s="1"/>
  <c r="AD17" i="2" s="1"/>
  <c r="AD18" i="2" s="1"/>
  <c r="AD19" i="2" s="1"/>
  <c r="AD20" i="2" s="1"/>
  <c r="AD21" i="2" s="1"/>
  <c r="AD22" i="2" s="1"/>
  <c r="AD23" i="2" s="1"/>
  <c r="AD24" i="2" s="1"/>
  <c r="AD25" i="2" s="1"/>
  <c r="AD26" i="2" s="1"/>
  <c r="AD27" i="2" s="1"/>
  <c r="AD28" i="2" s="1"/>
  <c r="AD29" i="2" s="1"/>
  <c r="AD30" i="2" s="1"/>
  <c r="AD31" i="2" s="1"/>
  <c r="AD32" i="2" s="1"/>
  <c r="AD33" i="2" s="1"/>
  <c r="AD34" i="2" s="1"/>
  <c r="AD35" i="2" s="1"/>
  <c r="AD36" i="2" s="1"/>
  <c r="AD37" i="2" s="1"/>
  <c r="AD38" i="2" s="1"/>
  <c r="AD39" i="2" s="1"/>
  <c r="AD40" i="2" s="1"/>
  <c r="AD41" i="2" s="1"/>
  <c r="AD42" i="2" s="1"/>
  <c r="AD43" i="2" s="1"/>
  <c r="AD44" i="2" s="1"/>
  <c r="AD45" i="2" s="1"/>
  <c r="AD46" i="2" s="1"/>
  <c r="AD47" i="2" s="1"/>
  <c r="AD48" i="2" s="1"/>
  <c r="AF9" i="2" l="1"/>
  <c r="AH8" i="2"/>
  <c r="AI8" i="2"/>
  <c r="AO7" i="2"/>
  <c r="AN7" i="2"/>
  <c r="AD49" i="2"/>
  <c r="AF10" i="2" l="1"/>
  <c r="AH9" i="2"/>
  <c r="AI9" i="2"/>
  <c r="AO8" i="2"/>
  <c r="AN8" i="2"/>
  <c r="AD50" i="2"/>
  <c r="AF11" i="2" l="1"/>
  <c r="AH10" i="2"/>
  <c r="AI10" i="2"/>
  <c r="AO9" i="2"/>
  <c r="AN9" i="2"/>
  <c r="AD51" i="2"/>
  <c r="AF12" i="2" l="1"/>
  <c r="AI11" i="2"/>
  <c r="AH11" i="2"/>
  <c r="AO10" i="2"/>
  <c r="AN10" i="2"/>
  <c r="AD52" i="2"/>
  <c r="AF13" i="2" l="1"/>
  <c r="AH12" i="2"/>
  <c r="AI12" i="2"/>
  <c r="AO11" i="2"/>
  <c r="AN11" i="2"/>
  <c r="AD53" i="2"/>
  <c r="AF14" i="2" l="1"/>
  <c r="AI13" i="2"/>
  <c r="AH13" i="2"/>
  <c r="AO12" i="2"/>
  <c r="AN12" i="2"/>
  <c r="AD54" i="2"/>
  <c r="AF15" i="2" l="1"/>
  <c r="AH14" i="2"/>
  <c r="AI14" i="2"/>
  <c r="AO13" i="2"/>
  <c r="AN13" i="2"/>
  <c r="AD55" i="2"/>
  <c r="AF16" i="2" l="1"/>
  <c r="AI15" i="2"/>
  <c r="AH15" i="2"/>
  <c r="AO14" i="2"/>
  <c r="AN14" i="2"/>
  <c r="AD56" i="2"/>
  <c r="AF17" i="2" l="1"/>
  <c r="AH16" i="2"/>
  <c r="AI16" i="2"/>
  <c r="AO15" i="2"/>
  <c r="AN15" i="2"/>
  <c r="AF18" i="2" l="1"/>
  <c r="AH17" i="2"/>
  <c r="AI17" i="2"/>
  <c r="AO16" i="2"/>
  <c r="AN16" i="2"/>
  <c r="AF19" i="2" l="1"/>
  <c r="AH18" i="2"/>
  <c r="AI18" i="2"/>
  <c r="AO17" i="2"/>
  <c r="AN17" i="2"/>
  <c r="AF20" i="2" l="1"/>
  <c r="AI19" i="2"/>
  <c r="AH19" i="2"/>
  <c r="AO18" i="2"/>
  <c r="AN18" i="2"/>
  <c r="AF21" i="2" l="1"/>
  <c r="AH20" i="2"/>
  <c r="AI20" i="2"/>
  <c r="AO19" i="2"/>
  <c r="AN19" i="2"/>
  <c r="AF22" i="2" l="1"/>
  <c r="AH21" i="2"/>
  <c r="AI21" i="2"/>
  <c r="AO20" i="2"/>
  <c r="AN20" i="2"/>
  <c r="AF23" i="2" l="1"/>
  <c r="AH22" i="2"/>
  <c r="AI22" i="2"/>
  <c r="AO21" i="2"/>
  <c r="AN21" i="2"/>
  <c r="AF24" i="2" l="1"/>
  <c r="AI23" i="2"/>
  <c r="AH23" i="2"/>
  <c r="AO22" i="2"/>
  <c r="AN22" i="2"/>
  <c r="AF25" i="2" l="1"/>
  <c r="AH24" i="2"/>
  <c r="AI24" i="2"/>
  <c r="AO23" i="2"/>
  <c r="AN23" i="2"/>
  <c r="AF26" i="2" l="1"/>
  <c r="AH25" i="2"/>
  <c r="AI25" i="2"/>
  <c r="AO24" i="2"/>
  <c r="AN24" i="2"/>
  <c r="AF27" i="2" l="1"/>
  <c r="AH26" i="2"/>
  <c r="AI26" i="2"/>
  <c r="AO25" i="2"/>
  <c r="AN25" i="2"/>
  <c r="AF28" i="2" l="1"/>
  <c r="AI27" i="2"/>
  <c r="AH27" i="2"/>
  <c r="AO26" i="2"/>
  <c r="AN26" i="2"/>
  <c r="AF29" i="2" l="1"/>
  <c r="AH28" i="2"/>
  <c r="AI28" i="2"/>
  <c r="AO27" i="2"/>
  <c r="AN27" i="2"/>
  <c r="AF30" i="2" l="1"/>
  <c r="AH29" i="2"/>
  <c r="AI29" i="2"/>
  <c r="AO28" i="2"/>
  <c r="AN28" i="2"/>
  <c r="AF31" i="2" l="1"/>
  <c r="AH30" i="2"/>
  <c r="AI30" i="2"/>
  <c r="AO29" i="2"/>
  <c r="AN29" i="2"/>
  <c r="AF32" i="2" l="1"/>
  <c r="AI31" i="2"/>
  <c r="AH31" i="2"/>
  <c r="AO30" i="2"/>
  <c r="AN30" i="2"/>
  <c r="AF33" i="2" l="1"/>
  <c r="AH32" i="2"/>
  <c r="AI32" i="2"/>
  <c r="AO31" i="2"/>
  <c r="AN31" i="2"/>
  <c r="AF34" i="2" l="1"/>
  <c r="AH33" i="2"/>
  <c r="AI33" i="2"/>
  <c r="AO32" i="2"/>
  <c r="AN32" i="2"/>
  <c r="AF35" i="2" l="1"/>
  <c r="AH34" i="2"/>
  <c r="AI34" i="2"/>
  <c r="AO33" i="2"/>
  <c r="AN33" i="2"/>
  <c r="AF36" i="2" l="1"/>
  <c r="AI35" i="2"/>
  <c r="AH35" i="2"/>
  <c r="AO34" i="2"/>
  <c r="AN34" i="2"/>
  <c r="AF37" i="2" l="1"/>
  <c r="AH36" i="2"/>
  <c r="AI36" i="2"/>
  <c r="AO35" i="2"/>
  <c r="AN35" i="2"/>
  <c r="AF38" i="2" l="1"/>
  <c r="AH37" i="2"/>
  <c r="AI37" i="2"/>
  <c r="AO36" i="2"/>
  <c r="AN36" i="2"/>
  <c r="AF39" i="2" l="1"/>
  <c r="AH38" i="2"/>
  <c r="AI38" i="2"/>
  <c r="AO37" i="2"/>
  <c r="AN37" i="2"/>
  <c r="AF40" i="2" l="1"/>
  <c r="AI39" i="2"/>
  <c r="AH39" i="2"/>
  <c r="AO38" i="2"/>
  <c r="AN38" i="2"/>
  <c r="AF41" i="2" l="1"/>
  <c r="AH40" i="2"/>
  <c r="AI40" i="2"/>
  <c r="AO39" i="2"/>
  <c r="AN39" i="2"/>
  <c r="AF42" i="2" l="1"/>
  <c r="AH41" i="2"/>
  <c r="AI41" i="2"/>
  <c r="AO40" i="2"/>
  <c r="AN40" i="2"/>
  <c r="AF43" i="2" l="1"/>
  <c r="AH42" i="2"/>
  <c r="AI42" i="2"/>
  <c r="AO41" i="2"/>
  <c r="AN41" i="2"/>
  <c r="AF44" i="2" l="1"/>
  <c r="AI43" i="2"/>
  <c r="AH43" i="2"/>
  <c r="AO42" i="2"/>
  <c r="AN42" i="2"/>
  <c r="AF45" i="2" l="1"/>
  <c r="AH44" i="2"/>
  <c r="AI44" i="2"/>
  <c r="AO43" i="2"/>
  <c r="AN43" i="2"/>
  <c r="AF46" i="2" l="1"/>
  <c r="AI45" i="2"/>
  <c r="AH45" i="2"/>
  <c r="AO44" i="2"/>
  <c r="AN44" i="2"/>
  <c r="AF47" i="2" l="1"/>
  <c r="AH46" i="2"/>
  <c r="AI46" i="2"/>
  <c r="AO45" i="2"/>
  <c r="AN45" i="2"/>
  <c r="AF48" i="2" l="1"/>
  <c r="AH47" i="2"/>
  <c r="AI47" i="2"/>
  <c r="AO46" i="2"/>
  <c r="AN46" i="2"/>
  <c r="AF49" i="2" l="1"/>
  <c r="AH48" i="2"/>
  <c r="AI48" i="2"/>
  <c r="AO47" i="2"/>
  <c r="AN47" i="2"/>
  <c r="AF50" i="2" l="1"/>
  <c r="AI49" i="2"/>
  <c r="AH49" i="2"/>
  <c r="AO48" i="2"/>
  <c r="AN48" i="2"/>
  <c r="AF51" i="2" l="1"/>
  <c r="AH50" i="2"/>
  <c r="AI50" i="2"/>
  <c r="AO49" i="2"/>
  <c r="AN49" i="2"/>
  <c r="AF52" i="2" l="1"/>
  <c r="AH51" i="2"/>
  <c r="AI51" i="2"/>
  <c r="AO50" i="2"/>
  <c r="AN50" i="2"/>
  <c r="AF53" i="2" l="1"/>
  <c r="AH52" i="2"/>
  <c r="AI52" i="2"/>
  <c r="AO51" i="2"/>
  <c r="AN51" i="2"/>
  <c r="AF54" i="2" l="1"/>
  <c r="AI53" i="2"/>
  <c r="AH53" i="2"/>
  <c r="AO52" i="2"/>
  <c r="AN52" i="2"/>
  <c r="AF55" i="2" l="1"/>
  <c r="AH54" i="2"/>
  <c r="AI54" i="2"/>
  <c r="AO53" i="2"/>
  <c r="AN53" i="2"/>
  <c r="AF56" i="2" l="1"/>
  <c r="AH55" i="2"/>
  <c r="AI55" i="2"/>
  <c r="AO54" i="2"/>
  <c r="AN54" i="2"/>
  <c r="AH56" i="2" l="1"/>
  <c r="AI56" i="2"/>
  <c r="AO55" i="2"/>
  <c r="AN55" i="2"/>
  <c r="AO56" i="2" l="1"/>
  <c r="AN56" i="2"/>
</calcChain>
</file>

<file path=xl/sharedStrings.xml><?xml version="1.0" encoding="utf-8"?>
<sst xmlns="http://schemas.openxmlformats.org/spreadsheetml/2006/main" count="297" uniqueCount="114">
  <si>
    <t>Week</t>
  </si>
  <si>
    <t xml:space="preserve">pH </t>
  </si>
  <si>
    <t>Redox (mV)</t>
  </si>
  <si>
    <t>Column 4  - Sample C water-fed</t>
  </si>
  <si>
    <t>Column 5 - Sample C water-fed</t>
  </si>
  <si>
    <t>Sample C</t>
  </si>
  <si>
    <t>g/L</t>
  </si>
  <si>
    <t>Sulfur</t>
  </si>
  <si>
    <t>Iron</t>
  </si>
  <si>
    <t>MEAN</t>
  </si>
  <si>
    <t>Day</t>
  </si>
  <si>
    <t>Sample C - Water-fed</t>
  </si>
  <si>
    <r>
      <t>H</t>
    </r>
    <r>
      <rPr>
        <b/>
        <vertAlign val="subscript"/>
        <sz val="16"/>
        <color theme="1"/>
        <rFont val="Calibri (Body)"/>
      </rPr>
      <t>2</t>
    </r>
    <r>
      <rPr>
        <b/>
        <sz val="16"/>
        <color theme="1"/>
        <rFont val="Calibri"/>
        <family val="2"/>
        <scheme val="minor"/>
      </rPr>
      <t>O</t>
    </r>
  </si>
  <si>
    <r>
      <t>H</t>
    </r>
    <r>
      <rPr>
        <b/>
        <vertAlign val="subscript"/>
        <sz val="11"/>
        <color theme="1"/>
        <rFont val="Calibri (Body)"/>
      </rPr>
      <t>2</t>
    </r>
    <r>
      <rPr>
        <b/>
        <sz val="11"/>
        <color theme="1"/>
        <rFont val="Calibri"/>
        <family val="2"/>
        <scheme val="minor"/>
      </rPr>
      <t>O in</t>
    </r>
  </si>
  <si>
    <r>
      <t>H</t>
    </r>
    <r>
      <rPr>
        <b/>
        <vertAlign val="subscript"/>
        <sz val="11"/>
        <color theme="1"/>
        <rFont val="Calibri (Body)"/>
      </rPr>
      <t>2</t>
    </r>
    <r>
      <rPr>
        <b/>
        <sz val="11"/>
        <color theme="1"/>
        <rFont val="Calibri"/>
        <family val="2"/>
        <scheme val="minor"/>
      </rPr>
      <t>O out</t>
    </r>
  </si>
  <si>
    <r>
      <t>Fe</t>
    </r>
    <r>
      <rPr>
        <b/>
        <vertAlign val="superscript"/>
        <sz val="11"/>
        <color theme="1"/>
        <rFont val="Calibri (Body)"/>
      </rPr>
      <t>Total</t>
    </r>
    <r>
      <rPr>
        <b/>
        <sz val="11"/>
        <color theme="1"/>
        <rFont val="Calibri"/>
        <family val="2"/>
        <scheme val="minor"/>
      </rPr>
      <t xml:space="preserve"> (g/L)</t>
    </r>
  </si>
  <si>
    <r>
      <t>Fe</t>
    </r>
    <r>
      <rPr>
        <b/>
        <vertAlign val="superscript"/>
        <sz val="11"/>
        <color theme="1"/>
        <rFont val="Calibri (Body)"/>
      </rPr>
      <t>2+</t>
    </r>
    <r>
      <rPr>
        <b/>
        <sz val="11"/>
        <color theme="1"/>
        <rFont val="Calibri"/>
        <family val="2"/>
        <scheme val="minor"/>
      </rPr>
      <t xml:space="preserve"> (g/L)</t>
    </r>
  </si>
  <si>
    <r>
      <t>SO</t>
    </r>
    <r>
      <rPr>
        <b/>
        <vertAlign val="subscript"/>
        <sz val="11"/>
        <color theme="1"/>
        <rFont val="Calibri (Body)"/>
      </rPr>
      <t>4</t>
    </r>
    <r>
      <rPr>
        <b/>
        <vertAlign val="superscript"/>
        <sz val="11"/>
        <color theme="1"/>
        <rFont val="Calibri (Body)"/>
      </rPr>
      <t>2-</t>
    </r>
    <r>
      <rPr>
        <b/>
        <sz val="11"/>
        <color theme="1"/>
        <rFont val="Calibri"/>
        <family val="2"/>
        <scheme val="minor"/>
      </rPr>
      <t xml:space="preserve"> (g/L)</t>
    </r>
  </si>
  <si>
    <t>Ave. pH</t>
  </si>
  <si>
    <r>
      <t>σ</t>
    </r>
    <r>
      <rPr>
        <b/>
        <vertAlign val="subscript"/>
        <sz val="11"/>
        <color rgb="FF000000"/>
        <rFont val="Calibri (Body)"/>
      </rPr>
      <t>pH</t>
    </r>
  </si>
  <si>
    <t>Ave. Redox (mV)</t>
  </si>
  <si>
    <r>
      <t>σ</t>
    </r>
    <r>
      <rPr>
        <b/>
        <vertAlign val="subscript"/>
        <sz val="11"/>
        <color rgb="FF000000"/>
        <rFont val="Calibri (Body)"/>
      </rPr>
      <t>Redox</t>
    </r>
  </si>
  <si>
    <r>
      <t>Ave. Fe</t>
    </r>
    <r>
      <rPr>
        <b/>
        <vertAlign val="superscript"/>
        <sz val="11"/>
        <color rgb="FF000000"/>
        <rFont val="Calibri (Body)"/>
      </rPr>
      <t xml:space="preserve">2+ </t>
    </r>
    <r>
      <rPr>
        <b/>
        <sz val="11"/>
        <color rgb="FF000000"/>
        <rFont val="Calibri (Body)"/>
      </rPr>
      <t>(g/L)</t>
    </r>
  </si>
  <si>
    <r>
      <t>σ</t>
    </r>
    <r>
      <rPr>
        <b/>
        <vertAlign val="subscript"/>
        <sz val="11"/>
        <color rgb="FF000000"/>
        <rFont val="Calibri (Body)"/>
      </rPr>
      <t>Ferrous</t>
    </r>
  </si>
  <si>
    <r>
      <t>Ave. Fe</t>
    </r>
    <r>
      <rPr>
        <b/>
        <vertAlign val="superscript"/>
        <sz val="11"/>
        <color rgb="FF000000"/>
        <rFont val="Calibri"/>
        <family val="2"/>
        <scheme val="minor"/>
      </rPr>
      <t xml:space="preserve">Total </t>
    </r>
    <r>
      <rPr>
        <b/>
        <sz val="11"/>
        <color rgb="FF000000"/>
        <rFont val="Calibri"/>
        <family val="2"/>
        <scheme val="minor"/>
      </rPr>
      <t>(g/L)</t>
    </r>
  </si>
  <si>
    <r>
      <t>σ</t>
    </r>
    <r>
      <rPr>
        <b/>
        <vertAlign val="subscript"/>
        <sz val="11"/>
        <color rgb="FF000000"/>
        <rFont val="Calibri (Body)"/>
      </rPr>
      <t>Fe-Total</t>
    </r>
  </si>
  <si>
    <r>
      <t>Ave. SO</t>
    </r>
    <r>
      <rPr>
        <b/>
        <vertAlign val="subscript"/>
        <sz val="11"/>
        <color rgb="FF000000"/>
        <rFont val="Calibri"/>
        <family val="2"/>
        <scheme val="minor"/>
      </rPr>
      <t>4</t>
    </r>
    <r>
      <rPr>
        <b/>
        <vertAlign val="superscript"/>
        <sz val="11"/>
        <color rgb="FF000000"/>
        <rFont val="Calibri"/>
        <family val="2"/>
        <scheme val="minor"/>
      </rPr>
      <t xml:space="preserve">2- </t>
    </r>
    <r>
      <rPr>
        <b/>
        <sz val="11"/>
        <color rgb="FF000000"/>
        <rFont val="Calibri"/>
        <family val="2"/>
        <scheme val="minor"/>
      </rPr>
      <t>(g/L)</t>
    </r>
  </si>
  <si>
    <r>
      <t>σ</t>
    </r>
    <r>
      <rPr>
        <b/>
        <vertAlign val="subscript"/>
        <sz val="11"/>
        <color rgb="FF000000"/>
        <rFont val="Calibri (Body)"/>
      </rPr>
      <t>Sulfate</t>
    </r>
  </si>
  <si>
    <t>Iron Extraction</t>
  </si>
  <si>
    <r>
      <t>σ</t>
    </r>
    <r>
      <rPr>
        <b/>
        <vertAlign val="subscript"/>
        <sz val="11"/>
        <color rgb="FF000000"/>
        <rFont val="Calibri (Body)"/>
      </rPr>
      <t>Fe-Ext.</t>
    </r>
  </si>
  <si>
    <t>Fe-Ext.1</t>
  </si>
  <si>
    <t>Fe-Ext.2</t>
  </si>
  <si>
    <t>Ave. Fe-Ext</t>
  </si>
  <si>
    <t>Sulfur Extraction</t>
  </si>
  <si>
    <t>S-Ext.1</t>
  </si>
  <si>
    <t>S-Ext.2</t>
  </si>
  <si>
    <t>Ave. S-Ext.</t>
  </si>
  <si>
    <r>
      <t>σ</t>
    </r>
    <r>
      <rPr>
        <b/>
        <vertAlign val="subscript"/>
        <sz val="11"/>
        <color rgb="FF000000"/>
        <rFont val="Calibri (Body)"/>
      </rPr>
      <t>S-Ext.</t>
    </r>
  </si>
  <si>
    <t>Sulfur and Iron Extraction</t>
  </si>
  <si>
    <t>Table of Contents</t>
  </si>
  <si>
    <t>Description</t>
  </si>
  <si>
    <t>Sheet #</t>
  </si>
  <si>
    <t>Meso-scale</t>
  </si>
  <si>
    <t xml:space="preserve">-6700/+2000 </t>
  </si>
  <si>
    <t>-2000/+1000</t>
  </si>
  <si>
    <t xml:space="preserve">-1000/+425 </t>
  </si>
  <si>
    <t xml:space="preserve">-425/+150 </t>
  </si>
  <si>
    <t>-150/+0</t>
  </si>
  <si>
    <t>HCT Bulk</t>
  </si>
  <si>
    <t>B</t>
  </si>
  <si>
    <t>C</t>
  </si>
  <si>
    <t>Fe-Sulfide Liberation and Association by Mineral Grade</t>
  </si>
  <si>
    <t>Other Sulfide</t>
  </si>
  <si>
    <t>Dissolving</t>
  </si>
  <si>
    <t>Fast Weathering</t>
  </si>
  <si>
    <t>Intermediate Weathering</t>
  </si>
  <si>
    <t>Slow Weathering</t>
  </si>
  <si>
    <t>Inert</t>
  </si>
  <si>
    <t>Other</t>
  </si>
  <si>
    <t>Liberated Fe-Sulfide</t>
  </si>
  <si>
    <t>Sum</t>
  </si>
  <si>
    <t>Fe-Sulfide Liberation and Association by weight %</t>
  </si>
  <si>
    <t>Size Fraction (μm)</t>
  </si>
  <si>
    <t>Locked</t>
  </si>
  <si>
    <t>Middlings</t>
  </si>
  <si>
    <t>Liberated</t>
  </si>
  <si>
    <t>Unliberated</t>
  </si>
  <si>
    <t>N</t>
  </si>
  <si>
    <r>
      <t>N</t>
    </r>
    <r>
      <rPr>
        <b/>
        <vertAlign val="subscript"/>
        <sz val="11"/>
        <color theme="1"/>
        <rFont val="Calibri (Body)"/>
      </rPr>
      <t>S</t>
    </r>
  </si>
  <si>
    <t>Sample B</t>
  </si>
  <si>
    <t>-6700/+2000</t>
  </si>
  <si>
    <t>-1000/+425</t>
  </si>
  <si>
    <t>-425/+150</t>
  </si>
  <si>
    <t>HCT Sample</t>
  </si>
  <si>
    <t>Dissolving Liberation and Association by Mineral Grade</t>
  </si>
  <si>
    <t>Fe-Sulfide</t>
  </si>
  <si>
    <t>Liberated Dissolving</t>
  </si>
  <si>
    <t>Dissolving Liberation and Association by weight %</t>
  </si>
  <si>
    <r>
      <t>N</t>
    </r>
    <r>
      <rPr>
        <b/>
        <vertAlign val="subscript"/>
        <sz val="11"/>
        <color theme="1"/>
        <rFont val="Calibri (Body)"/>
      </rPr>
      <t>D</t>
    </r>
  </si>
  <si>
    <t>Fe-sulfide Grain Size Distribution</t>
  </si>
  <si>
    <r>
      <t>Size (</t>
    </r>
    <r>
      <rPr>
        <b/>
        <sz val="11"/>
        <color theme="1"/>
        <rFont val="Calibri"/>
        <family val="2"/>
      </rPr>
      <t>µm)</t>
    </r>
  </si>
  <si>
    <t>Cum. % passing</t>
  </si>
  <si>
    <t>Dissolving mineral Grain Size Distribution</t>
  </si>
  <si>
    <t xml:space="preserve">This workbook provides the meso-scale data, calculations and associated charts for the water-fed prediction tests (humidity cell tests) for sample C  over 53 weeks. Humidity cell test data include the pH, redox potential, total iron extraction and sulfate extraction, as well as the feed volume and leachate volume. Calculations for the iron and sulfur extraction are provided as well. Raw data are presented at the top of the sheet, while the extaction data, averaged values, and calculations are provided underneath the raw data. Charts for the abovementined data are provided in sheet #4. </t>
  </si>
  <si>
    <t>Test plots pertaning to the humidity cell test data in sheet #1.</t>
  </si>
  <si>
    <t>Fe-Sulfide liberation and association on the meso-scale, alongside the associated chart.</t>
  </si>
  <si>
    <t>Dissolving mineral liberation and association on the meso-scale, alongside the associated chart.</t>
  </si>
  <si>
    <t>Fe-Sulfide and Dissolving mineral grain size distributions on the meso-scale material.</t>
  </si>
  <si>
    <t>HCT</t>
  </si>
  <si>
    <t>Pyrite</t>
  </si>
  <si>
    <t>Pyrrhotite</t>
  </si>
  <si>
    <t>Carbonate</t>
  </si>
  <si>
    <t>Olivine</t>
  </si>
  <si>
    <t>Epidote</t>
  </si>
  <si>
    <t>Pyroxene</t>
  </si>
  <si>
    <t>Amphibole</t>
  </si>
  <si>
    <t>Mica</t>
  </si>
  <si>
    <t>Chlorite</t>
  </si>
  <si>
    <t>Talc</t>
  </si>
  <si>
    <t>Plagioclase-Feldspar</t>
  </si>
  <si>
    <t>K-Feldspar</t>
  </si>
  <si>
    <t>Fe-Oxide</t>
  </si>
  <si>
    <t>Quartz</t>
  </si>
  <si>
    <t>Titanite</t>
  </si>
  <si>
    <t>Sample  B</t>
  </si>
  <si>
    <t>Sample  C</t>
  </si>
  <si>
    <t>Fe-sulfide</t>
  </si>
  <si>
    <t xml:space="preserve">Slow Weathering </t>
  </si>
  <si>
    <t>Mineralogy by reactivity group</t>
  </si>
  <si>
    <t>Mineralogy by discrete mineral</t>
  </si>
  <si>
    <t>Mineralogy by reactivity group considering the size fraction distribution</t>
  </si>
  <si>
    <t>Mineralogy and associated charts for the meso scale material of samples B and C.</t>
  </si>
  <si>
    <t xml:space="preserve">Results of water-fed humidity cell tests for sample C. From left to right: Feed pH and redox, raw data for the experiments, averaged values and iron and sulfur extraction calculations. </t>
  </si>
  <si>
    <r>
      <rPr>
        <b/>
        <sz val="11"/>
        <color theme="1"/>
        <rFont val="Calibri"/>
        <family val="2"/>
        <scheme val="minor"/>
      </rPr>
      <t>Please cite as:</t>
    </r>
    <r>
      <rPr>
        <sz val="11"/>
        <color theme="1"/>
        <rFont val="Calibri"/>
        <family val="2"/>
        <scheme val="minor"/>
      </rPr>
      <t xml:space="preserve"> Guseva, O., Opitz, A.K.B., Broadhurst, J.L., Harrison, S.T.L., Becker, M., 2020. Integrating quantitative mineral texture measurements into the ARD characterisation protocol for improved accuracy in ARD characterisation and prediction. Water Research Commission, Project K5/2846/3, Pretoria, 78pp.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</si>
</sst>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0.000"/>
    <numFmt numFmtId="167" formatCode="0.000000"/>
    <numFmt numFmtId="168" formatCode="0.0"/>
  </numFmts>
  <fonts count="16">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0"/>
      <color indexed="8"/>
      <name val="Arial"/>
      <family val="2"/>
    </font>
    <font>
      <b/>
      <vertAlign val="subscript"/>
      <sz val="16"/>
      <color theme="1"/>
      <name val="Calibri (Body)"/>
    </font>
    <font>
      <b/>
      <vertAlign val="subscript"/>
      <sz val="11"/>
      <color theme="1"/>
      <name val="Calibri (Body)"/>
    </font>
    <font>
      <b/>
      <vertAlign val="superscript"/>
      <sz val="11"/>
      <color theme="1"/>
      <name val="Calibri (Body)"/>
    </font>
    <font>
      <b/>
      <sz val="11"/>
      <color rgb="FF000000"/>
      <name val="Calibri"/>
      <family val="2"/>
      <scheme val="minor"/>
    </font>
    <font>
      <b/>
      <vertAlign val="subscript"/>
      <sz val="11"/>
      <color rgb="FF000000"/>
      <name val="Calibri (Body)"/>
    </font>
    <font>
      <b/>
      <vertAlign val="superscript"/>
      <sz val="11"/>
      <color rgb="FF000000"/>
      <name val="Calibri (Body)"/>
    </font>
    <font>
      <b/>
      <sz val="11"/>
      <color rgb="FF000000"/>
      <name val="Calibri (Body)"/>
    </font>
    <font>
      <b/>
      <vertAlign val="superscript"/>
      <sz val="11"/>
      <color rgb="FF000000"/>
      <name val="Calibri"/>
      <family val="2"/>
      <scheme val="minor"/>
    </font>
    <font>
      <b/>
      <vertAlign val="subscript"/>
      <sz val="11"/>
      <color rgb="FF000000"/>
      <name val="Calibri"/>
      <family val="2"/>
      <scheme val="minor"/>
    </font>
    <font>
      <b/>
      <sz val="10"/>
      <color indexed="8"/>
      <name val="Arial"/>
      <family val="2"/>
    </font>
    <font>
      <b/>
      <sz val="11"/>
      <color theme="1"/>
      <name val="Calibri"/>
      <family val="2"/>
    </font>
  </fonts>
  <fills count="2">
    <fill>
      <patternFill patternType="none"/>
    </fill>
    <fill>
      <patternFill patternType="gray125"/>
    </fill>
  </fills>
  <borders count="44">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260">
    <xf numFmtId="0" fontId="0" fillId="0" borderId="0" xfId="0"/>
    <xf numFmtId="0" fontId="0" fillId="0" borderId="0" xfId="0" applyBorder="1"/>
    <xf numFmtId="2" fontId="0" fillId="0" borderId="0" xfId="0" applyNumberFormat="1" applyBorder="1"/>
    <xf numFmtId="9" fontId="0" fillId="0" borderId="0" xfId="1" applyFont="1" applyBorder="1"/>
    <xf numFmtId="165" fontId="4" fillId="0" borderId="0" xfId="1" applyNumberFormat="1" applyFont="1" applyFill="1" applyBorder="1" applyAlignment="1" applyProtection="1"/>
    <xf numFmtId="10" fontId="0" fillId="0" borderId="0" xfId="1" quotePrefix="1" applyNumberFormat="1" applyFont="1" applyBorder="1"/>
    <xf numFmtId="10" fontId="0" fillId="0" borderId="0" xfId="1" applyNumberFormat="1" applyFont="1" applyBorder="1"/>
    <xf numFmtId="164" fontId="0" fillId="0" borderId="0" xfId="0" applyNumberFormat="1" applyBorder="1"/>
    <xf numFmtId="10" fontId="0" fillId="0" borderId="0" xfId="0" applyNumberFormat="1" applyBorder="1"/>
    <xf numFmtId="1" fontId="0" fillId="0" borderId="0" xfId="0" applyNumberFormat="1" applyBorder="1"/>
    <xf numFmtId="0" fontId="0" fillId="0" borderId="0" xfId="0" applyBorder="1" applyAlignment="1"/>
    <xf numFmtId="10" fontId="0" fillId="0" borderId="0" xfId="0" applyNumberFormat="1" applyBorder="1" applyAlignment="1"/>
    <xf numFmtId="2" fontId="0" fillId="0" borderId="0" xfId="0" applyNumberFormat="1" applyBorder="1" applyAlignment="1"/>
    <xf numFmtId="0" fontId="0" fillId="0" borderId="11" xfId="0" applyBorder="1" applyAlignment="1">
      <alignment horizontal="center" vertical="center"/>
    </xf>
    <xf numFmtId="0" fontId="0" fillId="0" borderId="0" xfId="0" applyBorder="1" applyAlignment="1">
      <alignment horizontal="center"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0" xfId="0" applyFill="1" applyAlignment="1">
      <alignment horizontal="center" vertical="center"/>
    </xf>
    <xf numFmtId="0" fontId="0" fillId="0" borderId="15" xfId="0" applyBorder="1" applyAlignment="1">
      <alignment horizontal="center" vertical="center"/>
    </xf>
    <xf numFmtId="2" fontId="0" fillId="0" borderId="4" xfId="0" applyNumberForma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2" fontId="0" fillId="0" borderId="6" xfId="0" applyNumberFormat="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2" fontId="0" fillId="0" borderId="3" xfId="0" applyNumberFormat="1" applyFill="1" applyBorder="1" applyAlignment="1">
      <alignment horizontal="center" vertical="center"/>
    </xf>
    <xf numFmtId="2" fontId="0" fillId="0" borderId="4" xfId="0" applyNumberFormat="1" applyFill="1" applyBorder="1" applyAlignment="1">
      <alignment horizontal="center" vertical="center"/>
    </xf>
    <xf numFmtId="2" fontId="0" fillId="0" borderId="0" xfId="0" applyNumberFormat="1" applyFill="1" applyBorder="1" applyAlignment="1">
      <alignment horizontal="center" vertical="center"/>
    </xf>
    <xf numFmtId="10" fontId="0" fillId="0" borderId="0" xfId="1" quotePrefix="1" applyNumberFormat="1" applyFont="1" applyFill="1" applyBorder="1" applyAlignment="1">
      <alignment horizontal="center" vertical="center"/>
    </xf>
    <xf numFmtId="10" fontId="0" fillId="0" borderId="0" xfId="1" applyNumberFormat="1" applyFont="1" applyFill="1" applyBorder="1" applyAlignment="1">
      <alignment horizontal="center" vertical="center"/>
    </xf>
    <xf numFmtId="165" fontId="4" fillId="0" borderId="0" xfId="1" applyNumberFormat="1" applyFont="1" applyFill="1" applyBorder="1" applyAlignment="1" applyProtection="1">
      <alignment horizontal="center" vertical="center"/>
    </xf>
    <xf numFmtId="164" fontId="0" fillId="0" borderId="0" xfId="0" applyNumberFormat="1" applyFill="1" applyAlignment="1">
      <alignment horizontal="center" vertical="center"/>
    </xf>
    <xf numFmtId="0" fontId="1" fillId="0" borderId="0" xfId="0" applyFon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65" fontId="0" fillId="0" borderId="0" xfId="1" applyNumberFormat="1" applyFont="1" applyFill="1" applyBorder="1" applyAlignment="1">
      <alignment horizontal="center" vertical="center"/>
    </xf>
    <xf numFmtId="165" fontId="0" fillId="0" borderId="0" xfId="0" applyNumberFormat="1" applyFill="1" applyBorder="1" applyAlignment="1">
      <alignment horizontal="center" vertical="center"/>
    </xf>
    <xf numFmtId="166" fontId="0" fillId="0" borderId="0" xfId="0" applyNumberFormat="1" applyFill="1" applyBorder="1" applyAlignment="1">
      <alignment horizontal="center" vertical="center"/>
    </xf>
    <xf numFmtId="164" fontId="0" fillId="0" borderId="5" xfId="0" applyNumberFormat="1" applyFill="1" applyBorder="1" applyAlignment="1">
      <alignment horizontal="center" vertical="center"/>
    </xf>
    <xf numFmtId="164" fontId="0" fillId="0" borderId="3" xfId="0" applyNumberFormat="1" applyFill="1" applyBorder="1" applyAlignment="1">
      <alignment horizontal="center" vertical="center"/>
    </xf>
    <xf numFmtId="167" fontId="0" fillId="0" borderId="0" xfId="0" applyNumberFormat="1" applyFill="1" applyBorder="1" applyAlignment="1">
      <alignment horizontal="center" vertical="center"/>
    </xf>
    <xf numFmtId="168" fontId="0" fillId="0" borderId="0" xfId="0" applyNumberFormat="1" applyFill="1" applyBorder="1" applyAlignment="1">
      <alignment horizontal="center" vertical="center"/>
    </xf>
    <xf numFmtId="0" fontId="1" fillId="0" borderId="10" xfId="0" applyFont="1" applyFill="1" applyBorder="1" applyAlignment="1">
      <alignment horizontal="center" vertical="center"/>
    </xf>
    <xf numFmtId="0" fontId="0" fillId="0" borderId="15" xfId="0" applyFill="1" applyBorder="1" applyAlignment="1">
      <alignment horizontal="center" vertical="center"/>
    </xf>
    <xf numFmtId="165" fontId="0" fillId="0" borderId="16" xfId="1" applyNumberFormat="1" applyFont="1" applyFill="1" applyBorder="1" applyAlignment="1">
      <alignment horizontal="center" vertical="center"/>
    </xf>
    <xf numFmtId="0" fontId="0" fillId="0" borderId="14" xfId="0" applyFill="1" applyBorder="1" applyAlignment="1">
      <alignment horizontal="center" vertical="center"/>
    </xf>
    <xf numFmtId="2" fontId="0" fillId="0" borderId="7" xfId="0" applyNumberFormat="1" applyFill="1" applyBorder="1" applyAlignment="1">
      <alignment horizontal="center" vertical="center"/>
    </xf>
    <xf numFmtId="166" fontId="0" fillId="0" borderId="7" xfId="0" applyNumberFormat="1" applyFill="1" applyBorder="1" applyAlignment="1">
      <alignment horizontal="center" vertical="center"/>
    </xf>
    <xf numFmtId="1" fontId="0" fillId="0" borderId="7" xfId="0" applyNumberFormat="1" applyFill="1" applyBorder="1" applyAlignment="1">
      <alignment horizontal="center" vertical="center"/>
    </xf>
    <xf numFmtId="168" fontId="0" fillId="0" borderId="7" xfId="0" applyNumberFormat="1" applyFill="1" applyBorder="1" applyAlignment="1">
      <alignment horizontal="center" vertical="center"/>
    </xf>
    <xf numFmtId="167" fontId="0" fillId="0" borderId="7" xfId="0" applyNumberFormat="1" applyFill="1" applyBorder="1" applyAlignment="1">
      <alignment horizontal="center" vertical="center"/>
    </xf>
    <xf numFmtId="165" fontId="0" fillId="0" borderId="7" xfId="1" applyNumberFormat="1" applyFont="1" applyFill="1" applyBorder="1" applyAlignment="1">
      <alignment horizontal="center" vertical="center"/>
    </xf>
    <xf numFmtId="165" fontId="0" fillId="0" borderId="7" xfId="0" applyNumberFormat="1" applyFill="1" applyBorder="1" applyAlignment="1">
      <alignment horizontal="center" vertical="center"/>
    </xf>
    <xf numFmtId="165" fontId="0" fillId="0" borderId="17" xfId="1" applyNumberFormat="1" applyFont="1" applyFill="1" applyBorder="1" applyAlignment="1">
      <alignment horizontal="center" vertical="center"/>
    </xf>
    <xf numFmtId="164"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8" fillId="0" borderId="20" xfId="0" applyFont="1" applyBorder="1" applyAlignment="1">
      <alignment horizontal="center" vertical="center"/>
    </xf>
    <xf numFmtId="0" fontId="1" fillId="0" borderId="15" xfId="0" applyFont="1" applyFill="1" applyBorder="1" applyAlignment="1">
      <alignment horizontal="center" vertical="center"/>
    </xf>
    <xf numFmtId="0" fontId="0" fillId="0" borderId="16" xfId="0" applyFill="1" applyBorder="1" applyAlignment="1">
      <alignment horizontal="center" vertical="center"/>
    </xf>
    <xf numFmtId="10" fontId="0" fillId="0" borderId="0" xfId="0" applyNumberFormat="1" applyFill="1" applyBorder="1" applyAlignment="1">
      <alignment horizontal="center" vertical="center"/>
    </xf>
    <xf numFmtId="0" fontId="0" fillId="0" borderId="17" xfId="0" applyFill="1" applyBorder="1" applyAlignment="1">
      <alignment horizontal="center" vertical="center"/>
    </xf>
    <xf numFmtId="0" fontId="1" fillId="0" borderId="14" xfId="0" applyFont="1" applyFill="1" applyBorder="1" applyAlignment="1">
      <alignment horizontal="center" vertical="center"/>
    </xf>
    <xf numFmtId="0" fontId="1" fillId="0" borderId="27" xfId="0" applyFont="1" applyFill="1" applyBorder="1" applyAlignment="1">
      <alignment horizontal="center" vertical="center" wrapText="1"/>
    </xf>
    <xf numFmtId="10" fontId="4" fillId="0" borderId="0" xfId="1" applyNumberFormat="1" applyFont="1" applyAlignment="1">
      <alignment horizontal="center"/>
    </xf>
    <xf numFmtId="0" fontId="1" fillId="0" borderId="30" xfId="0" applyFont="1" applyBorder="1" applyAlignment="1">
      <alignment horizontal="center" vertical="center"/>
    </xf>
    <xf numFmtId="0" fontId="0" fillId="0" borderId="15" xfId="0" applyBorder="1" applyAlignment="1">
      <alignment horizontal="left" vertical="center" wrapText="1"/>
    </xf>
    <xf numFmtId="0" fontId="0" fillId="0" borderId="31" xfId="0" applyBorder="1" applyAlignment="1">
      <alignment horizontal="center" vertical="center"/>
    </xf>
    <xf numFmtId="0" fontId="0" fillId="0" borderId="14" xfId="0" applyBorder="1" applyAlignment="1">
      <alignment horizontal="left" vertical="center" wrapText="1"/>
    </xf>
    <xf numFmtId="0" fontId="0" fillId="0" borderId="32" xfId="0" applyBorder="1" applyAlignment="1">
      <alignment horizontal="center" vertical="center"/>
    </xf>
    <xf numFmtId="0" fontId="1" fillId="0" borderId="28"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8" fillId="0" borderId="10"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vertical="center"/>
    </xf>
    <xf numFmtId="0" fontId="1" fillId="0" borderId="15" xfId="0" applyFont="1" applyBorder="1" applyAlignment="1">
      <alignment horizontal="center" vertical="center"/>
    </xf>
    <xf numFmtId="0" fontId="1" fillId="0" borderId="0" xfId="0" quotePrefix="1" applyFont="1" applyAlignment="1">
      <alignment vertical="center"/>
    </xf>
    <xf numFmtId="0" fontId="1" fillId="0" borderId="0" xfId="0" applyFont="1" applyAlignment="1">
      <alignment horizontal="center" vertical="center"/>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xf>
    <xf numFmtId="0" fontId="1" fillId="0" borderId="17" xfId="0" applyFon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 fillId="0" borderId="15" xfId="0" quotePrefix="1" applyFont="1" applyBorder="1" applyAlignment="1">
      <alignment horizontal="center" vertical="center"/>
    </xf>
    <xf numFmtId="0" fontId="1" fillId="0" borderId="14" xfId="0" applyFont="1" applyBorder="1" applyAlignment="1">
      <alignment horizontal="center" vertical="center"/>
    </xf>
    <xf numFmtId="2" fontId="0" fillId="0" borderId="7" xfId="0" applyNumberFormat="1" applyBorder="1" applyAlignment="1">
      <alignment horizontal="center" vertical="center"/>
    </xf>
    <xf numFmtId="2" fontId="0" fillId="0" borderId="17" xfId="0" applyNumberFormat="1" applyBorder="1" applyAlignment="1">
      <alignment horizontal="center" vertical="center"/>
    </xf>
    <xf numFmtId="9" fontId="0" fillId="0" borderId="0" xfId="1" applyFont="1" applyBorder="1" applyAlignment="1">
      <alignment horizontal="center" vertical="center"/>
    </xf>
    <xf numFmtId="9" fontId="0" fillId="0" borderId="16" xfId="1" applyFont="1" applyBorder="1" applyAlignment="1">
      <alignment horizontal="center" vertical="center"/>
    </xf>
    <xf numFmtId="9" fontId="0" fillId="0" borderId="7" xfId="1" applyFont="1" applyBorder="1" applyAlignment="1">
      <alignment horizontal="center" vertical="center"/>
    </xf>
    <xf numFmtId="9" fontId="0" fillId="0" borderId="17" xfId="1" applyFont="1" applyBorder="1" applyAlignment="1">
      <alignment horizontal="center" vertical="center"/>
    </xf>
    <xf numFmtId="9" fontId="0" fillId="0" borderId="0" xfId="1" applyFont="1" applyBorder="1" applyAlignment="1">
      <alignment horizontal="center" vertical="center" wrapText="1"/>
    </xf>
    <xf numFmtId="0" fontId="1" fillId="0" borderId="12"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49" fontId="14" fillId="0" borderId="18" xfId="0" applyNumberFormat="1" applyFont="1" applyBorder="1" applyAlignment="1">
      <alignment horizontal="center" vertical="center"/>
    </xf>
    <xf numFmtId="9" fontId="0" fillId="0" borderId="18" xfId="1" applyFont="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9" fontId="0" fillId="0" borderId="0" xfId="0" applyNumberFormat="1" applyAlignment="1">
      <alignment horizontal="center" vertical="center"/>
    </xf>
    <xf numFmtId="49" fontId="14" fillId="0" borderId="10" xfId="0" applyNumberFormat="1" applyFont="1" applyBorder="1" applyAlignment="1">
      <alignment horizontal="center" vertical="center"/>
    </xf>
    <xf numFmtId="9" fontId="0" fillId="0" borderId="10" xfId="1" applyFont="1" applyBorder="1" applyAlignment="1">
      <alignment horizontal="center" vertical="center"/>
    </xf>
    <xf numFmtId="9" fontId="0" fillId="0" borderId="10" xfId="0" applyNumberFormat="1" applyBorder="1" applyAlignment="1">
      <alignment horizontal="center" vertical="center"/>
    </xf>
    <xf numFmtId="0" fontId="0" fillId="0" borderId="10" xfId="0" applyBorder="1" applyAlignment="1">
      <alignment horizontal="center" vertical="center"/>
    </xf>
    <xf numFmtId="49" fontId="14" fillId="0" borderId="7" xfId="0" applyNumberFormat="1" applyFont="1" applyBorder="1" applyAlignment="1">
      <alignment horizontal="center" vertical="center"/>
    </xf>
    <xf numFmtId="9" fontId="0" fillId="0" borderId="7" xfId="0" applyNumberForma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9" fontId="0" fillId="0" borderId="4" xfId="1" applyFont="1" applyBorder="1" applyAlignment="1">
      <alignment horizontal="center" vertical="center"/>
    </xf>
    <xf numFmtId="9" fontId="0" fillId="0" borderId="6" xfId="1" applyFont="1" applyBorder="1" applyAlignment="1">
      <alignment horizontal="center" vertical="center"/>
    </xf>
    <xf numFmtId="0" fontId="1" fillId="0" borderId="27" xfId="0" applyFont="1" applyBorder="1" applyAlignment="1">
      <alignment horizontal="center" vertical="center"/>
    </xf>
    <xf numFmtId="2" fontId="14" fillId="0" borderId="36" xfId="0" applyNumberFormat="1" applyFont="1" applyBorder="1" applyAlignment="1">
      <alignment horizontal="center" vertical="center"/>
    </xf>
    <xf numFmtId="49" fontId="14" fillId="0" borderId="4" xfId="0" quotePrefix="1" applyNumberFormat="1" applyFont="1" applyBorder="1" applyAlignment="1">
      <alignment horizontal="center" vertical="center"/>
    </xf>
    <xf numFmtId="2" fontId="14" fillId="0" borderId="4" xfId="0" applyNumberFormat="1" applyFont="1" applyBorder="1" applyAlignment="1">
      <alignment horizontal="center" vertical="center"/>
    </xf>
    <xf numFmtId="2" fontId="14" fillId="0" borderId="27" xfId="0" applyNumberFormat="1" applyFont="1" applyBorder="1" applyAlignment="1">
      <alignment horizontal="center" vertical="center"/>
    </xf>
    <xf numFmtId="2" fontId="14" fillId="0" borderId="6" xfId="0" applyNumberFormat="1" applyFont="1" applyBorder="1" applyAlignment="1">
      <alignment horizontal="center" vertical="center"/>
    </xf>
    <xf numFmtId="0" fontId="1" fillId="0" borderId="0" xfId="0" applyFont="1" applyAlignment="1">
      <alignment horizontal="center"/>
    </xf>
    <xf numFmtId="0" fontId="1" fillId="0" borderId="25" xfId="0" applyFont="1" applyBorder="1" applyAlignment="1">
      <alignment horizontal="center"/>
    </xf>
    <xf numFmtId="0" fontId="1" fillId="0" borderId="18" xfId="0" quotePrefix="1" applyFont="1" applyBorder="1" applyAlignment="1">
      <alignment horizontal="center"/>
    </xf>
    <xf numFmtId="0" fontId="14" fillId="0" borderId="18" xfId="0" quotePrefix="1" applyFont="1" applyBorder="1" applyAlignment="1">
      <alignment horizontal="center"/>
    </xf>
    <xf numFmtId="0" fontId="1" fillId="0" borderId="18" xfId="0" applyFont="1" applyBorder="1" applyAlignment="1">
      <alignment horizontal="center"/>
    </xf>
    <xf numFmtId="0" fontId="0" fillId="0" borderId="0" xfId="0"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9" fontId="0" fillId="0" borderId="0" xfId="1" applyFont="1" applyBorder="1" applyAlignment="1">
      <alignment horizontal="center"/>
    </xf>
    <xf numFmtId="9" fontId="0" fillId="0" borderId="0" xfId="0" applyNumberFormat="1" applyAlignment="1">
      <alignment horizontal="center"/>
    </xf>
    <xf numFmtId="0" fontId="14" fillId="0" borderId="15" xfId="0" applyFont="1" applyBorder="1" applyAlignment="1">
      <alignment horizontal="center"/>
    </xf>
    <xf numFmtId="0" fontId="1" fillId="0" borderId="14" xfId="0" applyFont="1" applyBorder="1" applyAlignment="1">
      <alignment horizontal="center"/>
    </xf>
    <xf numFmtId="9" fontId="0" fillId="0" borderId="7" xfId="1" applyFont="1" applyBorder="1" applyAlignment="1">
      <alignment horizontal="center"/>
    </xf>
    <xf numFmtId="0" fontId="0" fillId="0" borderId="7" xfId="0" applyBorder="1" applyAlignment="1">
      <alignment horizontal="center"/>
    </xf>
    <xf numFmtId="0" fontId="1" fillId="0" borderId="0" xfId="0" applyFont="1" applyBorder="1" applyAlignment="1"/>
    <xf numFmtId="0" fontId="1" fillId="0" borderId="0" xfId="0" applyFont="1" applyBorder="1" applyAlignment="1">
      <alignment horizontal="center"/>
    </xf>
    <xf numFmtId="0" fontId="0" fillId="0" borderId="0" xfId="0" applyBorder="1" applyAlignment="1">
      <alignment horizontal="center"/>
    </xf>
    <xf numFmtId="0" fontId="1" fillId="0" borderId="22" xfId="0" applyFont="1" applyBorder="1" applyAlignment="1"/>
    <xf numFmtId="0" fontId="1" fillId="0" borderId="24" xfId="0" applyFont="1" applyBorder="1" applyAlignment="1">
      <alignment horizontal="center"/>
    </xf>
    <xf numFmtId="0" fontId="1" fillId="0" borderId="20" xfId="0" applyFont="1" applyBorder="1" applyAlignment="1">
      <alignment horizontal="center"/>
    </xf>
    <xf numFmtId="9" fontId="0" fillId="0" borderId="16" xfId="1" applyFont="1" applyBorder="1" applyAlignment="1">
      <alignment horizontal="center"/>
    </xf>
    <xf numFmtId="9" fontId="0" fillId="0" borderId="17" xfId="1" applyFont="1" applyBorder="1" applyAlignment="1">
      <alignment horizontal="center"/>
    </xf>
    <xf numFmtId="0" fontId="2" fillId="0" borderId="0" xfId="0" applyFont="1" applyBorder="1" applyAlignment="1">
      <alignment horizontal="center" vertical="center"/>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0" fillId="0" borderId="16" xfId="0" applyNumberFormat="1" applyFill="1" applyBorder="1" applyAlignment="1">
      <alignment horizontal="center" vertical="center"/>
    </xf>
    <xf numFmtId="2" fontId="0" fillId="0" borderId="33" xfId="0" applyNumberFormat="1" applyFill="1" applyBorder="1" applyAlignment="1">
      <alignment horizontal="center" vertical="center"/>
    </xf>
    <xf numFmtId="2" fontId="0" fillId="0" borderId="6" xfId="0" applyNumberFormat="1" applyFill="1" applyBorder="1" applyAlignment="1">
      <alignment horizontal="center" vertical="center"/>
    </xf>
    <xf numFmtId="0" fontId="0" fillId="0" borderId="33" xfId="0" applyFill="1" applyBorder="1" applyAlignment="1">
      <alignment horizontal="center" vertical="center"/>
    </xf>
    <xf numFmtId="164" fontId="0" fillId="0" borderId="8" xfId="0" applyNumberFormat="1" applyFill="1" applyBorder="1" applyAlignment="1">
      <alignment horizontal="center" vertical="center"/>
    </xf>
    <xf numFmtId="164" fontId="0" fillId="0" borderId="33" xfId="0" applyNumberFormat="1" applyFill="1" applyBorder="1" applyAlignment="1">
      <alignment horizontal="center" vertical="center"/>
    </xf>
    <xf numFmtId="164" fontId="0" fillId="0" borderId="17" xfId="0" applyNumberFormat="1" applyFill="1" applyBorder="1" applyAlignment="1">
      <alignment horizontal="center" vertical="center"/>
    </xf>
    <xf numFmtId="0" fontId="1" fillId="0" borderId="13" xfId="0" applyFont="1" applyBorder="1" applyAlignment="1">
      <alignment horizontal="center" vertical="center"/>
    </xf>
    <xf numFmtId="0" fontId="0" fillId="0" borderId="20" xfId="0" applyBorder="1" applyAlignment="1">
      <alignment horizontal="center" vertical="center"/>
    </xf>
    <xf numFmtId="49" fontId="14" fillId="0" borderId="0" xfId="0" quotePrefix="1" applyNumberFormat="1" applyFont="1" applyBorder="1" applyAlignment="1">
      <alignment horizontal="center" vertical="center"/>
    </xf>
    <xf numFmtId="9" fontId="0" fillId="0" borderId="0" xfId="0" applyNumberFormat="1" applyBorder="1" applyAlignment="1">
      <alignment horizontal="center" vertical="center"/>
    </xf>
    <xf numFmtId="49" fontId="14" fillId="0" borderId="0" xfId="0" applyNumberFormat="1" applyFont="1" applyBorder="1" applyAlignment="1">
      <alignment horizontal="center" vertical="center"/>
    </xf>
    <xf numFmtId="2" fontId="0" fillId="0" borderId="0" xfId="0" applyNumberFormat="1" applyBorder="1" applyAlignment="1">
      <alignment horizontal="center" vertical="center"/>
    </xf>
    <xf numFmtId="168" fontId="0" fillId="0" borderId="0" xfId="0" applyNumberFormat="1" applyBorder="1" applyAlignment="1">
      <alignment horizontal="center" vertical="center"/>
    </xf>
    <xf numFmtId="1" fontId="0" fillId="0" borderId="18" xfId="0" applyNumberFormat="1" applyBorder="1" applyAlignment="1">
      <alignment horizontal="center" vertical="center"/>
    </xf>
    <xf numFmtId="1" fontId="0" fillId="0" borderId="24" xfId="0" applyNumberFormat="1" applyBorder="1" applyAlignment="1">
      <alignment horizontal="center" vertical="center"/>
    </xf>
    <xf numFmtId="1" fontId="0" fillId="0" borderId="0" xfId="0" applyNumberFormat="1" applyBorder="1" applyAlignment="1">
      <alignment horizontal="center" vertical="center"/>
    </xf>
    <xf numFmtId="1" fontId="0" fillId="0" borderId="16" xfId="0" applyNumberFormat="1" applyBorder="1" applyAlignment="1">
      <alignment horizontal="center" vertical="center"/>
    </xf>
    <xf numFmtId="1" fontId="0" fillId="0" borderId="7" xfId="0" applyNumberFormat="1" applyBorder="1" applyAlignment="1">
      <alignment horizontal="center" vertical="center"/>
    </xf>
    <xf numFmtId="1" fontId="0" fillId="0" borderId="17" xfId="0" applyNumberFormat="1" applyBorder="1" applyAlignment="1">
      <alignment horizontal="center" vertical="center"/>
    </xf>
    <xf numFmtId="0" fontId="0" fillId="0" borderId="0" xfId="0" applyAlignment="1">
      <alignment horizontal="center" vertical="center" wrapText="1"/>
    </xf>
    <xf numFmtId="2" fontId="0" fillId="0" borderId="0" xfId="0" quotePrefix="1" applyNumberFormat="1" applyAlignment="1">
      <alignment horizontal="center" vertical="center"/>
    </xf>
    <xf numFmtId="9" fontId="0" fillId="0" borderId="0" xfId="1" quotePrefix="1" applyFont="1" applyBorder="1" applyAlignment="1">
      <alignment horizontal="center" vertical="center"/>
    </xf>
    <xf numFmtId="0" fontId="0" fillId="0" borderId="0" xfId="0" quotePrefix="1" applyAlignment="1">
      <alignment horizontal="center" vertical="center"/>
    </xf>
    <xf numFmtId="168" fontId="0" fillId="0" borderId="0" xfId="0" applyNumberFormat="1" applyAlignment="1">
      <alignment horizontal="center" vertical="center"/>
    </xf>
    <xf numFmtId="168" fontId="0" fillId="0" borderId="0" xfId="0" applyNumberFormat="1" applyAlignment="1">
      <alignment horizontal="center" vertical="center" wrapText="1"/>
    </xf>
    <xf numFmtId="0" fontId="1" fillId="0" borderId="15" xfId="0" applyFont="1" applyFill="1" applyBorder="1" applyAlignment="1">
      <alignment horizontal="center" vertical="center" wrapText="1"/>
    </xf>
    <xf numFmtId="2" fontId="14" fillId="0" borderId="15"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0" xfId="0" quotePrefix="1" applyFont="1" applyBorder="1" applyAlignment="1">
      <alignment horizontal="center" vertical="center"/>
    </xf>
    <xf numFmtId="0" fontId="0" fillId="0" borderId="25" xfId="0" applyBorder="1" applyAlignment="1">
      <alignment horizontal="left" vertical="center" wrapText="1"/>
    </xf>
    <xf numFmtId="0" fontId="0" fillId="0" borderId="43"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168" fontId="0" fillId="0" borderId="16" xfId="0" applyNumberFormat="1" applyFill="1" applyBorder="1" applyAlignment="1">
      <alignment horizontal="center" vertical="center"/>
    </xf>
    <xf numFmtId="168" fontId="0" fillId="0" borderId="17" xfId="0" applyNumberFormat="1" applyFill="1" applyBorder="1" applyAlignment="1">
      <alignment horizontal="center" vertical="center"/>
    </xf>
    <xf numFmtId="2" fontId="1" fillId="0" borderId="15" xfId="0" applyNumberFormat="1" applyFont="1" applyBorder="1" applyAlignment="1">
      <alignment horizontal="center" vertical="center" wrapText="1"/>
    </xf>
    <xf numFmtId="168" fontId="1" fillId="0" borderId="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168" fontId="1" fillId="0" borderId="7"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168" fontId="0" fillId="0" borderId="0" xfId="0" quotePrefix="1" applyNumberFormat="1" applyFont="1" applyBorder="1" applyAlignment="1">
      <alignment horizontal="center" vertical="center"/>
    </xf>
    <xf numFmtId="168" fontId="0" fillId="0" borderId="0" xfId="0" applyNumberFormat="1" applyFont="1" applyBorder="1" applyAlignment="1">
      <alignment horizontal="center" vertical="center"/>
    </xf>
    <xf numFmtId="168" fontId="0" fillId="0" borderId="7" xfId="0" quotePrefix="1" applyNumberFormat="1" applyFont="1" applyBorder="1" applyAlignment="1">
      <alignment horizontal="center" vertical="center"/>
    </xf>
    <xf numFmtId="168" fontId="0" fillId="0" borderId="7" xfId="0" applyNumberFormat="1" applyFont="1" applyBorder="1" applyAlignment="1">
      <alignment horizontal="center" vertical="center"/>
    </xf>
    <xf numFmtId="168" fontId="0" fillId="0" borderId="16" xfId="0" applyNumberFormat="1" applyFont="1" applyBorder="1" applyAlignment="1">
      <alignment horizontal="center" vertical="center"/>
    </xf>
    <xf numFmtId="168" fontId="0" fillId="0" borderId="17" xfId="0" applyNumberFormat="1"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1" fillId="0" borderId="25"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34" xfId="0" applyFont="1" applyBorder="1" applyAlignment="1">
      <alignment horizontal="center" vertical="center"/>
    </xf>
    <xf numFmtId="0" fontId="1" fillId="0" borderId="4" xfId="0" quotePrefix="1"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2" xfId="0" quotePrefix="1"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quotePrefix="1" applyFont="1" applyBorder="1" applyAlignment="1">
      <alignment horizontal="center" vertical="center"/>
    </xf>
    <xf numFmtId="0" fontId="0" fillId="0" borderId="0" xfId="0"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EBA8DD"/>
      <color rgb="FF9A99F9"/>
      <color rgb="FF8FEA76"/>
      <color rgb="FF92D050"/>
      <color rgb="FF385723"/>
      <color rgb="FF6DFB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93818507882582"/>
          <c:y val="3.8149996342377278E-2"/>
          <c:w val="0.84006457773215193"/>
          <c:h val="0.7345406438165818"/>
        </c:manualLayout>
      </c:layout>
      <c:scatterChart>
        <c:scatterStyle val="lineMarker"/>
        <c:varyColors val="0"/>
        <c:ser>
          <c:idx val="0"/>
          <c:order val="0"/>
          <c:tx>
            <c:v>Sample C - Total iron extraction</c:v>
          </c:tx>
          <c:spPr>
            <a:ln w="19050">
              <a:noFill/>
            </a:ln>
          </c:spPr>
          <c:marker>
            <c:symbol val="diamond"/>
            <c:size val="15"/>
            <c:spPr>
              <a:solidFill>
                <a:schemeClr val="accent1"/>
              </a:solidFill>
              <a:ln>
                <a:solidFill>
                  <a:schemeClr val="accent1"/>
                </a:solidFill>
              </a:ln>
            </c:spPr>
          </c:marker>
          <c:errBars>
            <c:errDir val="x"/>
            <c:errBarType val="both"/>
            <c:errValType val="fixedVal"/>
            <c:noEndCap val="0"/>
            <c:val val="0"/>
          </c:errBars>
          <c:errBars>
            <c:errDir val="y"/>
            <c:errBarType val="both"/>
            <c:errValType val="cust"/>
            <c:noEndCap val="0"/>
            <c:plus>
              <c:numRef>
                <c:f>'1. Sample C - HCT'!$AI$4:$AI$56</c:f>
                <c:numCache>
                  <c:formatCode>General</c:formatCode>
                  <c:ptCount val="53"/>
                  <c:pt idx="0">
                    <c:v>5.848204901347824E-6</c:v>
                  </c:pt>
                  <c:pt idx="1">
                    <c:v>3.7101514965539971E-6</c:v>
                  </c:pt>
                  <c:pt idx="2">
                    <c:v>3.7101514965539971E-6</c:v>
                  </c:pt>
                  <c:pt idx="3">
                    <c:v>3.9616871912356246E-6</c:v>
                  </c:pt>
                  <c:pt idx="4">
                    <c:v>4.2761068095876588E-6</c:v>
                  </c:pt>
                  <c:pt idx="5">
                    <c:v>4.2761068095876588E-6</c:v>
                  </c:pt>
                  <c:pt idx="6">
                    <c:v>4.4018746569284732E-6</c:v>
                  </c:pt>
                  <c:pt idx="7">
                    <c:v>4.4018746569284732E-6</c:v>
                  </c:pt>
                  <c:pt idx="8">
                    <c:v>6.4141602143814878E-6</c:v>
                  </c:pt>
                  <c:pt idx="9">
                    <c:v>6.4141602143814878E-6</c:v>
                  </c:pt>
                  <c:pt idx="10">
                    <c:v>6.4141602143814878E-6</c:v>
                  </c:pt>
                  <c:pt idx="11">
                    <c:v>6.7285798327335212E-6</c:v>
                  </c:pt>
                  <c:pt idx="12">
                    <c:v>5.4709013593253868E-6</c:v>
                  </c:pt>
                  <c:pt idx="13">
                    <c:v>5.5966692066662012E-6</c:v>
                  </c:pt>
                  <c:pt idx="14">
                    <c:v>5.5966692066662012E-6</c:v>
                  </c:pt>
                  <c:pt idx="15">
                    <c:v>5.8482049013478274E-6</c:v>
                  </c:pt>
                  <c:pt idx="16">
                    <c:v>5.4080174356549813E-6</c:v>
                  </c:pt>
                  <c:pt idx="17">
                    <c:v>5.0935978173029471E-6</c:v>
                  </c:pt>
                  <c:pt idx="18">
                    <c:v>4.4647585805988804E-6</c:v>
                  </c:pt>
                  <c:pt idx="19">
                    <c:v>5.0307138936325408E-6</c:v>
                  </c:pt>
                  <c:pt idx="20">
                    <c:v>5.0307138936325408E-6</c:v>
                  </c:pt>
                  <c:pt idx="21">
                    <c:v>4.9678299699621353E-6</c:v>
                  </c:pt>
                  <c:pt idx="22">
                    <c:v>4.213222885917255E-6</c:v>
                  </c:pt>
                  <c:pt idx="23">
                    <c:v>4.213222885917255E-6</c:v>
                  </c:pt>
                  <c:pt idx="24">
                    <c:v>4.213222885917255E-6</c:v>
                  </c:pt>
                  <c:pt idx="25">
                    <c:v>5.0307138936325433E-6</c:v>
                  </c:pt>
                  <c:pt idx="26">
                    <c:v>5.0307138936325425E-6</c:v>
                  </c:pt>
                  <c:pt idx="27">
                    <c:v>4.6534103516101019E-6</c:v>
                  </c:pt>
                  <c:pt idx="28">
                    <c:v>4.4018746569284757E-6</c:v>
                  </c:pt>
                  <c:pt idx="29">
                    <c:v>4.6534103516101019E-6</c:v>
                  </c:pt>
                  <c:pt idx="30">
                    <c:v>4.9049460462917272E-6</c:v>
                  </c:pt>
                  <c:pt idx="31">
                    <c:v>4.9049460462917272E-6</c:v>
                  </c:pt>
                  <c:pt idx="32">
                    <c:v>5.0307138936325425E-6</c:v>
                  </c:pt>
                  <c:pt idx="33">
                    <c:v>5.0307138936325425E-6</c:v>
                  </c:pt>
                  <c:pt idx="34">
                    <c:v>5.2822495883141678E-6</c:v>
                  </c:pt>
                  <c:pt idx="35">
                    <c:v>4.4647585805988795E-6</c:v>
                  </c:pt>
                  <c:pt idx="36">
                    <c:v>4.5276425042692858E-6</c:v>
                  </c:pt>
                  <c:pt idx="37">
                    <c:v>3.4586158018723709E-6</c:v>
                  </c:pt>
                  <c:pt idx="38">
                    <c:v>2.9555444125091169E-6</c:v>
                  </c:pt>
                  <c:pt idx="39">
                    <c:v>3.3328479545315595E-6</c:v>
                  </c:pt>
                  <c:pt idx="40">
                    <c:v>3.9616871912356254E-6</c:v>
                  </c:pt>
                  <c:pt idx="41">
                    <c:v>2.8926604888387088E-6</c:v>
                  </c:pt>
                  <c:pt idx="42">
                    <c:v>2.2009373284642345E-6</c:v>
                  </c:pt>
                  <c:pt idx="43">
                    <c:v>1.8865177101122002E-6</c:v>
                  </c:pt>
                  <c:pt idx="44">
                    <c:v>1.8865177101122002E-6</c:v>
                  </c:pt>
                  <c:pt idx="45">
                    <c:v>2.7668926414978923E-6</c:v>
                  </c:pt>
                  <c:pt idx="46">
                    <c:v>3.081312259849924E-6</c:v>
                  </c:pt>
                  <c:pt idx="47">
                    <c:v>1.949401633782599E-6</c:v>
                  </c:pt>
                  <c:pt idx="48">
                    <c:v>1.1319106260673107E-6</c:v>
                  </c:pt>
                  <c:pt idx="49">
                    <c:v>1.1319106260673107E-6</c:v>
                  </c:pt>
                  <c:pt idx="50">
                    <c:v>1.1319106260673107E-6</c:v>
                  </c:pt>
                  <c:pt idx="51">
                    <c:v>1.1319106260673107E-6</c:v>
                  </c:pt>
                  <c:pt idx="52">
                    <c:v>1.1319106260673107E-6</c:v>
                  </c:pt>
                </c:numCache>
              </c:numRef>
            </c:plus>
            <c:minus>
              <c:numRef>
                <c:f>'1. Sample C - HCT'!$AI$4:$AI$56</c:f>
                <c:numCache>
                  <c:formatCode>General</c:formatCode>
                  <c:ptCount val="53"/>
                  <c:pt idx="0">
                    <c:v>5.848204901347824E-6</c:v>
                  </c:pt>
                  <c:pt idx="1">
                    <c:v>3.7101514965539971E-6</c:v>
                  </c:pt>
                  <c:pt idx="2">
                    <c:v>3.7101514965539971E-6</c:v>
                  </c:pt>
                  <c:pt idx="3">
                    <c:v>3.9616871912356246E-6</c:v>
                  </c:pt>
                  <c:pt idx="4">
                    <c:v>4.2761068095876588E-6</c:v>
                  </c:pt>
                  <c:pt idx="5">
                    <c:v>4.2761068095876588E-6</c:v>
                  </c:pt>
                  <c:pt idx="6">
                    <c:v>4.4018746569284732E-6</c:v>
                  </c:pt>
                  <c:pt idx="7">
                    <c:v>4.4018746569284732E-6</c:v>
                  </c:pt>
                  <c:pt idx="8">
                    <c:v>6.4141602143814878E-6</c:v>
                  </c:pt>
                  <c:pt idx="9">
                    <c:v>6.4141602143814878E-6</c:v>
                  </c:pt>
                  <c:pt idx="10">
                    <c:v>6.4141602143814878E-6</c:v>
                  </c:pt>
                  <c:pt idx="11">
                    <c:v>6.7285798327335212E-6</c:v>
                  </c:pt>
                  <c:pt idx="12">
                    <c:v>5.4709013593253868E-6</c:v>
                  </c:pt>
                  <c:pt idx="13">
                    <c:v>5.5966692066662012E-6</c:v>
                  </c:pt>
                  <c:pt idx="14">
                    <c:v>5.5966692066662012E-6</c:v>
                  </c:pt>
                  <c:pt idx="15">
                    <c:v>5.8482049013478274E-6</c:v>
                  </c:pt>
                  <c:pt idx="16">
                    <c:v>5.4080174356549813E-6</c:v>
                  </c:pt>
                  <c:pt idx="17">
                    <c:v>5.0935978173029471E-6</c:v>
                  </c:pt>
                  <c:pt idx="18">
                    <c:v>4.4647585805988804E-6</c:v>
                  </c:pt>
                  <c:pt idx="19">
                    <c:v>5.0307138936325408E-6</c:v>
                  </c:pt>
                  <c:pt idx="20">
                    <c:v>5.0307138936325408E-6</c:v>
                  </c:pt>
                  <c:pt idx="21">
                    <c:v>4.9678299699621353E-6</c:v>
                  </c:pt>
                  <c:pt idx="22">
                    <c:v>4.213222885917255E-6</c:v>
                  </c:pt>
                  <c:pt idx="23">
                    <c:v>4.213222885917255E-6</c:v>
                  </c:pt>
                  <c:pt idx="24">
                    <c:v>4.213222885917255E-6</c:v>
                  </c:pt>
                  <c:pt idx="25">
                    <c:v>5.0307138936325433E-6</c:v>
                  </c:pt>
                  <c:pt idx="26">
                    <c:v>5.0307138936325425E-6</c:v>
                  </c:pt>
                  <c:pt idx="27">
                    <c:v>4.6534103516101019E-6</c:v>
                  </c:pt>
                  <c:pt idx="28">
                    <c:v>4.4018746569284757E-6</c:v>
                  </c:pt>
                  <c:pt idx="29">
                    <c:v>4.6534103516101019E-6</c:v>
                  </c:pt>
                  <c:pt idx="30">
                    <c:v>4.9049460462917272E-6</c:v>
                  </c:pt>
                  <c:pt idx="31">
                    <c:v>4.9049460462917272E-6</c:v>
                  </c:pt>
                  <c:pt idx="32">
                    <c:v>5.0307138936325425E-6</c:v>
                  </c:pt>
                  <c:pt idx="33">
                    <c:v>5.0307138936325425E-6</c:v>
                  </c:pt>
                  <c:pt idx="34">
                    <c:v>5.2822495883141678E-6</c:v>
                  </c:pt>
                  <c:pt idx="35">
                    <c:v>4.4647585805988795E-6</c:v>
                  </c:pt>
                  <c:pt idx="36">
                    <c:v>4.5276425042692858E-6</c:v>
                  </c:pt>
                  <c:pt idx="37">
                    <c:v>3.4586158018723709E-6</c:v>
                  </c:pt>
                  <c:pt idx="38">
                    <c:v>2.9555444125091169E-6</c:v>
                  </c:pt>
                  <c:pt idx="39">
                    <c:v>3.3328479545315595E-6</c:v>
                  </c:pt>
                  <c:pt idx="40">
                    <c:v>3.9616871912356254E-6</c:v>
                  </c:pt>
                  <c:pt idx="41">
                    <c:v>2.8926604888387088E-6</c:v>
                  </c:pt>
                  <c:pt idx="42">
                    <c:v>2.2009373284642345E-6</c:v>
                  </c:pt>
                  <c:pt idx="43">
                    <c:v>1.8865177101122002E-6</c:v>
                  </c:pt>
                  <c:pt idx="44">
                    <c:v>1.8865177101122002E-6</c:v>
                  </c:pt>
                  <c:pt idx="45">
                    <c:v>2.7668926414978923E-6</c:v>
                  </c:pt>
                  <c:pt idx="46">
                    <c:v>3.081312259849924E-6</c:v>
                  </c:pt>
                  <c:pt idx="47">
                    <c:v>1.949401633782599E-6</c:v>
                  </c:pt>
                  <c:pt idx="48">
                    <c:v>1.1319106260673107E-6</c:v>
                  </c:pt>
                  <c:pt idx="49">
                    <c:v>1.1319106260673107E-6</c:v>
                  </c:pt>
                  <c:pt idx="50">
                    <c:v>1.1319106260673107E-6</c:v>
                  </c:pt>
                  <c:pt idx="51">
                    <c:v>1.1319106260673107E-6</c:v>
                  </c:pt>
                  <c:pt idx="52">
                    <c:v>1.1319106260673107E-6</c:v>
                  </c:pt>
                </c:numCache>
              </c:numRef>
            </c:minus>
          </c:errBars>
          <c:xVal>
            <c:numRef>
              <c:f>'1. Sample C - HCT'!$W$4:$W$56</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52</c:v>
                </c:pt>
                <c:pt idx="52">
                  <c:v>53</c:v>
                </c:pt>
              </c:numCache>
            </c:numRef>
          </c:xVal>
          <c:yVal>
            <c:numRef>
              <c:f>'1. Sample C - HCT'!$AH$4:$AH$56</c:f>
              <c:numCache>
                <c:formatCode>0.000%</c:formatCode>
                <c:ptCount val="53"/>
                <c:pt idx="0">
                  <c:v>5.9139312977099243E-6</c:v>
                </c:pt>
                <c:pt idx="1">
                  <c:v>7.7814885496183212E-6</c:v>
                </c:pt>
                <c:pt idx="2">
                  <c:v>7.7814885496183212E-6</c:v>
                </c:pt>
                <c:pt idx="3">
                  <c:v>8.048282442748092E-6</c:v>
                </c:pt>
                <c:pt idx="4">
                  <c:v>8.2706106870229016E-6</c:v>
                </c:pt>
                <c:pt idx="5">
                  <c:v>8.2706106870229016E-6</c:v>
                </c:pt>
                <c:pt idx="6">
                  <c:v>8.6263358778625967E-6</c:v>
                </c:pt>
                <c:pt idx="7">
                  <c:v>8.6263358778625967E-6</c:v>
                </c:pt>
                <c:pt idx="8">
                  <c:v>1.0138167938931299E-5</c:v>
                </c:pt>
                <c:pt idx="9">
                  <c:v>1.0138167938931299E-5</c:v>
                </c:pt>
                <c:pt idx="10">
                  <c:v>1.0138167938931299E-5</c:v>
                </c:pt>
                <c:pt idx="11">
                  <c:v>1.0360496183206107E-5</c:v>
                </c:pt>
                <c:pt idx="12">
                  <c:v>1.1249809160305346E-5</c:v>
                </c:pt>
                <c:pt idx="13">
                  <c:v>1.1338740458015268E-5</c:v>
                </c:pt>
                <c:pt idx="14">
                  <c:v>1.1338740458015268E-5</c:v>
                </c:pt>
                <c:pt idx="15">
                  <c:v>1.1694465648854963E-5</c:v>
                </c:pt>
                <c:pt idx="16">
                  <c:v>1.2183587786259544E-5</c:v>
                </c:pt>
                <c:pt idx="17">
                  <c:v>1.3028435114503819E-5</c:v>
                </c:pt>
                <c:pt idx="18">
                  <c:v>1.3650954198473283E-5</c:v>
                </c:pt>
                <c:pt idx="19">
                  <c:v>1.4584732824427481E-5</c:v>
                </c:pt>
                <c:pt idx="20">
                  <c:v>1.4584732824427481E-5</c:v>
                </c:pt>
                <c:pt idx="21">
                  <c:v>1.5607442748091605E-5</c:v>
                </c:pt>
                <c:pt idx="22">
                  <c:v>1.7386068702290079E-5</c:v>
                </c:pt>
                <c:pt idx="23">
                  <c:v>1.7386068702290079E-5</c:v>
                </c:pt>
                <c:pt idx="24">
                  <c:v>1.7386068702290079E-5</c:v>
                </c:pt>
                <c:pt idx="25">
                  <c:v>1.7964122137404583E-5</c:v>
                </c:pt>
                <c:pt idx="26">
                  <c:v>1.8053053435114506E-5</c:v>
                </c:pt>
                <c:pt idx="27">
                  <c:v>1.938702290076336E-5</c:v>
                </c:pt>
                <c:pt idx="28">
                  <c:v>1.9564885496183205E-5</c:v>
                </c:pt>
                <c:pt idx="29">
                  <c:v>1.9742748091603054E-5</c:v>
                </c:pt>
                <c:pt idx="30">
                  <c:v>1.9920610687022902E-5</c:v>
                </c:pt>
                <c:pt idx="31">
                  <c:v>1.9920610687022902E-5</c:v>
                </c:pt>
                <c:pt idx="32">
                  <c:v>2.0009541984732824E-5</c:v>
                </c:pt>
                <c:pt idx="33">
                  <c:v>2.0009541984732824E-5</c:v>
                </c:pt>
                <c:pt idx="34">
                  <c:v>2.0454198473282444E-5</c:v>
                </c:pt>
                <c:pt idx="35">
                  <c:v>2.1921564885496183E-5</c:v>
                </c:pt>
                <c:pt idx="36">
                  <c:v>2.2944274809160304E-5</c:v>
                </c:pt>
                <c:pt idx="37">
                  <c:v>2.4500572519083966E-5</c:v>
                </c:pt>
                <c:pt idx="38">
                  <c:v>2.5389885496183204E-5</c:v>
                </c:pt>
                <c:pt idx="39">
                  <c:v>2.6012404580152672E-5</c:v>
                </c:pt>
                <c:pt idx="40">
                  <c:v>2.6634923664122136E-5</c:v>
                </c:pt>
                <c:pt idx="41">
                  <c:v>2.8902671755725189E-5</c:v>
                </c:pt>
                <c:pt idx="42">
                  <c:v>2.9658587786259538E-5</c:v>
                </c:pt>
                <c:pt idx="43">
                  <c:v>3.014770992366412E-5</c:v>
                </c:pt>
                <c:pt idx="44">
                  <c:v>3.014770992366412E-5</c:v>
                </c:pt>
                <c:pt idx="45">
                  <c:v>3.0770229007633581E-5</c:v>
                </c:pt>
                <c:pt idx="46">
                  <c:v>3.0992557251908392E-5</c:v>
                </c:pt>
                <c:pt idx="47">
                  <c:v>3.197080152671755E-5</c:v>
                </c:pt>
                <c:pt idx="48">
                  <c:v>3.2548854961832058E-5</c:v>
                </c:pt>
                <c:pt idx="49">
                  <c:v>3.2548854961832058E-5</c:v>
                </c:pt>
                <c:pt idx="50">
                  <c:v>3.2548854961832058E-5</c:v>
                </c:pt>
                <c:pt idx="51">
                  <c:v>3.2548854961832058E-5</c:v>
                </c:pt>
                <c:pt idx="52">
                  <c:v>3.2548854961832058E-5</c:v>
                </c:pt>
              </c:numCache>
            </c:numRef>
          </c:yVal>
          <c:smooth val="0"/>
          <c:extLst>
            <c:ext xmlns:c16="http://schemas.microsoft.com/office/drawing/2014/chart" uri="{C3380CC4-5D6E-409C-BE32-E72D297353CC}">
              <c16:uniqueId val="{00000002-431F-4547-BD94-25ECE66044D4}"/>
            </c:ext>
          </c:extLst>
        </c:ser>
        <c:ser>
          <c:idx val="8"/>
          <c:order val="1"/>
          <c:tx>
            <c:v>Sample C - Sulfur extraction</c:v>
          </c:tx>
          <c:spPr>
            <a:ln w="19050">
              <a:noFill/>
            </a:ln>
          </c:spPr>
          <c:marker>
            <c:symbol val="diamond"/>
            <c:size val="15"/>
            <c:spPr>
              <a:noFill/>
              <a:ln>
                <a:solidFill>
                  <a:schemeClr val="accent1"/>
                </a:solidFill>
              </a:ln>
            </c:spPr>
          </c:marker>
          <c:errBars>
            <c:errDir val="x"/>
            <c:errBarType val="both"/>
            <c:errValType val="fixedVal"/>
            <c:noEndCap val="0"/>
            <c:val val="0"/>
          </c:errBars>
          <c:errBars>
            <c:errDir val="y"/>
            <c:errBarType val="both"/>
            <c:errValType val="cust"/>
            <c:noEndCap val="0"/>
            <c:plus>
              <c:numRef>
                <c:f>'1. Sample C - HCT'!$AO$4:$AO$56</c:f>
                <c:numCache>
                  <c:formatCode>General</c:formatCode>
                  <c:ptCount val="53"/>
                  <c:pt idx="0">
                    <c:v>1.740226199906827E-4</c:v>
                  </c:pt>
                  <c:pt idx="1">
                    <c:v>2.0192498100184706E-4</c:v>
                  </c:pt>
                  <c:pt idx="2">
                    <c:v>7.5630083793419095E-5</c:v>
                  </c:pt>
                  <c:pt idx="3">
                    <c:v>2.0045643568546986E-4</c:v>
                  </c:pt>
                  <c:pt idx="4">
                    <c:v>1.0793808075371461E-4</c:v>
                  </c:pt>
                  <c:pt idx="5">
                    <c:v>1.7255407467430564E-4</c:v>
                  </c:pt>
                  <c:pt idx="6">
                    <c:v>2.0339352631822412E-4</c:v>
                  </c:pt>
                  <c:pt idx="7">
                    <c:v>2.5626115770779868E-4</c:v>
                  </c:pt>
                  <c:pt idx="8">
                    <c:v>3.5905932985419344E-4</c:v>
                  </c:pt>
                  <c:pt idx="9">
                    <c:v>3.5905932985419344E-4</c:v>
                  </c:pt>
                  <c:pt idx="10">
                    <c:v>3.5905932985419344E-4</c:v>
                  </c:pt>
                  <c:pt idx="11">
                    <c:v>3.8769596352354651E-4</c:v>
                  </c:pt>
                  <c:pt idx="12">
                    <c:v>3.781504189670955E-4</c:v>
                  </c:pt>
                  <c:pt idx="13">
                    <c:v>3.5905932985419344E-4</c:v>
                  </c:pt>
                  <c:pt idx="14">
                    <c:v>3.7301051035977561E-4</c:v>
                  </c:pt>
                  <c:pt idx="15">
                    <c:v>3.6199642048694757E-4</c:v>
                  </c:pt>
                  <c:pt idx="16">
                    <c:v>4.0972414326920204E-4</c:v>
                  </c:pt>
                  <c:pt idx="17">
                    <c:v>4.0066811381821003E-4</c:v>
                  </c:pt>
                  <c:pt idx="18">
                    <c:v>4.6087847178967023E-4</c:v>
                  </c:pt>
                  <c:pt idx="19">
                    <c:v>4.4227689778222754E-4</c:v>
                  </c:pt>
                  <c:pt idx="20">
                    <c:v>3.6958390462156281E-4</c:v>
                  </c:pt>
                  <c:pt idx="21">
                    <c:v>3.6468875356697266E-4</c:v>
                  </c:pt>
                  <c:pt idx="22">
                    <c:v>3.8157702470530922E-4</c:v>
                  </c:pt>
                  <c:pt idx="23">
                    <c:v>4.190249302729246E-4</c:v>
                  </c:pt>
                  <c:pt idx="24">
                    <c:v>4.8927034790629447E-4</c:v>
                  </c:pt>
                  <c:pt idx="25">
                    <c:v>4.4080835246585078E-4</c:v>
                  </c:pt>
                  <c:pt idx="26">
                    <c:v>3.8280081246895662E-4</c:v>
                  </c:pt>
                  <c:pt idx="27">
                    <c:v>3.7668187365071901E-4</c:v>
                  </c:pt>
                  <c:pt idx="28">
                    <c:v>3.8133226715257986E-4</c:v>
                  </c:pt>
                  <c:pt idx="29">
                    <c:v>3.9748626563272714E-4</c:v>
                  </c:pt>
                  <c:pt idx="30">
                    <c:v>3.6591254133062006E-4</c:v>
                  </c:pt>
                  <c:pt idx="31">
                    <c:v>3.3801018031945628E-4</c:v>
                  </c:pt>
                  <c:pt idx="32">
                    <c:v>3.3335978681759548E-4</c:v>
                  </c:pt>
                  <c:pt idx="33">
                    <c:v>2.6189058142057756E-4</c:v>
                  </c:pt>
                  <c:pt idx="34">
                    <c:v>2.0730964716189626E-4</c:v>
                  </c:pt>
                  <c:pt idx="35">
                    <c:v>1.6594562075060998E-4</c:v>
                  </c:pt>
                  <c:pt idx="36">
                    <c:v>1.0989614117555252E-4</c:v>
                  </c:pt>
                  <c:pt idx="37">
                    <c:v>1.2091023104838151E-4</c:v>
                  </c:pt>
                  <c:pt idx="38">
                    <c:v>4.4301117044044685E-5</c:v>
                  </c:pt>
                  <c:pt idx="39">
                    <c:v>3.6713632909397243E-6</c:v>
                  </c:pt>
                  <c:pt idx="40">
                    <c:v>7.3427265819113407E-7</c:v>
                  </c:pt>
                  <c:pt idx="41">
                    <c:v>4.3811601938579843E-5</c:v>
                  </c:pt>
                  <c:pt idx="42">
                    <c:v>4.8951510545920234E-6</c:v>
                  </c:pt>
                  <c:pt idx="43">
                    <c:v>2.447575527275159E-7</c:v>
                  </c:pt>
                  <c:pt idx="44">
                    <c:v>6.3147448604211826E-5</c:v>
                  </c:pt>
                  <c:pt idx="45">
                    <c:v>1.0524574767366595E-5</c:v>
                  </c:pt>
                  <c:pt idx="46">
                    <c:v>2.4532694666933987E-18</c:v>
                  </c:pt>
                  <c:pt idx="47">
                    <c:v>1.1381226201922591E-4</c:v>
                  </c:pt>
                  <c:pt idx="48">
                    <c:v>1.7035125669974329E-4</c:v>
                  </c:pt>
                  <c:pt idx="49">
                    <c:v>1.564000761941608E-4</c:v>
                  </c:pt>
                  <c:pt idx="50">
                    <c:v>1.7010649914701208E-4</c:v>
                  </c:pt>
                  <c:pt idx="51">
                    <c:v>2.1367334353286565E-4</c:v>
                  </c:pt>
                  <c:pt idx="52">
                    <c:v>1.556658035359709E-4</c:v>
                  </c:pt>
                </c:numCache>
              </c:numRef>
            </c:plus>
            <c:minus>
              <c:numRef>
                <c:f>'1. Sample C - HCT'!$AO$4:$AO$56</c:f>
                <c:numCache>
                  <c:formatCode>General</c:formatCode>
                  <c:ptCount val="53"/>
                  <c:pt idx="0">
                    <c:v>1.740226199906827E-4</c:v>
                  </c:pt>
                  <c:pt idx="1">
                    <c:v>2.0192498100184706E-4</c:v>
                  </c:pt>
                  <c:pt idx="2">
                    <c:v>7.5630083793419095E-5</c:v>
                  </c:pt>
                  <c:pt idx="3">
                    <c:v>2.0045643568546986E-4</c:v>
                  </c:pt>
                  <c:pt idx="4">
                    <c:v>1.0793808075371461E-4</c:v>
                  </c:pt>
                  <c:pt idx="5">
                    <c:v>1.7255407467430564E-4</c:v>
                  </c:pt>
                  <c:pt idx="6">
                    <c:v>2.0339352631822412E-4</c:v>
                  </c:pt>
                  <c:pt idx="7">
                    <c:v>2.5626115770779868E-4</c:v>
                  </c:pt>
                  <c:pt idx="8">
                    <c:v>3.5905932985419344E-4</c:v>
                  </c:pt>
                  <c:pt idx="9">
                    <c:v>3.5905932985419344E-4</c:v>
                  </c:pt>
                  <c:pt idx="10">
                    <c:v>3.5905932985419344E-4</c:v>
                  </c:pt>
                  <c:pt idx="11">
                    <c:v>3.8769596352354651E-4</c:v>
                  </c:pt>
                  <c:pt idx="12">
                    <c:v>3.781504189670955E-4</c:v>
                  </c:pt>
                  <c:pt idx="13">
                    <c:v>3.5905932985419344E-4</c:v>
                  </c:pt>
                  <c:pt idx="14">
                    <c:v>3.7301051035977561E-4</c:v>
                  </c:pt>
                  <c:pt idx="15">
                    <c:v>3.6199642048694757E-4</c:v>
                  </c:pt>
                  <c:pt idx="16">
                    <c:v>4.0972414326920204E-4</c:v>
                  </c:pt>
                  <c:pt idx="17">
                    <c:v>4.0066811381821003E-4</c:v>
                  </c:pt>
                  <c:pt idx="18">
                    <c:v>4.6087847178967023E-4</c:v>
                  </c:pt>
                  <c:pt idx="19">
                    <c:v>4.4227689778222754E-4</c:v>
                  </c:pt>
                  <c:pt idx="20">
                    <c:v>3.6958390462156281E-4</c:v>
                  </c:pt>
                  <c:pt idx="21">
                    <c:v>3.6468875356697266E-4</c:v>
                  </c:pt>
                  <c:pt idx="22">
                    <c:v>3.8157702470530922E-4</c:v>
                  </c:pt>
                  <c:pt idx="23">
                    <c:v>4.190249302729246E-4</c:v>
                  </c:pt>
                  <c:pt idx="24">
                    <c:v>4.8927034790629447E-4</c:v>
                  </c:pt>
                  <c:pt idx="25">
                    <c:v>4.4080835246585078E-4</c:v>
                  </c:pt>
                  <c:pt idx="26">
                    <c:v>3.8280081246895662E-4</c:v>
                  </c:pt>
                  <c:pt idx="27">
                    <c:v>3.7668187365071901E-4</c:v>
                  </c:pt>
                  <c:pt idx="28">
                    <c:v>3.8133226715257986E-4</c:v>
                  </c:pt>
                  <c:pt idx="29">
                    <c:v>3.9748626563272714E-4</c:v>
                  </c:pt>
                  <c:pt idx="30">
                    <c:v>3.6591254133062006E-4</c:v>
                  </c:pt>
                  <c:pt idx="31">
                    <c:v>3.3801018031945628E-4</c:v>
                  </c:pt>
                  <c:pt idx="32">
                    <c:v>3.3335978681759548E-4</c:v>
                  </c:pt>
                  <c:pt idx="33">
                    <c:v>2.6189058142057756E-4</c:v>
                  </c:pt>
                  <c:pt idx="34">
                    <c:v>2.0730964716189626E-4</c:v>
                  </c:pt>
                  <c:pt idx="35">
                    <c:v>1.6594562075060998E-4</c:v>
                  </c:pt>
                  <c:pt idx="36">
                    <c:v>1.0989614117555252E-4</c:v>
                  </c:pt>
                  <c:pt idx="37">
                    <c:v>1.2091023104838151E-4</c:v>
                  </c:pt>
                  <c:pt idx="38">
                    <c:v>4.4301117044044685E-5</c:v>
                  </c:pt>
                  <c:pt idx="39">
                    <c:v>3.6713632909397243E-6</c:v>
                  </c:pt>
                  <c:pt idx="40">
                    <c:v>7.3427265819113407E-7</c:v>
                  </c:pt>
                  <c:pt idx="41">
                    <c:v>4.3811601938579843E-5</c:v>
                  </c:pt>
                  <c:pt idx="42">
                    <c:v>4.8951510545920234E-6</c:v>
                  </c:pt>
                  <c:pt idx="43">
                    <c:v>2.447575527275159E-7</c:v>
                  </c:pt>
                  <c:pt idx="44">
                    <c:v>6.3147448604211826E-5</c:v>
                  </c:pt>
                  <c:pt idx="45">
                    <c:v>1.0524574767366595E-5</c:v>
                  </c:pt>
                  <c:pt idx="46">
                    <c:v>2.4532694666933987E-18</c:v>
                  </c:pt>
                  <c:pt idx="47">
                    <c:v>1.1381226201922591E-4</c:v>
                  </c:pt>
                  <c:pt idx="48">
                    <c:v>1.7035125669974329E-4</c:v>
                  </c:pt>
                  <c:pt idx="49">
                    <c:v>1.564000761941608E-4</c:v>
                  </c:pt>
                  <c:pt idx="50">
                    <c:v>1.7010649914701208E-4</c:v>
                  </c:pt>
                  <c:pt idx="51">
                    <c:v>2.1367334353286565E-4</c:v>
                  </c:pt>
                  <c:pt idx="52">
                    <c:v>1.556658035359709E-4</c:v>
                  </c:pt>
                </c:numCache>
              </c:numRef>
            </c:minus>
          </c:errBars>
          <c:xVal>
            <c:numRef>
              <c:f>'1. Sample C - HCT'!$W$4:$W$56</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52</c:v>
                </c:pt>
                <c:pt idx="52">
                  <c:v>53</c:v>
                </c:pt>
              </c:numCache>
            </c:numRef>
          </c:xVal>
          <c:yVal>
            <c:numRef>
              <c:f>'1. Sample C - HCT'!$AN$4:$AN$56</c:f>
              <c:numCache>
                <c:formatCode>0.000%</c:formatCode>
                <c:ptCount val="53"/>
                <c:pt idx="0">
                  <c:v>6.4226175052024576E-4</c:v>
                </c:pt>
                <c:pt idx="1">
                  <c:v>1.0212844488870843E-3</c:v>
                </c:pt>
                <c:pt idx="2">
                  <c:v>1.3120415873602756E-3</c:v>
                </c:pt>
                <c:pt idx="3">
                  <c:v>1.5706077569310776E-3</c:v>
                </c:pt>
                <c:pt idx="4">
                  <c:v>2.1375841769538007E-3</c:v>
                </c:pt>
                <c:pt idx="5">
                  <c:v>2.2185808083856184E-3</c:v>
                </c:pt>
                <c:pt idx="6">
                  <c:v>2.3006158581691258E-3</c:v>
                </c:pt>
                <c:pt idx="7">
                  <c:v>2.4459944274057214E-3</c:v>
                </c:pt>
                <c:pt idx="8">
                  <c:v>2.7284442190653926E-3</c:v>
                </c:pt>
                <c:pt idx="9">
                  <c:v>2.7284442190653926E-3</c:v>
                </c:pt>
                <c:pt idx="10">
                  <c:v>2.7284442190653926E-3</c:v>
                </c:pt>
                <c:pt idx="11">
                  <c:v>2.9189939866005018E-3</c:v>
                </c:pt>
                <c:pt idx="12">
                  <c:v>3.0991595706187118E-3</c:v>
                </c:pt>
                <c:pt idx="13">
                  <c:v>3.2310387012833373E-3</c:v>
                </c:pt>
                <c:pt idx="14">
                  <c:v>3.382128571454228E-3</c:v>
                </c:pt>
                <c:pt idx="15">
                  <c:v>3.5311416049217384E-3</c:v>
                </c:pt>
                <c:pt idx="16">
                  <c:v>3.7720546625138116E-3</c:v>
                </c:pt>
                <c:pt idx="17">
                  <c:v>4.0159099054356724E-3</c:v>
                </c:pt>
                <c:pt idx="18">
                  <c:v>4.2405544088512694E-3</c:v>
                </c:pt>
                <c:pt idx="19">
                  <c:v>4.4669296095196818E-3</c:v>
                </c:pt>
                <c:pt idx="20">
                  <c:v>4.702477505628023E-3</c:v>
                </c:pt>
                <c:pt idx="21">
                  <c:v>4.9579284201437552E-3</c:v>
                </c:pt>
                <c:pt idx="22">
                  <c:v>5.2363976081219489E-3</c:v>
                </c:pt>
                <c:pt idx="23">
                  <c:v>5.5041364731326795E-3</c:v>
                </c:pt>
                <c:pt idx="24">
                  <c:v>5.7275694884713043E-3</c:v>
                </c:pt>
                <c:pt idx="25">
                  <c:v>5.9342147404576086E-3</c:v>
                </c:pt>
                <c:pt idx="26">
                  <c:v>6.2275679248100244E-3</c:v>
                </c:pt>
                <c:pt idx="27">
                  <c:v>6.5302668743276501E-3</c:v>
                </c:pt>
                <c:pt idx="28">
                  <c:v>6.8014671338440143E-3</c:v>
                </c:pt>
                <c:pt idx="29">
                  <c:v>7.1302996118791703E-3</c:v>
                </c:pt>
                <c:pt idx="30">
                  <c:v>7.523687097444387E-3</c:v>
                </c:pt>
                <c:pt idx="31">
                  <c:v>7.87813389482123E-3</c:v>
                </c:pt>
                <c:pt idx="32">
                  <c:v>7.9953020988369154E-3</c:v>
                </c:pt>
                <c:pt idx="33">
                  <c:v>8.2791364482988385E-3</c:v>
                </c:pt>
                <c:pt idx="34">
                  <c:v>8.6091804144109683E-3</c:v>
                </c:pt>
                <c:pt idx="35">
                  <c:v>9.0247208248122376E-3</c:v>
                </c:pt>
                <c:pt idx="36">
                  <c:v>9.4876823399406823E-3</c:v>
                </c:pt>
                <c:pt idx="37">
                  <c:v>9.9617203174871532E-3</c:v>
                </c:pt>
                <c:pt idx="38">
                  <c:v>1.0399759792175039E-2</c:v>
                </c:pt>
                <c:pt idx="39">
                  <c:v>1.1014849595826062E-2</c:v>
                </c:pt>
                <c:pt idx="40">
                  <c:v>1.1506713755076545E-2</c:v>
                </c:pt>
                <c:pt idx="41">
                  <c:v>1.1888159429597325E-2</c:v>
                </c:pt>
                <c:pt idx="42">
                  <c:v>1.237188931175957E-2</c:v>
                </c:pt>
                <c:pt idx="43">
                  <c:v>1.2921731828979408E-2</c:v>
                </c:pt>
                <c:pt idx="44">
                  <c:v>1.3352502375205464E-2</c:v>
                </c:pt>
                <c:pt idx="45">
                  <c:v>1.3826540352751935E-2</c:v>
                </c:pt>
                <c:pt idx="46">
                  <c:v>1.4306808840408546E-2</c:v>
                </c:pt>
                <c:pt idx="47">
                  <c:v>1.4749694267404318E-2</c:v>
                </c:pt>
                <c:pt idx="48">
                  <c:v>1.5231347312863183E-2</c:v>
                </c:pt>
                <c:pt idx="49">
                  <c:v>1.5726153657443454E-2</c:v>
                </c:pt>
                <c:pt idx="50">
                  <c:v>1.6253670180101955E-2</c:v>
                </c:pt>
                <c:pt idx="51">
                  <c:v>1.6876375051665372E-2</c:v>
                </c:pt>
                <c:pt idx="52">
                  <c:v>1.7369450698992827E-2</c:v>
                </c:pt>
              </c:numCache>
            </c:numRef>
          </c:yVal>
          <c:smooth val="0"/>
          <c:extLst>
            <c:ext xmlns:c16="http://schemas.microsoft.com/office/drawing/2014/chart" uri="{C3380CC4-5D6E-409C-BE32-E72D297353CC}">
              <c16:uniqueId val="{00000001-431F-4547-BD94-25ECE66044D4}"/>
            </c:ext>
          </c:extLst>
        </c:ser>
        <c:dLbls>
          <c:showLegendKey val="0"/>
          <c:showVal val="0"/>
          <c:showCatName val="0"/>
          <c:showSerName val="0"/>
          <c:showPercent val="0"/>
          <c:showBubbleSize val="0"/>
        </c:dLbls>
        <c:axId val="400863960"/>
        <c:axId val="400864352"/>
        <c:extLst/>
      </c:scatterChart>
      <c:valAx>
        <c:axId val="400863960"/>
        <c:scaling>
          <c:orientation val="minMax"/>
          <c:max val="53"/>
          <c:min val="0"/>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ZA"/>
                  <a:t>Time [Weeks]</a:t>
                </a:r>
              </a:p>
            </c:rich>
          </c:tx>
          <c:layout>
            <c:manualLayout>
              <c:xMode val="edge"/>
              <c:yMode val="edge"/>
              <c:x val="0.48370583619229535"/>
              <c:y val="0.85051848064003543"/>
            </c:manualLayout>
          </c:layout>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a:pPr>
            <a:endParaRPr lang="en-US"/>
          </a:p>
        </c:txPr>
        <c:crossAx val="400864352"/>
        <c:crosses val="autoZero"/>
        <c:crossBetween val="midCat"/>
      </c:valAx>
      <c:valAx>
        <c:axId val="400864352"/>
        <c:scaling>
          <c:orientation val="minMax"/>
          <c:max val="2.0000000000000004E-2"/>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ZA"/>
                  <a:t>Fe</a:t>
                </a:r>
                <a:r>
                  <a:rPr lang="en-ZA" baseline="30000"/>
                  <a:t>Total</a:t>
                </a:r>
                <a:r>
                  <a:rPr lang="en-ZA"/>
                  <a:t> and</a:t>
                </a:r>
                <a:r>
                  <a:rPr lang="en-ZA" baseline="0"/>
                  <a:t> </a:t>
                </a:r>
                <a:r>
                  <a:rPr lang="en-ZA"/>
                  <a:t>S extraction %</a:t>
                </a:r>
              </a:p>
            </c:rich>
          </c:tx>
          <c:layout>
            <c:manualLayout>
              <c:xMode val="edge"/>
              <c:yMode val="edge"/>
              <c:x val="2.1326262842057297E-2"/>
              <c:y val="0.1706961343261745"/>
            </c:manualLayout>
          </c:layout>
          <c:overlay val="0"/>
          <c:spPr>
            <a:noFill/>
            <a:ln>
              <a:noFill/>
            </a:ln>
            <a:effectLst/>
          </c:spPr>
        </c:title>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a:pPr>
            <a:endParaRPr lang="en-US"/>
          </a:p>
        </c:txPr>
        <c:crossAx val="400863960"/>
        <c:crosses val="autoZero"/>
        <c:crossBetween val="midCat"/>
      </c:valAx>
    </c:plotArea>
    <c:legend>
      <c:legendPos val="t"/>
      <c:layout>
        <c:manualLayout>
          <c:xMode val="edge"/>
          <c:yMode val="edge"/>
          <c:x val="1.3915364581643685E-3"/>
          <c:y val="0.90015295228592029"/>
          <c:w val="0.99696044628826286"/>
          <c:h val="8.7919336531240025E-2"/>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lt1"/>
    </a:solidFill>
    <a:ln w="9525" cap="flat" cmpd="sng" algn="ctr">
      <a:noFill/>
      <a:round/>
    </a:ln>
    <a:effectLst/>
  </c:spPr>
  <c:txPr>
    <a:bodyPr/>
    <a:lstStyle/>
    <a:p>
      <a:pPr>
        <a:defRPr lang="en-GB" sz="3200" b="0" i="0" u="none" strike="noStrike" kern="1200" cap="none" baseline="0">
          <a:solidFill>
            <a:schemeClr val="dk1"/>
          </a:solidFill>
          <a:latin typeface="Times New Roman" panose="02020603050405020304" pitchFamily="18" charset="0"/>
          <a:ea typeface="+mn-ea"/>
          <a:cs typeface="Times New Roman" panose="02020603050405020304"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26971402984059E-2"/>
          <c:y val="4.0512593564387578E-2"/>
          <c:w val="0.67328002327143244"/>
          <c:h val="0.81813702870671079"/>
        </c:manualLayout>
      </c:layout>
      <c:barChart>
        <c:barDir val="col"/>
        <c:grouping val="stacked"/>
        <c:varyColors val="0"/>
        <c:ser>
          <c:idx val="16"/>
          <c:order val="0"/>
          <c:tx>
            <c:strRef>
              <c:f>'6. Meso-scale Mineralogy'!$U$69</c:f>
              <c:strCache>
                <c:ptCount val="1"/>
                <c:pt idx="0">
                  <c:v>Other</c:v>
                </c:pt>
              </c:strCache>
            </c:strRef>
          </c:tx>
          <c:spPr>
            <a:solidFill>
              <a:schemeClr val="tx1">
                <a:lumMod val="50000"/>
                <a:lumOff val="50000"/>
              </a:schemeClr>
            </a:solidFill>
            <a:ln>
              <a:noFill/>
            </a:ln>
            <a:effectLst/>
          </c:spPr>
          <c:invertIfNegative val="0"/>
          <c:val>
            <c:numRef>
              <c:f>'6. Meso-scale Mineralogy'!$V$69:$AL$69</c:f>
              <c:numCache>
                <c:formatCode>0%</c:formatCode>
                <c:ptCount val="17"/>
                <c:pt idx="0">
                  <c:v>6.8994090851133881E-3</c:v>
                </c:pt>
                <c:pt idx="1">
                  <c:v>5.8860222874604975E-3</c:v>
                </c:pt>
                <c:pt idx="3">
                  <c:v>4.3152250134542427E-3</c:v>
                </c:pt>
                <c:pt idx="4">
                  <c:v>3.3323081853560369E-3</c:v>
                </c:pt>
                <c:pt idx="6">
                  <c:v>7.7358817634246816E-4</c:v>
                </c:pt>
                <c:pt idx="7">
                  <c:v>7.8587084073585261E-4</c:v>
                </c:pt>
                <c:pt idx="9">
                  <c:v>6.1416878766848914E-4</c:v>
                </c:pt>
                <c:pt idx="10">
                  <c:v>8.0317369308001028E-4</c:v>
                </c:pt>
                <c:pt idx="12">
                  <c:v>3.8906300521581019E-4</c:v>
                </c:pt>
                <c:pt idx="13">
                  <c:v>3.6449377808870184E-4</c:v>
                </c:pt>
                <c:pt idx="15">
                  <c:v>8.0736410243237799E-4</c:v>
                </c:pt>
                <c:pt idx="16">
                  <c:v>6.0017579019989444E-4</c:v>
                </c:pt>
              </c:numCache>
            </c:numRef>
          </c:val>
          <c:extLst>
            <c:ext xmlns:c16="http://schemas.microsoft.com/office/drawing/2014/chart" uri="{C3380CC4-5D6E-409C-BE32-E72D297353CC}">
              <c16:uniqueId val="{00000000-19DE-7A4B-8DD1-DF319697DEA1}"/>
            </c:ext>
          </c:extLst>
        </c:ser>
        <c:ser>
          <c:idx val="14"/>
          <c:order val="1"/>
          <c:tx>
            <c:strRef>
              <c:f>'6. Meso-scale Mineralogy'!$U$68</c:f>
              <c:strCache>
                <c:ptCount val="1"/>
                <c:pt idx="0">
                  <c:v>Inert</c:v>
                </c:pt>
              </c:strCache>
            </c:strRef>
          </c:tx>
          <c:spPr>
            <a:solidFill>
              <a:srgbClr val="EBA8DD"/>
            </a:solidFill>
            <a:ln>
              <a:noFill/>
            </a:ln>
            <a:effectLst/>
          </c:spPr>
          <c:invertIfNegative val="0"/>
          <c:val>
            <c:numRef>
              <c:f>'6. Meso-scale Mineralogy'!$V$68:$AL$68</c:f>
              <c:numCache>
                <c:formatCode>0%</c:formatCode>
                <c:ptCount val="17"/>
                <c:pt idx="0">
                  <c:v>0.30731823662450281</c:v>
                </c:pt>
                <c:pt idx="1">
                  <c:v>0.30134727811215994</c:v>
                </c:pt>
                <c:pt idx="3">
                  <c:v>0.195637322925961</c:v>
                </c:pt>
                <c:pt idx="4">
                  <c:v>0.18404513001942616</c:v>
                </c:pt>
                <c:pt idx="6">
                  <c:v>3.9296181727170247E-2</c:v>
                </c:pt>
                <c:pt idx="7">
                  <c:v>3.7880473869962066E-2</c:v>
                </c:pt>
                <c:pt idx="9">
                  <c:v>3.3708692340839487E-2</c:v>
                </c:pt>
                <c:pt idx="10">
                  <c:v>3.8839483998992959E-2</c:v>
                </c:pt>
                <c:pt idx="12">
                  <c:v>1.9913226887228172E-2</c:v>
                </c:pt>
                <c:pt idx="13">
                  <c:v>1.3932920258420039E-2</c:v>
                </c:pt>
                <c:pt idx="15">
                  <c:v>1.8762812743303887E-2</c:v>
                </c:pt>
                <c:pt idx="16">
                  <c:v>2.6649269965358699E-2</c:v>
                </c:pt>
              </c:numCache>
            </c:numRef>
          </c:val>
          <c:extLst>
            <c:ext xmlns:c16="http://schemas.microsoft.com/office/drawing/2014/chart" uri="{C3380CC4-5D6E-409C-BE32-E72D297353CC}">
              <c16:uniqueId val="{00000001-19DE-7A4B-8DD1-DF319697DEA1}"/>
            </c:ext>
          </c:extLst>
        </c:ser>
        <c:ser>
          <c:idx val="11"/>
          <c:order val="2"/>
          <c:tx>
            <c:strRef>
              <c:f>'6. Meso-scale Mineralogy'!$U$67</c:f>
              <c:strCache>
                <c:ptCount val="1"/>
                <c:pt idx="0">
                  <c:v>Slow Weathering </c:v>
                </c:pt>
              </c:strCache>
            </c:strRef>
          </c:tx>
          <c:spPr>
            <a:solidFill>
              <a:srgbClr val="9A99F9"/>
            </a:solidFill>
            <a:ln>
              <a:noFill/>
            </a:ln>
            <a:effectLst/>
          </c:spPr>
          <c:invertIfNegative val="0"/>
          <c:val>
            <c:numRef>
              <c:f>'6. Meso-scale Mineralogy'!$V$67:$AL$67</c:f>
              <c:numCache>
                <c:formatCode>0%</c:formatCode>
                <c:ptCount val="17"/>
                <c:pt idx="0">
                  <c:v>0.36751796937334869</c:v>
                </c:pt>
                <c:pt idx="1">
                  <c:v>9.8184767477599785E-2</c:v>
                </c:pt>
                <c:pt idx="3">
                  <c:v>0.23149872419072737</c:v>
                </c:pt>
                <c:pt idx="4">
                  <c:v>5.9118849179692227E-2</c:v>
                </c:pt>
                <c:pt idx="6">
                  <c:v>4.7438312870310598E-2</c:v>
                </c:pt>
                <c:pt idx="7">
                  <c:v>1.3894042605029655E-2</c:v>
                </c:pt>
                <c:pt idx="9">
                  <c:v>3.951977409609924E-2</c:v>
                </c:pt>
                <c:pt idx="10">
                  <c:v>1.3697372449397442E-2</c:v>
                </c:pt>
                <c:pt idx="12">
                  <c:v>2.5351049611326237E-2</c:v>
                </c:pt>
                <c:pt idx="13">
                  <c:v>4.7990804302830139E-3</c:v>
                </c:pt>
                <c:pt idx="15">
                  <c:v>2.3710108604885226E-2</c:v>
                </c:pt>
                <c:pt idx="16">
                  <c:v>6.6754228131974515E-3</c:v>
                </c:pt>
              </c:numCache>
            </c:numRef>
          </c:val>
          <c:extLst>
            <c:ext xmlns:c16="http://schemas.microsoft.com/office/drawing/2014/chart" uri="{C3380CC4-5D6E-409C-BE32-E72D297353CC}">
              <c16:uniqueId val="{00000002-19DE-7A4B-8DD1-DF319697DEA1}"/>
            </c:ext>
          </c:extLst>
        </c:ser>
        <c:ser>
          <c:idx val="7"/>
          <c:order val="3"/>
          <c:tx>
            <c:strRef>
              <c:f>'6. Meso-scale Mineralogy'!$U$66</c:f>
              <c:strCache>
                <c:ptCount val="1"/>
                <c:pt idx="0">
                  <c:v>Intermediate Weathering</c:v>
                </c:pt>
              </c:strCache>
            </c:strRef>
          </c:tx>
          <c:spPr>
            <a:solidFill>
              <a:srgbClr val="8FEA76"/>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Mineralogy'!$V$66:$AL$66</c:f>
              <c:numCache>
                <c:formatCode>0%</c:formatCode>
                <c:ptCount val="17"/>
                <c:pt idx="0">
                  <c:v>0.18474838889192513</c:v>
                </c:pt>
                <c:pt idx="1">
                  <c:v>0.15052479903282409</c:v>
                </c:pt>
                <c:pt idx="3">
                  <c:v>0.1183778355771432</c:v>
                </c:pt>
                <c:pt idx="4">
                  <c:v>9.6342084422498253E-2</c:v>
                </c:pt>
                <c:pt idx="6">
                  <c:v>2.3375050803247116E-2</c:v>
                </c:pt>
                <c:pt idx="7">
                  <c:v>2.1327709686520643E-2</c:v>
                </c:pt>
                <c:pt idx="9">
                  <c:v>1.7236911359120807E-2</c:v>
                </c:pt>
                <c:pt idx="10">
                  <c:v>1.4965039790555796E-2</c:v>
                </c:pt>
                <c:pt idx="12">
                  <c:v>1.0979986561164787E-2</c:v>
                </c:pt>
                <c:pt idx="13">
                  <c:v>4.0898677457508808E-3</c:v>
                </c:pt>
                <c:pt idx="15">
                  <c:v>1.4778604591249236E-2</c:v>
                </c:pt>
                <c:pt idx="16">
                  <c:v>1.3800097387498518E-2</c:v>
                </c:pt>
              </c:numCache>
            </c:numRef>
          </c:val>
          <c:extLst>
            <c:ext xmlns:c16="http://schemas.microsoft.com/office/drawing/2014/chart" uri="{C3380CC4-5D6E-409C-BE32-E72D297353CC}">
              <c16:uniqueId val="{00000003-19DE-7A4B-8DD1-DF319697DEA1}"/>
            </c:ext>
          </c:extLst>
        </c:ser>
        <c:ser>
          <c:idx val="4"/>
          <c:order val="4"/>
          <c:tx>
            <c:strRef>
              <c:f>'6. Meso-scale Mineralogy'!$U$65</c:f>
              <c:strCache>
                <c:ptCount val="1"/>
                <c:pt idx="0">
                  <c:v>Fast Weathering</c:v>
                </c:pt>
              </c:strCache>
            </c:strRef>
          </c:tx>
          <c:spPr>
            <a:solidFill>
              <a:srgbClr val="385723"/>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Mineralogy'!$V$65:$AL$65</c:f>
              <c:numCache>
                <c:formatCode>0%</c:formatCode>
                <c:ptCount val="17"/>
                <c:pt idx="0">
                  <c:v>7.2808785337536179E-3</c:v>
                </c:pt>
                <c:pt idx="1">
                  <c:v>3.6502514901503138E-3</c:v>
                </c:pt>
                <c:pt idx="3">
                  <c:v>4.8345971132259273E-3</c:v>
                </c:pt>
                <c:pt idx="4">
                  <c:v>2.3827019668486871E-3</c:v>
                </c:pt>
                <c:pt idx="6">
                  <c:v>1.0195281223700494E-3</c:v>
                </c:pt>
                <c:pt idx="7">
                  <c:v>4.8919527496382536E-4</c:v>
                </c:pt>
                <c:pt idx="9">
                  <c:v>6.6459557889471355E-4</c:v>
                </c:pt>
                <c:pt idx="10">
                  <c:v>3.1724371453807632E-4</c:v>
                </c:pt>
                <c:pt idx="12">
                  <c:v>4.2744162608727141E-4</c:v>
                </c:pt>
                <c:pt idx="13">
                  <c:v>5.5657819208917627E-5</c:v>
                </c:pt>
                <c:pt idx="15">
                  <c:v>3.3471609317565544E-4</c:v>
                </c:pt>
                <c:pt idx="16">
                  <c:v>4.0545271459080791E-4</c:v>
                </c:pt>
              </c:numCache>
            </c:numRef>
          </c:val>
          <c:extLst>
            <c:ext xmlns:c16="http://schemas.microsoft.com/office/drawing/2014/chart" uri="{C3380CC4-5D6E-409C-BE32-E72D297353CC}">
              <c16:uniqueId val="{00000004-19DE-7A4B-8DD1-DF319697DEA1}"/>
            </c:ext>
          </c:extLst>
        </c:ser>
        <c:ser>
          <c:idx val="3"/>
          <c:order val="5"/>
          <c:tx>
            <c:strRef>
              <c:f>'6. Meso-scale Mineralogy'!$U$64</c:f>
              <c:strCache>
                <c:ptCount val="1"/>
                <c:pt idx="0">
                  <c:v>Dissolving</c:v>
                </c:pt>
              </c:strCache>
            </c:strRef>
          </c:tx>
          <c:spPr>
            <a:solidFill>
              <a:srgbClr val="6DFBFC"/>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Mineralogy'!$V$64:$AL$64</c:f>
              <c:numCache>
                <c:formatCode>0%</c:formatCode>
                <c:ptCount val="17"/>
                <c:pt idx="0">
                  <c:v>4.0472176107817164E-2</c:v>
                </c:pt>
                <c:pt idx="1">
                  <c:v>0.15884231183681441</c:v>
                </c:pt>
                <c:pt idx="3">
                  <c:v>2.3731802132857759E-2</c:v>
                </c:pt>
                <c:pt idx="4">
                  <c:v>8.7143792600730907E-2</c:v>
                </c:pt>
                <c:pt idx="6">
                  <c:v>4.7305150935996734E-3</c:v>
                </c:pt>
                <c:pt idx="7">
                  <c:v>2.0207477274525338E-2</c:v>
                </c:pt>
                <c:pt idx="9">
                  <c:v>4.1846881828552533E-3</c:v>
                </c:pt>
                <c:pt idx="10">
                  <c:v>1.9057243861342287E-2</c:v>
                </c:pt>
                <c:pt idx="12">
                  <c:v>2.8249900341309488E-3</c:v>
                </c:pt>
                <c:pt idx="13">
                  <c:v>7.2219360138111024E-3</c:v>
                </c:pt>
                <c:pt idx="15">
                  <c:v>5.0001806643735318E-3</c:v>
                </c:pt>
                <c:pt idx="16">
                  <c:v>2.521186208640476E-2</c:v>
                </c:pt>
              </c:numCache>
            </c:numRef>
          </c:val>
          <c:extLst>
            <c:ext xmlns:c16="http://schemas.microsoft.com/office/drawing/2014/chart" uri="{C3380CC4-5D6E-409C-BE32-E72D297353CC}">
              <c16:uniqueId val="{00000005-19DE-7A4B-8DD1-DF319697DEA1}"/>
            </c:ext>
          </c:extLst>
        </c:ser>
        <c:ser>
          <c:idx val="2"/>
          <c:order val="6"/>
          <c:tx>
            <c:strRef>
              <c:f>'6. Meso-scale Mineralogy'!$U$63</c:f>
              <c:strCache>
                <c:ptCount val="1"/>
                <c:pt idx="0">
                  <c:v>Other Sulfide</c:v>
                </c:pt>
              </c:strCache>
            </c:strRef>
          </c:tx>
          <c:spPr>
            <a:solidFill>
              <a:srgbClr val="FF0000"/>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Mineralogy'!$V$63:$AL$63</c:f>
              <c:numCache>
                <c:formatCode>0%</c:formatCode>
                <c:ptCount val="17"/>
                <c:pt idx="0">
                  <c:v>2.3464493601245718E-4</c:v>
                </c:pt>
                <c:pt idx="1">
                  <c:v>2.0082825040107343E-3</c:v>
                </c:pt>
                <c:pt idx="3">
                  <c:v>9.6995652407321067E-5</c:v>
                </c:pt>
                <c:pt idx="4">
                  <c:v>8.0894992687648268E-4</c:v>
                </c:pt>
                <c:pt idx="6">
                  <c:v>2.90147402369085E-5</c:v>
                </c:pt>
                <c:pt idx="7">
                  <c:v>3.6816650872262919E-4</c:v>
                </c:pt>
                <c:pt idx="9">
                  <c:v>2.436311849757932E-5</c:v>
                </c:pt>
                <c:pt idx="10">
                  <c:v>2.2252307320059524E-4</c:v>
                </c:pt>
                <c:pt idx="12">
                  <c:v>1.5208576454971347E-5</c:v>
                </c:pt>
                <c:pt idx="13">
                  <c:v>2.2271542248453988E-5</c:v>
                </c:pt>
                <c:pt idx="15">
                  <c:v>6.9062848415676957E-5</c:v>
                </c:pt>
                <c:pt idx="16">
                  <c:v>5.8637145296257329E-4</c:v>
                </c:pt>
              </c:numCache>
            </c:numRef>
          </c:val>
          <c:extLst>
            <c:ext xmlns:c16="http://schemas.microsoft.com/office/drawing/2014/chart" uri="{C3380CC4-5D6E-409C-BE32-E72D297353CC}">
              <c16:uniqueId val="{00000006-19DE-7A4B-8DD1-DF319697DEA1}"/>
            </c:ext>
          </c:extLst>
        </c:ser>
        <c:ser>
          <c:idx val="0"/>
          <c:order val="7"/>
          <c:tx>
            <c:strRef>
              <c:f>'6. Meso-scale Mineralogy'!$U$62</c:f>
              <c:strCache>
                <c:ptCount val="1"/>
                <c:pt idx="0">
                  <c:v>Fe-sulfide</c:v>
                </c:pt>
              </c:strCache>
            </c:strRef>
          </c:tx>
          <c:spPr>
            <a:solidFill>
              <a:srgbClr val="FFFF00"/>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Mineralogy'!$V$62:$AL$62</c:f>
              <c:numCache>
                <c:formatCode>0%</c:formatCode>
                <c:ptCount val="17"/>
                <c:pt idx="0">
                  <c:v>8.5528296447526839E-2</c:v>
                </c:pt>
                <c:pt idx="1">
                  <c:v>0.27955628725833842</c:v>
                </c:pt>
                <c:pt idx="3">
                  <c:v>5.3407497392185047E-2</c:v>
                </c:pt>
                <c:pt idx="4">
                  <c:v>0.15127382821577381</c:v>
                </c:pt>
                <c:pt idx="6">
                  <c:v>9.9378084695939308E-3</c:v>
                </c:pt>
                <c:pt idx="7">
                  <c:v>4.4010240240620779E-2</c:v>
                </c:pt>
                <c:pt idx="9">
                  <c:v>5.946806535695329E-3</c:v>
                </c:pt>
                <c:pt idx="10">
                  <c:v>2.8020569079381039E-2</c:v>
                </c:pt>
                <c:pt idx="12">
                  <c:v>5.4990336981805641E-3</c:v>
                </c:pt>
                <c:pt idx="13">
                  <c:v>1.1686164923989703E-2</c:v>
                </c:pt>
                <c:pt idx="15">
                  <c:v>1.073715035187197E-2</c:v>
                </c:pt>
                <c:pt idx="16">
                  <c:v>4.456548479857312E-2</c:v>
                </c:pt>
              </c:numCache>
            </c:numRef>
          </c:val>
          <c:extLst>
            <c:ext xmlns:c16="http://schemas.microsoft.com/office/drawing/2014/chart" uri="{C3380CC4-5D6E-409C-BE32-E72D297353CC}">
              <c16:uniqueId val="{00000007-19DE-7A4B-8DD1-DF319697DEA1}"/>
            </c:ext>
          </c:extLst>
        </c:ser>
        <c:dLbls>
          <c:showLegendKey val="0"/>
          <c:showVal val="0"/>
          <c:showCatName val="0"/>
          <c:showSerName val="0"/>
          <c:showPercent val="0"/>
          <c:showBubbleSize val="0"/>
        </c:dLbls>
        <c:gapWidth val="10"/>
        <c:overlap val="100"/>
        <c:axId val="380412328"/>
        <c:axId val="380412720"/>
      </c:barChart>
      <c:catAx>
        <c:axId val="38041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12720"/>
        <c:crosses val="autoZero"/>
        <c:auto val="1"/>
        <c:lblAlgn val="ctr"/>
        <c:lblOffset val="100"/>
        <c:noMultiLvlLbl val="0"/>
      </c:catAx>
      <c:valAx>
        <c:axId val="38041272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ZA"/>
                  <a:t>Mineralogy across size fractions</a:t>
                </a:r>
                <a:r>
                  <a:rPr lang="en-ZA" baseline="0"/>
                  <a:t> (wt.</a:t>
                </a:r>
                <a:r>
                  <a:rPr lang="en-ZA"/>
                  <a:t>%)</a:t>
                </a:r>
              </a:p>
            </c:rich>
          </c:tx>
          <c:layout>
            <c:manualLayout>
              <c:xMode val="edge"/>
              <c:yMode val="edge"/>
              <c:x val="4.8440057082161752E-4"/>
              <c:y val="0.18779249438991136"/>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12328"/>
        <c:crosses val="autoZero"/>
        <c:crossBetween val="between"/>
      </c:valAx>
      <c:spPr>
        <a:noFill/>
        <a:ln>
          <a:noFill/>
        </a:ln>
        <a:effectLst/>
      </c:spPr>
    </c:plotArea>
    <c:legend>
      <c:legendPos val="r"/>
      <c:layout>
        <c:manualLayout>
          <c:xMode val="edge"/>
          <c:yMode val="edge"/>
          <c:x val="0.77009870525172375"/>
          <c:y val="3.8337364805037459E-2"/>
          <c:w val="0.2299012947482762"/>
          <c:h val="0.82222542699767864"/>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0268325241322"/>
          <c:y val="7.2607804539138496E-2"/>
          <c:w val="0.83994813315937567"/>
          <c:h val="0.67917367281069874"/>
        </c:manualLayout>
      </c:layout>
      <c:scatterChart>
        <c:scatterStyle val="lineMarker"/>
        <c:varyColors val="0"/>
        <c:ser>
          <c:idx val="0"/>
          <c:order val="0"/>
          <c:tx>
            <c:v>Sample C - Water-fed</c:v>
          </c:tx>
          <c:spPr>
            <a:ln w="19050">
              <a:noFill/>
            </a:ln>
          </c:spPr>
          <c:marker>
            <c:symbol val="diamond"/>
            <c:size val="15"/>
            <c:spPr>
              <a:noFill/>
              <a:ln>
                <a:solidFill>
                  <a:schemeClr val="accent1"/>
                </a:solidFill>
              </a:ln>
            </c:spPr>
          </c:marker>
          <c:errBars>
            <c:errDir val="y"/>
            <c:errBarType val="both"/>
            <c:errValType val="cust"/>
            <c:noEndCap val="0"/>
            <c:plus>
              <c:numRef>
                <c:f>'1. Sample C - HCT'!$Y$4:$Y$56</c:f>
                <c:numCache>
                  <c:formatCode>General</c:formatCode>
                  <c:ptCount val="53"/>
                  <c:pt idx="0">
                    <c:v>8.4852813742385777E-2</c:v>
                  </c:pt>
                  <c:pt idx="1">
                    <c:v>9.1923881554251102E-2</c:v>
                  </c:pt>
                  <c:pt idx="2">
                    <c:v>0.1626345596729056</c:v>
                  </c:pt>
                  <c:pt idx="3">
                    <c:v>0</c:v>
                  </c:pt>
                  <c:pt idx="4">
                    <c:v>0.13435028842544369</c:v>
                  </c:pt>
                  <c:pt idx="5">
                    <c:v>2.8284271247461926E-2</c:v>
                  </c:pt>
                  <c:pt idx="6">
                    <c:v>0.21920310216782946</c:v>
                  </c:pt>
                  <c:pt idx="7">
                    <c:v>2.8284271247461926E-2</c:v>
                  </c:pt>
                  <c:pt idx="8">
                    <c:v>0.1343502884254443</c:v>
                  </c:pt>
                  <c:pt idx="9">
                    <c:v>2.12132034355966E-2</c:v>
                  </c:pt>
                  <c:pt idx="10">
                    <c:v>6.3639610306789801E-2</c:v>
                  </c:pt>
                  <c:pt idx="11">
                    <c:v>0.12020815280171303</c:v>
                  </c:pt>
                  <c:pt idx="12">
                    <c:v>7.0710678118659524E-3</c:v>
                  </c:pt>
                  <c:pt idx="13">
                    <c:v>7.7781745930520452E-2</c:v>
                  </c:pt>
                  <c:pt idx="14">
                    <c:v>7.0710678118653244E-3</c:v>
                  </c:pt>
                  <c:pt idx="15">
                    <c:v>7.0710678118653244E-3</c:v>
                  </c:pt>
                  <c:pt idx="16">
                    <c:v>2.1213203435595972E-2</c:v>
                  </c:pt>
                  <c:pt idx="17">
                    <c:v>7.0710678118653244E-3</c:v>
                  </c:pt>
                  <c:pt idx="18">
                    <c:v>7.0710678118653244E-3</c:v>
                  </c:pt>
                  <c:pt idx="19">
                    <c:v>1.4142135623730649E-2</c:v>
                  </c:pt>
                  <c:pt idx="20">
                    <c:v>1.4142135623731277E-2</c:v>
                  </c:pt>
                  <c:pt idx="21">
                    <c:v>2.8284271247461926E-2</c:v>
                  </c:pt>
                  <c:pt idx="22">
                    <c:v>1.4142135623730649E-2</c:v>
                  </c:pt>
                  <c:pt idx="23">
                    <c:v>6.3639610306789177E-2</c:v>
                  </c:pt>
                  <c:pt idx="24">
                    <c:v>2.12132034355966E-2</c:v>
                  </c:pt>
                  <c:pt idx="25">
                    <c:v>4.2426406871193201E-2</c:v>
                  </c:pt>
                  <c:pt idx="26">
                    <c:v>0.17677669529663689</c:v>
                  </c:pt>
                  <c:pt idx="27">
                    <c:v>4.2426406871192576E-2</c:v>
                  </c:pt>
                  <c:pt idx="28">
                    <c:v>5.6568542494923851E-2</c:v>
                  </c:pt>
                  <c:pt idx="29">
                    <c:v>4.9497474683058526E-2</c:v>
                  </c:pt>
                  <c:pt idx="30">
                    <c:v>0.10606601717798238</c:v>
                  </c:pt>
                  <c:pt idx="31">
                    <c:v>2.12132034355966E-2</c:v>
                  </c:pt>
                  <c:pt idx="32">
                    <c:v>2.12132034355966E-2</c:v>
                  </c:pt>
                  <c:pt idx="33">
                    <c:v>7.0710678118653244E-3</c:v>
                  </c:pt>
                  <c:pt idx="34">
                    <c:v>4.2426406871192576E-2</c:v>
                  </c:pt>
                  <c:pt idx="35">
                    <c:v>1.4142135623731277E-2</c:v>
                  </c:pt>
                  <c:pt idx="36">
                    <c:v>3.5355339059327882E-2</c:v>
                  </c:pt>
                  <c:pt idx="37">
                    <c:v>4.9497474683057895E-2</c:v>
                  </c:pt>
                  <c:pt idx="38">
                    <c:v>1.4142135623731277E-2</c:v>
                  </c:pt>
                  <c:pt idx="39">
                    <c:v>2.8284271247461926E-2</c:v>
                  </c:pt>
                  <c:pt idx="40">
                    <c:v>1.4142135623731277E-2</c:v>
                  </c:pt>
                  <c:pt idx="41">
                    <c:v>7.0710678118654502E-2</c:v>
                  </c:pt>
                  <c:pt idx="42">
                    <c:v>4.9497474683058526E-2</c:v>
                  </c:pt>
                  <c:pt idx="43">
                    <c:v>0</c:v>
                  </c:pt>
                  <c:pt idx="44">
                    <c:v>8.4852813742385153E-2</c:v>
                  </c:pt>
                  <c:pt idx="45">
                    <c:v>1.4142135623731277E-2</c:v>
                  </c:pt>
                  <c:pt idx="46">
                    <c:v>4.2426406871192576E-2</c:v>
                  </c:pt>
                  <c:pt idx="47">
                    <c:v>5.6568542494923851E-2</c:v>
                  </c:pt>
                  <c:pt idx="48">
                    <c:v>2.12132034355966E-2</c:v>
                  </c:pt>
                  <c:pt idx="49">
                    <c:v>0.12727922061357899</c:v>
                  </c:pt>
                  <c:pt idx="50">
                    <c:v>1.4142135623730649E-2</c:v>
                  </c:pt>
                  <c:pt idx="51">
                    <c:v>0</c:v>
                  </c:pt>
                  <c:pt idx="52">
                    <c:v>6.3639610306789177E-2</c:v>
                  </c:pt>
                </c:numCache>
              </c:numRef>
            </c:plus>
            <c:minus>
              <c:numRef>
                <c:f>'1. Sample C - HCT'!$Y$4:$Y$56</c:f>
                <c:numCache>
                  <c:formatCode>General</c:formatCode>
                  <c:ptCount val="53"/>
                  <c:pt idx="0">
                    <c:v>8.4852813742385777E-2</c:v>
                  </c:pt>
                  <c:pt idx="1">
                    <c:v>9.1923881554251102E-2</c:v>
                  </c:pt>
                  <c:pt idx="2">
                    <c:v>0.1626345596729056</c:v>
                  </c:pt>
                  <c:pt idx="3">
                    <c:v>0</c:v>
                  </c:pt>
                  <c:pt idx="4">
                    <c:v>0.13435028842544369</c:v>
                  </c:pt>
                  <c:pt idx="5">
                    <c:v>2.8284271247461926E-2</c:v>
                  </c:pt>
                  <c:pt idx="6">
                    <c:v>0.21920310216782946</c:v>
                  </c:pt>
                  <c:pt idx="7">
                    <c:v>2.8284271247461926E-2</c:v>
                  </c:pt>
                  <c:pt idx="8">
                    <c:v>0.1343502884254443</c:v>
                  </c:pt>
                  <c:pt idx="9">
                    <c:v>2.12132034355966E-2</c:v>
                  </c:pt>
                  <c:pt idx="10">
                    <c:v>6.3639610306789801E-2</c:v>
                  </c:pt>
                  <c:pt idx="11">
                    <c:v>0.12020815280171303</c:v>
                  </c:pt>
                  <c:pt idx="12">
                    <c:v>7.0710678118659524E-3</c:v>
                  </c:pt>
                  <c:pt idx="13">
                    <c:v>7.7781745930520452E-2</c:v>
                  </c:pt>
                  <c:pt idx="14">
                    <c:v>7.0710678118653244E-3</c:v>
                  </c:pt>
                  <c:pt idx="15">
                    <c:v>7.0710678118653244E-3</c:v>
                  </c:pt>
                  <c:pt idx="16">
                    <c:v>2.1213203435595972E-2</c:v>
                  </c:pt>
                  <c:pt idx="17">
                    <c:v>7.0710678118653244E-3</c:v>
                  </c:pt>
                  <c:pt idx="18">
                    <c:v>7.0710678118653244E-3</c:v>
                  </c:pt>
                  <c:pt idx="19">
                    <c:v>1.4142135623730649E-2</c:v>
                  </c:pt>
                  <c:pt idx="20">
                    <c:v>1.4142135623731277E-2</c:v>
                  </c:pt>
                  <c:pt idx="21">
                    <c:v>2.8284271247461926E-2</c:v>
                  </c:pt>
                  <c:pt idx="22">
                    <c:v>1.4142135623730649E-2</c:v>
                  </c:pt>
                  <c:pt idx="23">
                    <c:v>6.3639610306789177E-2</c:v>
                  </c:pt>
                  <c:pt idx="24">
                    <c:v>2.12132034355966E-2</c:v>
                  </c:pt>
                  <c:pt idx="25">
                    <c:v>4.2426406871193201E-2</c:v>
                  </c:pt>
                  <c:pt idx="26">
                    <c:v>0.17677669529663689</c:v>
                  </c:pt>
                  <c:pt idx="27">
                    <c:v>4.2426406871192576E-2</c:v>
                  </c:pt>
                  <c:pt idx="28">
                    <c:v>5.6568542494923851E-2</c:v>
                  </c:pt>
                  <c:pt idx="29">
                    <c:v>4.9497474683058526E-2</c:v>
                  </c:pt>
                  <c:pt idx="30">
                    <c:v>0.10606601717798238</c:v>
                  </c:pt>
                  <c:pt idx="31">
                    <c:v>2.12132034355966E-2</c:v>
                  </c:pt>
                  <c:pt idx="32">
                    <c:v>2.12132034355966E-2</c:v>
                  </c:pt>
                  <c:pt idx="33">
                    <c:v>7.0710678118653244E-3</c:v>
                  </c:pt>
                  <c:pt idx="34">
                    <c:v>4.2426406871192576E-2</c:v>
                  </c:pt>
                  <c:pt idx="35">
                    <c:v>1.4142135623731277E-2</c:v>
                  </c:pt>
                  <c:pt idx="36">
                    <c:v>3.5355339059327882E-2</c:v>
                  </c:pt>
                  <c:pt idx="37">
                    <c:v>4.9497474683057895E-2</c:v>
                  </c:pt>
                  <c:pt idx="38">
                    <c:v>1.4142135623731277E-2</c:v>
                  </c:pt>
                  <c:pt idx="39">
                    <c:v>2.8284271247461926E-2</c:v>
                  </c:pt>
                  <c:pt idx="40">
                    <c:v>1.4142135623731277E-2</c:v>
                  </c:pt>
                  <c:pt idx="41">
                    <c:v>7.0710678118654502E-2</c:v>
                  </c:pt>
                  <c:pt idx="42">
                    <c:v>4.9497474683058526E-2</c:v>
                  </c:pt>
                  <c:pt idx="43">
                    <c:v>0</c:v>
                  </c:pt>
                  <c:pt idx="44">
                    <c:v>8.4852813742385153E-2</c:v>
                  </c:pt>
                  <c:pt idx="45">
                    <c:v>1.4142135623731277E-2</c:v>
                  </c:pt>
                  <c:pt idx="46">
                    <c:v>4.2426406871192576E-2</c:v>
                  </c:pt>
                  <c:pt idx="47">
                    <c:v>5.6568542494923851E-2</c:v>
                  </c:pt>
                  <c:pt idx="48">
                    <c:v>2.12132034355966E-2</c:v>
                  </c:pt>
                  <c:pt idx="49">
                    <c:v>0.12727922061357899</c:v>
                  </c:pt>
                  <c:pt idx="50">
                    <c:v>1.4142135623730649E-2</c:v>
                  </c:pt>
                  <c:pt idx="51">
                    <c:v>0</c:v>
                  </c:pt>
                  <c:pt idx="52">
                    <c:v>6.3639610306789177E-2</c:v>
                  </c:pt>
                </c:numCache>
              </c:numRef>
            </c:minus>
          </c:errBars>
          <c:errBars>
            <c:errDir val="x"/>
            <c:errBarType val="both"/>
            <c:errValType val="fixedVal"/>
            <c:noEndCap val="0"/>
            <c:val val="0"/>
          </c:errBars>
          <c:xVal>
            <c:numRef>
              <c:f>'1. Sample C - HCT'!$W$4:$W$56</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52</c:v>
                </c:pt>
                <c:pt idx="52">
                  <c:v>53</c:v>
                </c:pt>
              </c:numCache>
            </c:numRef>
          </c:xVal>
          <c:yVal>
            <c:numRef>
              <c:f>'1. Sample C - HCT'!$X$4:$X$56</c:f>
              <c:numCache>
                <c:formatCode>0.00</c:formatCode>
                <c:ptCount val="53"/>
                <c:pt idx="0">
                  <c:v>7.3800000000000008</c:v>
                </c:pt>
                <c:pt idx="1">
                  <c:v>7.4849999999999994</c:v>
                </c:pt>
                <c:pt idx="2">
                  <c:v>7.4450000000000003</c:v>
                </c:pt>
                <c:pt idx="3">
                  <c:v>7.42</c:v>
                </c:pt>
                <c:pt idx="4">
                  <c:v>7.5449999999999999</c:v>
                </c:pt>
                <c:pt idx="5">
                  <c:v>7.6999999999999993</c:v>
                </c:pt>
                <c:pt idx="6">
                  <c:v>7.7750000000000004</c:v>
                </c:pt>
                <c:pt idx="7">
                  <c:v>7.5600000000000005</c:v>
                </c:pt>
                <c:pt idx="8">
                  <c:v>7.8149999999999995</c:v>
                </c:pt>
                <c:pt idx="9">
                  <c:v>7.5549999999999997</c:v>
                </c:pt>
                <c:pt idx="10">
                  <c:v>7.6850000000000005</c:v>
                </c:pt>
                <c:pt idx="11">
                  <c:v>7.6749999999999998</c:v>
                </c:pt>
                <c:pt idx="12">
                  <c:v>7.8949999999999996</c:v>
                </c:pt>
                <c:pt idx="13">
                  <c:v>7.5649999999999995</c:v>
                </c:pt>
                <c:pt idx="14">
                  <c:v>7.6749999999999998</c:v>
                </c:pt>
                <c:pt idx="15">
                  <c:v>7.8449999999999998</c:v>
                </c:pt>
                <c:pt idx="16">
                  <c:v>7.5449999999999999</c:v>
                </c:pt>
                <c:pt idx="17">
                  <c:v>7.7649999999999997</c:v>
                </c:pt>
                <c:pt idx="18">
                  <c:v>7.8650000000000002</c:v>
                </c:pt>
                <c:pt idx="19">
                  <c:v>7.63</c:v>
                </c:pt>
                <c:pt idx="20">
                  <c:v>7.7200000000000006</c:v>
                </c:pt>
                <c:pt idx="21">
                  <c:v>7.7799999999999994</c:v>
                </c:pt>
                <c:pt idx="22">
                  <c:v>7.84</c:v>
                </c:pt>
                <c:pt idx="23">
                  <c:v>7.7850000000000001</c:v>
                </c:pt>
                <c:pt idx="24">
                  <c:v>7.8149999999999995</c:v>
                </c:pt>
                <c:pt idx="25">
                  <c:v>7.87</c:v>
                </c:pt>
                <c:pt idx="26">
                  <c:v>7.5750000000000002</c:v>
                </c:pt>
                <c:pt idx="27">
                  <c:v>7.6099999999999994</c:v>
                </c:pt>
                <c:pt idx="28">
                  <c:v>7.58</c:v>
                </c:pt>
                <c:pt idx="29">
                  <c:v>7.7549999999999999</c:v>
                </c:pt>
                <c:pt idx="30">
                  <c:v>7.665</c:v>
                </c:pt>
                <c:pt idx="31">
                  <c:v>7.7349999999999994</c:v>
                </c:pt>
                <c:pt idx="32">
                  <c:v>7.7249999999999996</c:v>
                </c:pt>
                <c:pt idx="33">
                  <c:v>7.7149999999999999</c:v>
                </c:pt>
                <c:pt idx="34">
                  <c:v>7.73</c:v>
                </c:pt>
                <c:pt idx="35">
                  <c:v>7.6400000000000006</c:v>
                </c:pt>
                <c:pt idx="36">
                  <c:v>7.7050000000000001</c:v>
                </c:pt>
                <c:pt idx="37">
                  <c:v>7.5250000000000004</c:v>
                </c:pt>
                <c:pt idx="38">
                  <c:v>7.6</c:v>
                </c:pt>
                <c:pt idx="39">
                  <c:v>7.5500000000000007</c:v>
                </c:pt>
                <c:pt idx="40">
                  <c:v>7.7200000000000006</c:v>
                </c:pt>
                <c:pt idx="41">
                  <c:v>7.08</c:v>
                </c:pt>
                <c:pt idx="42">
                  <c:v>7.7549999999999999</c:v>
                </c:pt>
                <c:pt idx="43">
                  <c:v>7.71</c:v>
                </c:pt>
                <c:pt idx="44">
                  <c:v>7.79</c:v>
                </c:pt>
                <c:pt idx="45">
                  <c:v>7.7200000000000006</c:v>
                </c:pt>
                <c:pt idx="46">
                  <c:v>7.7200000000000006</c:v>
                </c:pt>
                <c:pt idx="47">
                  <c:v>7.79</c:v>
                </c:pt>
                <c:pt idx="48">
                  <c:v>7.6549999999999994</c:v>
                </c:pt>
                <c:pt idx="49">
                  <c:v>7.6099999999999994</c:v>
                </c:pt>
                <c:pt idx="50">
                  <c:v>7.63</c:v>
                </c:pt>
                <c:pt idx="51">
                  <c:v>7.36</c:v>
                </c:pt>
                <c:pt idx="52">
                  <c:v>7.3049999999999997</c:v>
                </c:pt>
              </c:numCache>
            </c:numRef>
          </c:yVal>
          <c:smooth val="0"/>
          <c:extLst>
            <c:ext xmlns:c16="http://schemas.microsoft.com/office/drawing/2014/chart" uri="{C3380CC4-5D6E-409C-BE32-E72D297353CC}">
              <c16:uniqueId val="{00000000-D953-DA49-AB85-B8D5F2365AF0}"/>
            </c:ext>
          </c:extLst>
        </c:ser>
        <c:ser>
          <c:idx val="5"/>
          <c:order val="1"/>
          <c:tx>
            <c:v>Water</c:v>
          </c:tx>
          <c:spPr>
            <a:ln w="19050">
              <a:solidFill>
                <a:schemeClr val="accent1"/>
              </a:solidFill>
              <a:prstDash val="dash"/>
            </a:ln>
          </c:spPr>
          <c:xVal>
            <c:numRef>
              <c:f>'1. Sample C - HCT'!$A$3:$A$55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52</c:v>
                </c:pt>
                <c:pt idx="52">
                  <c:v>53</c:v>
                </c:pt>
              </c:numCache>
            </c:numRef>
          </c:xVal>
          <c:yVal>
            <c:numRef>
              <c:f>'1. Sample C - HCT'!$B$3:$B$55</c:f>
              <c:numCache>
                <c:formatCode>0.00</c:formatCode>
                <c:ptCount val="53"/>
                <c:pt idx="0">
                  <c:v>7.57</c:v>
                </c:pt>
                <c:pt idx="1">
                  <c:v>7.43</c:v>
                </c:pt>
                <c:pt idx="2">
                  <c:v>7.15</c:v>
                </c:pt>
                <c:pt idx="3">
                  <c:v>7.11</c:v>
                </c:pt>
                <c:pt idx="4">
                  <c:v>7.15</c:v>
                </c:pt>
                <c:pt idx="5">
                  <c:v>7.24</c:v>
                </c:pt>
                <c:pt idx="6">
                  <c:v>7.33</c:v>
                </c:pt>
                <c:pt idx="7">
                  <c:v>7.33</c:v>
                </c:pt>
                <c:pt idx="8">
                  <c:v>7.32</c:v>
                </c:pt>
                <c:pt idx="9">
                  <c:v>7.16</c:v>
                </c:pt>
                <c:pt idx="10">
                  <c:v>7.31</c:v>
                </c:pt>
                <c:pt idx="11">
                  <c:v>7.67</c:v>
                </c:pt>
                <c:pt idx="12">
                  <c:v>7.81</c:v>
                </c:pt>
                <c:pt idx="13">
                  <c:v>6.8</c:v>
                </c:pt>
                <c:pt idx="14">
                  <c:v>7.87</c:v>
                </c:pt>
                <c:pt idx="15">
                  <c:v>7.87</c:v>
                </c:pt>
                <c:pt idx="16">
                  <c:v>7.92</c:v>
                </c:pt>
                <c:pt idx="17">
                  <c:v>8.09</c:v>
                </c:pt>
                <c:pt idx="18">
                  <c:v>8.0299999999999994</c:v>
                </c:pt>
                <c:pt idx="19">
                  <c:v>7.46</c:v>
                </c:pt>
                <c:pt idx="20">
                  <c:v>7.47</c:v>
                </c:pt>
                <c:pt idx="21">
                  <c:v>7.62</c:v>
                </c:pt>
                <c:pt idx="22">
                  <c:v>7.41</c:v>
                </c:pt>
                <c:pt idx="23">
                  <c:v>7.63</c:v>
                </c:pt>
                <c:pt idx="24">
                  <c:v>7.61</c:v>
                </c:pt>
                <c:pt idx="25">
                  <c:v>7.52</c:v>
                </c:pt>
                <c:pt idx="26">
                  <c:v>7.52</c:v>
                </c:pt>
                <c:pt idx="27">
                  <c:v>7.39</c:v>
                </c:pt>
                <c:pt idx="28">
                  <c:v>7.7</c:v>
                </c:pt>
                <c:pt idx="29">
                  <c:v>7.34</c:v>
                </c:pt>
                <c:pt idx="30">
                  <c:v>7.86</c:v>
                </c:pt>
                <c:pt idx="31">
                  <c:v>7.66</c:v>
                </c:pt>
                <c:pt idx="32">
                  <c:v>7.38</c:v>
                </c:pt>
                <c:pt idx="33">
                  <c:v>7.6</c:v>
                </c:pt>
                <c:pt idx="34">
                  <c:v>7.66</c:v>
                </c:pt>
                <c:pt idx="35">
                  <c:v>7.48</c:v>
                </c:pt>
                <c:pt idx="36">
                  <c:v>7.66</c:v>
                </c:pt>
                <c:pt idx="37">
                  <c:v>7.17</c:v>
                </c:pt>
                <c:pt idx="38">
                  <c:v>7.53</c:v>
                </c:pt>
                <c:pt idx="39">
                  <c:v>7.65</c:v>
                </c:pt>
                <c:pt idx="40">
                  <c:v>7.81</c:v>
                </c:pt>
                <c:pt idx="41">
                  <c:v>7.71</c:v>
                </c:pt>
                <c:pt idx="42">
                  <c:v>7.71</c:v>
                </c:pt>
                <c:pt idx="43">
                  <c:v>7.83</c:v>
                </c:pt>
                <c:pt idx="44">
                  <c:v>7.67</c:v>
                </c:pt>
                <c:pt idx="45">
                  <c:v>7.52</c:v>
                </c:pt>
                <c:pt idx="46">
                  <c:v>7.39</c:v>
                </c:pt>
                <c:pt idx="47">
                  <c:v>7.21</c:v>
                </c:pt>
                <c:pt idx="48">
                  <c:v>6.33</c:v>
                </c:pt>
                <c:pt idx="49">
                  <c:v>7.4</c:v>
                </c:pt>
                <c:pt idx="50">
                  <c:v>7.43</c:v>
                </c:pt>
                <c:pt idx="51">
                  <c:v>7.25</c:v>
                </c:pt>
                <c:pt idx="52">
                  <c:v>7.54</c:v>
                </c:pt>
              </c:numCache>
            </c:numRef>
          </c:yVal>
          <c:smooth val="0"/>
          <c:extLst>
            <c:ext xmlns:c16="http://schemas.microsoft.com/office/drawing/2014/chart" uri="{C3380CC4-5D6E-409C-BE32-E72D297353CC}">
              <c16:uniqueId val="{00000001-A03D-634E-BFA9-453B56EB0B5E}"/>
            </c:ext>
          </c:extLst>
        </c:ser>
        <c:dLbls>
          <c:showLegendKey val="0"/>
          <c:showVal val="0"/>
          <c:showCatName val="0"/>
          <c:showSerName val="0"/>
          <c:showPercent val="0"/>
          <c:showBubbleSize val="0"/>
        </c:dLbls>
        <c:axId val="271896464"/>
        <c:axId val="271896856"/>
        <c:extLst/>
      </c:scatterChart>
      <c:valAx>
        <c:axId val="271896464"/>
        <c:scaling>
          <c:orientation val="minMax"/>
          <c:max val="53"/>
          <c:min val="0"/>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ZA"/>
                  <a:t>Time [Weeks]</a:t>
                </a:r>
              </a:p>
            </c:rich>
          </c:tx>
          <c:layout>
            <c:manualLayout>
              <c:xMode val="edge"/>
              <c:yMode val="edge"/>
              <c:x val="0.48104909707796667"/>
              <c:y val="0.84406215934108997"/>
            </c:manualLayout>
          </c:layout>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a:pPr>
            <a:endParaRPr lang="en-US"/>
          </a:p>
        </c:txPr>
        <c:crossAx val="271896856"/>
        <c:crosses val="autoZero"/>
        <c:crossBetween val="midCat"/>
      </c:valAx>
      <c:valAx>
        <c:axId val="271896856"/>
        <c:scaling>
          <c:orientation val="minMax"/>
          <c:max val="9"/>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ZA"/>
                  <a:t>pH</a:t>
                </a:r>
              </a:p>
            </c:rich>
          </c:tx>
          <c:layout>
            <c:manualLayout>
              <c:xMode val="edge"/>
              <c:yMode val="edge"/>
              <c:x val="2.6224372169272314E-2"/>
              <c:y val="0.35450714003263201"/>
            </c:manualLayout>
          </c:layout>
          <c:overlay val="0"/>
          <c:spPr>
            <a:noFill/>
            <a:ln>
              <a:noFill/>
            </a:ln>
            <a:effectLst/>
          </c:spPr>
        </c:title>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a:pPr>
            <a:endParaRPr lang="en-US"/>
          </a:p>
        </c:txPr>
        <c:crossAx val="271896464"/>
        <c:crosses val="autoZero"/>
        <c:crossBetween val="midCat"/>
      </c:valAx>
    </c:plotArea>
    <c:legend>
      <c:legendPos val="t"/>
      <c:layout>
        <c:manualLayout>
          <c:xMode val="edge"/>
          <c:yMode val="edge"/>
          <c:x val="0"/>
          <c:y val="0.89858417258626466"/>
          <c:w val="0.99082169545096033"/>
          <c:h val="0.10141582741373537"/>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lt1"/>
    </a:solidFill>
    <a:ln w="9525" cap="flat" cmpd="sng" algn="ctr">
      <a:noFill/>
      <a:round/>
    </a:ln>
    <a:effectLst/>
  </c:spPr>
  <c:txPr>
    <a:bodyPr/>
    <a:lstStyle/>
    <a:p>
      <a:pPr>
        <a:defRPr lang="en-GB" sz="3200" b="0" i="0" u="none" strike="noStrike" kern="1200" cap="none" baseline="0">
          <a:solidFill>
            <a:schemeClr val="dk1"/>
          </a:solidFill>
          <a:latin typeface="Times New Roman" panose="02020603050405020304" pitchFamily="18" charset="0"/>
          <a:ea typeface="+mn-ea"/>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0268325241322"/>
          <c:y val="7.2607804539138496E-2"/>
          <c:w val="0.83994813315937567"/>
          <c:h val="0.68765674762919216"/>
        </c:manualLayout>
      </c:layout>
      <c:scatterChart>
        <c:scatterStyle val="lineMarker"/>
        <c:varyColors val="0"/>
        <c:ser>
          <c:idx val="0"/>
          <c:order val="0"/>
          <c:tx>
            <c:v>Sample C - Water-fed</c:v>
          </c:tx>
          <c:spPr>
            <a:ln w="19050">
              <a:noFill/>
            </a:ln>
          </c:spPr>
          <c:marker>
            <c:symbol val="diamond"/>
            <c:size val="15"/>
            <c:spPr>
              <a:noFill/>
              <a:ln>
                <a:solidFill>
                  <a:schemeClr val="accent1"/>
                </a:solidFill>
              </a:ln>
            </c:spPr>
          </c:marker>
          <c:errBars>
            <c:errDir val="y"/>
            <c:errBarType val="both"/>
            <c:errValType val="cust"/>
            <c:noEndCap val="0"/>
            <c:plus>
              <c:numRef>
                <c:f>'1. Sample C - HCT'!$AA$4:$AA$56</c:f>
                <c:numCache>
                  <c:formatCode>General</c:formatCode>
                  <c:ptCount val="53"/>
                  <c:pt idx="0">
                    <c:v>16.970562748477139</c:v>
                  </c:pt>
                  <c:pt idx="1">
                    <c:v>0.70710678118654757</c:v>
                  </c:pt>
                  <c:pt idx="2">
                    <c:v>5.6568542494923806</c:v>
                  </c:pt>
                  <c:pt idx="3">
                    <c:v>19.798989873223331</c:v>
                  </c:pt>
                  <c:pt idx="4">
                    <c:v>4.2426406871192848</c:v>
                  </c:pt>
                  <c:pt idx="5">
                    <c:v>37.476659402887016</c:v>
                  </c:pt>
                  <c:pt idx="6">
                    <c:v>2.1213203435596424</c:v>
                  </c:pt>
                  <c:pt idx="7">
                    <c:v>1.4142135623730951</c:v>
                  </c:pt>
                  <c:pt idx="8">
                    <c:v>10.606601717798213</c:v>
                  </c:pt>
                  <c:pt idx="9">
                    <c:v>2.1213203435596424</c:v>
                  </c:pt>
                  <c:pt idx="10">
                    <c:v>14.142135623730951</c:v>
                  </c:pt>
                  <c:pt idx="11">
                    <c:v>8.4852813742385695</c:v>
                  </c:pt>
                  <c:pt idx="12">
                    <c:v>2.1213203435596424</c:v>
                  </c:pt>
                  <c:pt idx="13">
                    <c:v>8.4852813742385695</c:v>
                  </c:pt>
                  <c:pt idx="14">
                    <c:v>70.710678118654755</c:v>
                  </c:pt>
                  <c:pt idx="16">
                    <c:v>22.627416997969522</c:v>
                  </c:pt>
                  <c:pt idx="17">
                    <c:v>3.5355339059327378</c:v>
                  </c:pt>
                  <c:pt idx="18">
                    <c:v>4.2426406871192848</c:v>
                  </c:pt>
                  <c:pt idx="19">
                    <c:v>2.1213203435596424</c:v>
                  </c:pt>
                  <c:pt idx="20">
                    <c:v>0.70710678118654757</c:v>
                  </c:pt>
                  <c:pt idx="21">
                    <c:v>10.606601717798213</c:v>
                  </c:pt>
                  <c:pt idx="22">
                    <c:v>4.9497474683058327</c:v>
                  </c:pt>
                  <c:pt idx="23">
                    <c:v>4.2426406871192848</c:v>
                  </c:pt>
                  <c:pt idx="24">
                    <c:v>7.0710678118654755</c:v>
                  </c:pt>
                  <c:pt idx="25">
                    <c:v>1.4142135623730951</c:v>
                  </c:pt>
                  <c:pt idx="26">
                    <c:v>22.627416997969522</c:v>
                  </c:pt>
                  <c:pt idx="27">
                    <c:v>45.254833995939045</c:v>
                  </c:pt>
                  <c:pt idx="28">
                    <c:v>8.4852813742385695</c:v>
                  </c:pt>
                  <c:pt idx="29">
                    <c:v>9.1923881554251174</c:v>
                  </c:pt>
                  <c:pt idx="30">
                    <c:v>3.5355339059327378</c:v>
                  </c:pt>
                  <c:pt idx="31">
                    <c:v>14.142135623730951</c:v>
                  </c:pt>
                  <c:pt idx="32">
                    <c:v>5.6568542494923806</c:v>
                  </c:pt>
                  <c:pt idx="33">
                    <c:v>4.2426406871192848</c:v>
                  </c:pt>
                  <c:pt idx="34">
                    <c:v>0.70710678118654757</c:v>
                  </c:pt>
                  <c:pt idx="35">
                    <c:v>2.8284271247461903</c:v>
                  </c:pt>
                  <c:pt idx="37">
                    <c:v>43.133513652379399</c:v>
                  </c:pt>
                  <c:pt idx="38">
                    <c:v>2.1213203435596424</c:v>
                  </c:pt>
                  <c:pt idx="39">
                    <c:v>1.4142135623730951</c:v>
                  </c:pt>
                  <c:pt idx="40">
                    <c:v>3.5355339059327378</c:v>
                  </c:pt>
                  <c:pt idx="41">
                    <c:v>5.6568542494923806</c:v>
                  </c:pt>
                  <c:pt idx="42">
                    <c:v>7.7781745930520225</c:v>
                  </c:pt>
                  <c:pt idx="43">
                    <c:v>4.9497474683058327</c:v>
                  </c:pt>
                  <c:pt idx="44">
                    <c:v>3.5355339059327378</c:v>
                  </c:pt>
                  <c:pt idx="45">
                    <c:v>6.3639610306789276</c:v>
                  </c:pt>
                  <c:pt idx="46">
                    <c:v>4.2426406871192848</c:v>
                  </c:pt>
                  <c:pt idx="47">
                    <c:v>0.70710678118654757</c:v>
                  </c:pt>
                  <c:pt idx="48">
                    <c:v>2.1213203435596424</c:v>
                  </c:pt>
                  <c:pt idx="49">
                    <c:v>4.2426406871192848</c:v>
                  </c:pt>
                  <c:pt idx="50">
                    <c:v>2.1213203435596424</c:v>
                  </c:pt>
                  <c:pt idx="51">
                    <c:v>2.8284271247461903</c:v>
                  </c:pt>
                  <c:pt idx="52">
                    <c:v>30.405591591021544</c:v>
                  </c:pt>
                </c:numCache>
              </c:numRef>
            </c:plus>
            <c:minus>
              <c:numRef>
                <c:f>'1. Sample C - HCT'!$AA$4:$AA$56</c:f>
                <c:numCache>
                  <c:formatCode>General</c:formatCode>
                  <c:ptCount val="53"/>
                  <c:pt idx="0">
                    <c:v>16.970562748477139</c:v>
                  </c:pt>
                  <c:pt idx="1">
                    <c:v>0.70710678118654757</c:v>
                  </c:pt>
                  <c:pt idx="2">
                    <c:v>5.6568542494923806</c:v>
                  </c:pt>
                  <c:pt idx="3">
                    <c:v>19.798989873223331</c:v>
                  </c:pt>
                  <c:pt idx="4">
                    <c:v>4.2426406871192848</c:v>
                  </c:pt>
                  <c:pt idx="5">
                    <c:v>37.476659402887016</c:v>
                  </c:pt>
                  <c:pt idx="6">
                    <c:v>2.1213203435596424</c:v>
                  </c:pt>
                  <c:pt idx="7">
                    <c:v>1.4142135623730951</c:v>
                  </c:pt>
                  <c:pt idx="8">
                    <c:v>10.606601717798213</c:v>
                  </c:pt>
                  <c:pt idx="9">
                    <c:v>2.1213203435596424</c:v>
                  </c:pt>
                  <c:pt idx="10">
                    <c:v>14.142135623730951</c:v>
                  </c:pt>
                  <c:pt idx="11">
                    <c:v>8.4852813742385695</c:v>
                  </c:pt>
                  <c:pt idx="12">
                    <c:v>2.1213203435596424</c:v>
                  </c:pt>
                  <c:pt idx="13">
                    <c:v>8.4852813742385695</c:v>
                  </c:pt>
                  <c:pt idx="14">
                    <c:v>70.710678118654755</c:v>
                  </c:pt>
                  <c:pt idx="16">
                    <c:v>22.627416997969522</c:v>
                  </c:pt>
                  <c:pt idx="17">
                    <c:v>3.5355339059327378</c:v>
                  </c:pt>
                  <c:pt idx="18">
                    <c:v>4.2426406871192848</c:v>
                  </c:pt>
                  <c:pt idx="19">
                    <c:v>2.1213203435596424</c:v>
                  </c:pt>
                  <c:pt idx="20">
                    <c:v>0.70710678118654757</c:v>
                  </c:pt>
                  <c:pt idx="21">
                    <c:v>10.606601717798213</c:v>
                  </c:pt>
                  <c:pt idx="22">
                    <c:v>4.9497474683058327</c:v>
                  </c:pt>
                  <c:pt idx="23">
                    <c:v>4.2426406871192848</c:v>
                  </c:pt>
                  <c:pt idx="24">
                    <c:v>7.0710678118654755</c:v>
                  </c:pt>
                  <c:pt idx="25">
                    <c:v>1.4142135623730951</c:v>
                  </c:pt>
                  <c:pt idx="26">
                    <c:v>22.627416997969522</c:v>
                  </c:pt>
                  <c:pt idx="27">
                    <c:v>45.254833995939045</c:v>
                  </c:pt>
                  <c:pt idx="28">
                    <c:v>8.4852813742385695</c:v>
                  </c:pt>
                  <c:pt idx="29">
                    <c:v>9.1923881554251174</c:v>
                  </c:pt>
                  <c:pt idx="30">
                    <c:v>3.5355339059327378</c:v>
                  </c:pt>
                  <c:pt idx="31">
                    <c:v>14.142135623730951</c:v>
                  </c:pt>
                  <c:pt idx="32">
                    <c:v>5.6568542494923806</c:v>
                  </c:pt>
                  <c:pt idx="33">
                    <c:v>4.2426406871192848</c:v>
                  </c:pt>
                  <c:pt idx="34">
                    <c:v>0.70710678118654757</c:v>
                  </c:pt>
                  <c:pt idx="35">
                    <c:v>2.8284271247461903</c:v>
                  </c:pt>
                  <c:pt idx="37">
                    <c:v>43.133513652379399</c:v>
                  </c:pt>
                  <c:pt idx="38">
                    <c:v>2.1213203435596424</c:v>
                  </c:pt>
                  <c:pt idx="39">
                    <c:v>1.4142135623730951</c:v>
                  </c:pt>
                  <c:pt idx="40">
                    <c:v>3.5355339059327378</c:v>
                  </c:pt>
                  <c:pt idx="41">
                    <c:v>5.6568542494923806</c:v>
                  </c:pt>
                  <c:pt idx="42">
                    <c:v>7.7781745930520225</c:v>
                  </c:pt>
                  <c:pt idx="43">
                    <c:v>4.9497474683058327</c:v>
                  </c:pt>
                  <c:pt idx="44">
                    <c:v>3.5355339059327378</c:v>
                  </c:pt>
                  <c:pt idx="45">
                    <c:v>6.3639610306789276</c:v>
                  </c:pt>
                  <c:pt idx="46">
                    <c:v>4.2426406871192848</c:v>
                  </c:pt>
                  <c:pt idx="47">
                    <c:v>0.70710678118654757</c:v>
                  </c:pt>
                  <c:pt idx="48">
                    <c:v>2.1213203435596424</c:v>
                  </c:pt>
                  <c:pt idx="49">
                    <c:v>4.2426406871192848</c:v>
                  </c:pt>
                  <c:pt idx="50">
                    <c:v>2.1213203435596424</c:v>
                  </c:pt>
                  <c:pt idx="51">
                    <c:v>2.8284271247461903</c:v>
                  </c:pt>
                  <c:pt idx="52">
                    <c:v>30.405591591021544</c:v>
                  </c:pt>
                </c:numCache>
              </c:numRef>
            </c:minus>
          </c:errBars>
          <c:errBars>
            <c:errDir val="x"/>
            <c:errBarType val="both"/>
            <c:errValType val="fixedVal"/>
            <c:noEndCap val="0"/>
            <c:val val="0"/>
          </c:errBars>
          <c:xVal>
            <c:numRef>
              <c:f>'1. Sample C - HCT'!$W$4:$W$56</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52</c:v>
                </c:pt>
                <c:pt idx="52">
                  <c:v>53</c:v>
                </c:pt>
              </c:numCache>
            </c:numRef>
          </c:xVal>
          <c:yVal>
            <c:numRef>
              <c:f>'1. Sample C - HCT'!$Z$4:$Z$56</c:f>
              <c:numCache>
                <c:formatCode>0</c:formatCode>
                <c:ptCount val="53"/>
                <c:pt idx="0">
                  <c:v>298</c:v>
                </c:pt>
                <c:pt idx="1">
                  <c:v>271.5</c:v>
                </c:pt>
                <c:pt idx="2">
                  <c:v>299</c:v>
                </c:pt>
                <c:pt idx="3">
                  <c:v>299</c:v>
                </c:pt>
                <c:pt idx="4">
                  <c:v>292</c:v>
                </c:pt>
                <c:pt idx="5">
                  <c:v>260.5</c:v>
                </c:pt>
                <c:pt idx="6">
                  <c:v>278.5</c:v>
                </c:pt>
                <c:pt idx="7">
                  <c:v>296</c:v>
                </c:pt>
                <c:pt idx="8">
                  <c:v>293.5</c:v>
                </c:pt>
                <c:pt idx="9">
                  <c:v>272.5</c:v>
                </c:pt>
                <c:pt idx="10">
                  <c:v>304</c:v>
                </c:pt>
                <c:pt idx="11">
                  <c:v>283</c:v>
                </c:pt>
                <c:pt idx="12">
                  <c:v>308.5</c:v>
                </c:pt>
                <c:pt idx="13">
                  <c:v>263</c:v>
                </c:pt>
                <c:pt idx="14">
                  <c:v>159</c:v>
                </c:pt>
                <c:pt idx="15">
                  <c:v>265</c:v>
                </c:pt>
                <c:pt idx="16">
                  <c:v>373</c:v>
                </c:pt>
                <c:pt idx="17">
                  <c:v>283.5</c:v>
                </c:pt>
                <c:pt idx="18">
                  <c:v>307</c:v>
                </c:pt>
                <c:pt idx="19">
                  <c:v>253.5</c:v>
                </c:pt>
                <c:pt idx="20">
                  <c:v>286.5</c:v>
                </c:pt>
                <c:pt idx="21">
                  <c:v>307.5</c:v>
                </c:pt>
                <c:pt idx="22">
                  <c:v>298.5</c:v>
                </c:pt>
                <c:pt idx="23">
                  <c:v>298</c:v>
                </c:pt>
                <c:pt idx="24">
                  <c:v>297</c:v>
                </c:pt>
                <c:pt idx="25">
                  <c:v>277</c:v>
                </c:pt>
                <c:pt idx="26">
                  <c:v>309</c:v>
                </c:pt>
                <c:pt idx="27">
                  <c:v>263</c:v>
                </c:pt>
                <c:pt idx="28">
                  <c:v>252</c:v>
                </c:pt>
                <c:pt idx="29">
                  <c:v>195.5</c:v>
                </c:pt>
                <c:pt idx="30">
                  <c:v>279.5</c:v>
                </c:pt>
                <c:pt idx="31">
                  <c:v>281</c:v>
                </c:pt>
                <c:pt idx="32">
                  <c:v>274</c:v>
                </c:pt>
                <c:pt idx="33">
                  <c:v>292</c:v>
                </c:pt>
                <c:pt idx="34">
                  <c:v>283.5</c:v>
                </c:pt>
                <c:pt idx="35">
                  <c:v>287</c:v>
                </c:pt>
                <c:pt idx="36">
                  <c:v>290</c:v>
                </c:pt>
                <c:pt idx="37">
                  <c:v>299.5</c:v>
                </c:pt>
                <c:pt idx="38">
                  <c:v>334.5</c:v>
                </c:pt>
                <c:pt idx="39">
                  <c:v>344</c:v>
                </c:pt>
                <c:pt idx="40">
                  <c:v>342.5</c:v>
                </c:pt>
                <c:pt idx="41">
                  <c:v>287</c:v>
                </c:pt>
                <c:pt idx="42">
                  <c:v>313.5</c:v>
                </c:pt>
                <c:pt idx="43">
                  <c:v>291.5</c:v>
                </c:pt>
                <c:pt idx="44">
                  <c:v>341.5</c:v>
                </c:pt>
                <c:pt idx="45">
                  <c:v>321.5</c:v>
                </c:pt>
                <c:pt idx="46">
                  <c:v>331</c:v>
                </c:pt>
                <c:pt idx="47">
                  <c:v>325.5</c:v>
                </c:pt>
                <c:pt idx="48">
                  <c:v>349.5</c:v>
                </c:pt>
                <c:pt idx="49">
                  <c:v>334</c:v>
                </c:pt>
                <c:pt idx="50">
                  <c:v>349.5</c:v>
                </c:pt>
                <c:pt idx="51">
                  <c:v>337</c:v>
                </c:pt>
                <c:pt idx="52">
                  <c:v>280.5</c:v>
                </c:pt>
              </c:numCache>
            </c:numRef>
          </c:yVal>
          <c:smooth val="0"/>
          <c:extLst>
            <c:ext xmlns:c16="http://schemas.microsoft.com/office/drawing/2014/chart" uri="{C3380CC4-5D6E-409C-BE32-E72D297353CC}">
              <c16:uniqueId val="{00000000-6BAB-5545-B568-C90C23FAA660}"/>
            </c:ext>
          </c:extLst>
        </c:ser>
        <c:ser>
          <c:idx val="5"/>
          <c:order val="1"/>
          <c:tx>
            <c:v>Water</c:v>
          </c:tx>
          <c:spPr>
            <a:ln w="19050">
              <a:solidFill>
                <a:schemeClr val="tx1">
                  <a:lumMod val="15000"/>
                  <a:lumOff val="85000"/>
                </a:schemeClr>
              </a:solidFill>
              <a:prstDash val="dash"/>
            </a:ln>
          </c:spPr>
          <c:xVal>
            <c:numRef>
              <c:f>'1. Sample C - HCT'!$A$3:$A$55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52</c:v>
                </c:pt>
                <c:pt idx="52">
                  <c:v>53</c:v>
                </c:pt>
              </c:numCache>
            </c:numRef>
          </c:xVal>
          <c:yVal>
            <c:numRef>
              <c:f>'1. Sample C - HCT'!$C$3:$C$55</c:f>
              <c:numCache>
                <c:formatCode>General</c:formatCode>
                <c:ptCount val="53"/>
                <c:pt idx="0">
                  <c:v>278</c:v>
                </c:pt>
                <c:pt idx="1">
                  <c:v>309</c:v>
                </c:pt>
                <c:pt idx="2">
                  <c:v>286</c:v>
                </c:pt>
                <c:pt idx="3">
                  <c:v>287</c:v>
                </c:pt>
                <c:pt idx="4">
                  <c:v>298</c:v>
                </c:pt>
                <c:pt idx="5">
                  <c:v>316</c:v>
                </c:pt>
                <c:pt idx="6">
                  <c:v>321</c:v>
                </c:pt>
                <c:pt idx="7">
                  <c:v>300</c:v>
                </c:pt>
                <c:pt idx="8">
                  <c:v>337</c:v>
                </c:pt>
                <c:pt idx="9">
                  <c:v>296</c:v>
                </c:pt>
                <c:pt idx="10">
                  <c:v>222</c:v>
                </c:pt>
                <c:pt idx="11">
                  <c:v>283</c:v>
                </c:pt>
                <c:pt idx="12">
                  <c:v>287</c:v>
                </c:pt>
                <c:pt idx="13">
                  <c:v>273</c:v>
                </c:pt>
                <c:pt idx="14">
                  <c:v>276</c:v>
                </c:pt>
                <c:pt idx="15">
                  <c:v>274</c:v>
                </c:pt>
                <c:pt idx="16">
                  <c:v>337</c:v>
                </c:pt>
                <c:pt idx="17">
                  <c:v>327</c:v>
                </c:pt>
                <c:pt idx="18">
                  <c:v>300</c:v>
                </c:pt>
                <c:pt idx="19">
                  <c:v>282</c:v>
                </c:pt>
                <c:pt idx="20">
                  <c:v>302</c:v>
                </c:pt>
                <c:pt idx="21">
                  <c:v>325</c:v>
                </c:pt>
                <c:pt idx="22">
                  <c:v>323</c:v>
                </c:pt>
                <c:pt idx="23">
                  <c:v>308</c:v>
                </c:pt>
                <c:pt idx="24">
                  <c:v>336</c:v>
                </c:pt>
                <c:pt idx="25">
                  <c:v>282</c:v>
                </c:pt>
                <c:pt idx="26">
                  <c:v>319</c:v>
                </c:pt>
                <c:pt idx="27">
                  <c:v>246</c:v>
                </c:pt>
                <c:pt idx="28">
                  <c:v>286</c:v>
                </c:pt>
                <c:pt idx="29">
                  <c:v>300</c:v>
                </c:pt>
                <c:pt idx="30">
                  <c:v>282</c:v>
                </c:pt>
                <c:pt idx="31">
                  <c:v>281</c:v>
                </c:pt>
                <c:pt idx="32">
                  <c:v>289</c:v>
                </c:pt>
                <c:pt idx="33">
                  <c:v>266</c:v>
                </c:pt>
                <c:pt idx="34">
                  <c:v>290</c:v>
                </c:pt>
                <c:pt idx="35">
                  <c:v>288</c:v>
                </c:pt>
                <c:pt idx="36">
                  <c:v>278</c:v>
                </c:pt>
                <c:pt idx="37">
                  <c:v>351</c:v>
                </c:pt>
                <c:pt idx="38">
                  <c:v>334</c:v>
                </c:pt>
                <c:pt idx="39">
                  <c:v>296</c:v>
                </c:pt>
                <c:pt idx="40">
                  <c:v>350</c:v>
                </c:pt>
                <c:pt idx="41">
                  <c:v>307</c:v>
                </c:pt>
                <c:pt idx="42">
                  <c:v>304</c:v>
                </c:pt>
                <c:pt idx="43">
                  <c:v>300</c:v>
                </c:pt>
                <c:pt idx="44">
                  <c:v>354</c:v>
                </c:pt>
                <c:pt idx="45">
                  <c:v>329</c:v>
                </c:pt>
                <c:pt idx="46">
                  <c:v>357</c:v>
                </c:pt>
                <c:pt idx="47">
                  <c:v>318</c:v>
                </c:pt>
                <c:pt idx="48">
                  <c:v>347</c:v>
                </c:pt>
                <c:pt idx="49">
                  <c:v>361</c:v>
                </c:pt>
                <c:pt idx="50">
                  <c:v>362</c:v>
                </c:pt>
                <c:pt idx="51">
                  <c:v>329</c:v>
                </c:pt>
                <c:pt idx="52">
                  <c:v>383</c:v>
                </c:pt>
              </c:numCache>
            </c:numRef>
          </c:yVal>
          <c:smooth val="0"/>
          <c:extLst>
            <c:ext xmlns:c16="http://schemas.microsoft.com/office/drawing/2014/chart" uri="{C3380CC4-5D6E-409C-BE32-E72D297353CC}">
              <c16:uniqueId val="{00000005-6BAB-5545-B568-C90C23FAA660}"/>
            </c:ext>
          </c:extLst>
        </c:ser>
        <c:dLbls>
          <c:showLegendKey val="0"/>
          <c:showVal val="0"/>
          <c:showCatName val="0"/>
          <c:showSerName val="0"/>
          <c:showPercent val="0"/>
          <c:showBubbleSize val="0"/>
        </c:dLbls>
        <c:axId val="271896464"/>
        <c:axId val="271896856"/>
        <c:extLst/>
      </c:scatterChart>
      <c:valAx>
        <c:axId val="271896464"/>
        <c:scaling>
          <c:orientation val="minMax"/>
          <c:max val="53"/>
          <c:min val="0"/>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ZA"/>
                  <a:t>Time [Weeks]</a:t>
                </a:r>
              </a:p>
            </c:rich>
          </c:tx>
          <c:layout>
            <c:manualLayout>
              <c:xMode val="edge"/>
              <c:yMode val="edge"/>
              <c:x val="0.48814033457690159"/>
              <c:y val="0.83840677612876102"/>
            </c:manualLayout>
          </c:layout>
          <c:overlay val="0"/>
          <c:spPr>
            <a:noFill/>
            <a:ln>
              <a:noFill/>
            </a:ln>
            <a:effectLst/>
          </c:sp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a:pPr>
            <a:endParaRPr lang="en-US"/>
          </a:p>
        </c:txPr>
        <c:crossAx val="271896856"/>
        <c:crosses val="autoZero"/>
        <c:crossBetween val="midCat"/>
      </c:valAx>
      <c:valAx>
        <c:axId val="271896856"/>
        <c:scaling>
          <c:orientation val="minMax"/>
          <c:max val="800"/>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ZA"/>
                  <a:t>Redox potential (mV)</a:t>
                </a:r>
              </a:p>
            </c:rich>
          </c:tx>
          <c:layout>
            <c:manualLayout>
              <c:xMode val="edge"/>
              <c:yMode val="edge"/>
              <c:x val="2.7664056440068845E-2"/>
              <c:y val="0.2082665383950601"/>
            </c:manualLayout>
          </c:layout>
          <c:overlay val="0"/>
          <c:spPr>
            <a:noFill/>
            <a:ln>
              <a:noFill/>
            </a:ln>
            <a:effectLst/>
          </c:sp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a:pPr>
            <a:endParaRPr lang="en-US"/>
          </a:p>
        </c:txPr>
        <c:crossAx val="271896464"/>
        <c:crosses val="autoZero"/>
        <c:crossBetween val="midCat"/>
      </c:valAx>
    </c:plotArea>
    <c:legend>
      <c:legendPos val="t"/>
      <c:layout>
        <c:manualLayout>
          <c:xMode val="edge"/>
          <c:yMode val="edge"/>
          <c:x val="2.3116800957704827E-3"/>
          <c:y val="0.89858417258626466"/>
          <c:w val="0.99119315826222787"/>
          <c:h val="0.10141582741373537"/>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lt1"/>
    </a:solidFill>
    <a:ln w="9525" cap="flat" cmpd="sng" algn="ctr">
      <a:noFill/>
      <a:round/>
    </a:ln>
    <a:effectLst/>
  </c:spPr>
  <c:txPr>
    <a:bodyPr/>
    <a:lstStyle/>
    <a:p>
      <a:pPr>
        <a:defRPr lang="en-GB" sz="3200" b="0" i="0" u="none" strike="noStrike" kern="1200" cap="none" baseline="0">
          <a:solidFill>
            <a:schemeClr val="dk1"/>
          </a:solidFill>
          <a:latin typeface="Times New Roman" panose="02020603050405020304" pitchFamily="18" charset="0"/>
          <a:ea typeface="+mn-ea"/>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31813051952855"/>
          <c:y val="4.0512593564387578E-2"/>
          <c:w val="0.67266201739241549"/>
          <c:h val="0.83507890089316772"/>
        </c:manualLayout>
      </c:layout>
      <c:barChart>
        <c:barDir val="col"/>
        <c:grouping val="percentStacked"/>
        <c:varyColors val="0"/>
        <c:ser>
          <c:idx val="0"/>
          <c:order val="0"/>
          <c:tx>
            <c:strRef>
              <c:f>'3. Fe-Sulfide Lib. and Assoc.'!$A$21</c:f>
              <c:strCache>
                <c:ptCount val="1"/>
                <c:pt idx="0">
                  <c:v>Other</c:v>
                </c:pt>
              </c:strCache>
            </c:strRef>
          </c:tx>
          <c:spPr>
            <a:solidFill>
              <a:srgbClr val="A6A6A6"/>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Assoc.'!$B$21:$R$21</c:f>
              <c:numCache>
                <c:formatCode>0%</c:formatCode>
                <c:ptCount val="17"/>
                <c:pt idx="0">
                  <c:v>2.1015722763935478E-2</c:v>
                </c:pt>
                <c:pt idx="1">
                  <c:v>8.8834268411363219E-3</c:v>
                </c:pt>
                <c:pt idx="3">
                  <c:v>1.8845497272300192E-2</c:v>
                </c:pt>
                <c:pt idx="4">
                  <c:v>7.6562231399478816E-3</c:v>
                </c:pt>
                <c:pt idx="6">
                  <c:v>2.3216296052409838E-2</c:v>
                </c:pt>
                <c:pt idx="7">
                  <c:v>9.0076176463002016E-3</c:v>
                </c:pt>
                <c:pt idx="9">
                  <c:v>2.048103921380082E-2</c:v>
                </c:pt>
                <c:pt idx="10">
                  <c:v>1.0717634045861861E-2</c:v>
                </c:pt>
                <c:pt idx="12">
                  <c:v>9.909514375666284E-3</c:v>
                </c:pt>
                <c:pt idx="13">
                  <c:v>2.3626859272419202E-3</c:v>
                </c:pt>
                <c:pt idx="15">
                  <c:v>2.0139487263251404E-2</c:v>
                </c:pt>
                <c:pt idx="16">
                  <c:v>7.925546790734983E-3</c:v>
                </c:pt>
              </c:numCache>
            </c:numRef>
          </c:val>
          <c:extLst>
            <c:ext xmlns:c16="http://schemas.microsoft.com/office/drawing/2014/chart" uri="{C3380CC4-5D6E-409C-BE32-E72D297353CC}">
              <c16:uniqueId val="{00000000-0DFD-264D-B198-B302306B4BFC}"/>
            </c:ext>
          </c:extLst>
        </c:ser>
        <c:ser>
          <c:idx val="1"/>
          <c:order val="1"/>
          <c:tx>
            <c:strRef>
              <c:f>'3. Fe-Sulfide Lib. and Assoc.'!$A$20</c:f>
              <c:strCache>
                <c:ptCount val="1"/>
                <c:pt idx="0">
                  <c:v>Inert</c:v>
                </c:pt>
              </c:strCache>
            </c:strRef>
          </c:tx>
          <c:spPr>
            <a:solidFill>
              <a:srgbClr val="EBA8DD"/>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Assoc.'!$B$20:$R$20</c:f>
              <c:numCache>
                <c:formatCode>0%</c:formatCode>
                <c:ptCount val="17"/>
                <c:pt idx="0">
                  <c:v>0.35671469812045487</c:v>
                </c:pt>
                <c:pt idx="1">
                  <c:v>0.29004394090950192</c:v>
                </c:pt>
                <c:pt idx="3">
                  <c:v>0.39992164173055772</c:v>
                </c:pt>
                <c:pt idx="4">
                  <c:v>0.20754998945992728</c:v>
                </c:pt>
                <c:pt idx="6">
                  <c:v>0.28957820912396892</c:v>
                </c:pt>
                <c:pt idx="7">
                  <c:v>0.26495864548913306</c:v>
                </c:pt>
                <c:pt idx="9">
                  <c:v>0.18374124390858956</c:v>
                </c:pt>
                <c:pt idx="10">
                  <c:v>0.25291606343188655</c:v>
                </c:pt>
                <c:pt idx="12">
                  <c:v>7.2104636623672405E-2</c:v>
                </c:pt>
                <c:pt idx="13">
                  <c:v>9.4137165414511989E-2</c:v>
                </c:pt>
                <c:pt idx="15">
                  <c:v>0.31183953741826259</c:v>
                </c:pt>
                <c:pt idx="16">
                  <c:v>0.23802847366465982</c:v>
                </c:pt>
              </c:numCache>
            </c:numRef>
          </c:val>
          <c:extLst>
            <c:ext xmlns:c16="http://schemas.microsoft.com/office/drawing/2014/chart" uri="{C3380CC4-5D6E-409C-BE32-E72D297353CC}">
              <c16:uniqueId val="{00000001-0DFD-264D-B198-B302306B4BFC}"/>
            </c:ext>
          </c:extLst>
        </c:ser>
        <c:ser>
          <c:idx val="2"/>
          <c:order val="2"/>
          <c:tx>
            <c:strRef>
              <c:f>'3. Fe-Sulfide Lib. and Assoc.'!$A$19</c:f>
              <c:strCache>
                <c:ptCount val="1"/>
                <c:pt idx="0">
                  <c:v>Slow Weathering</c:v>
                </c:pt>
              </c:strCache>
            </c:strRef>
          </c:tx>
          <c:spPr>
            <a:solidFill>
              <a:srgbClr val="9A99F9"/>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Assoc.'!$B$19:$R$19</c:f>
              <c:numCache>
                <c:formatCode>0%</c:formatCode>
                <c:ptCount val="17"/>
                <c:pt idx="0">
                  <c:v>0.29389302573379106</c:v>
                </c:pt>
                <c:pt idx="1">
                  <c:v>8.9806285274368583E-2</c:v>
                </c:pt>
                <c:pt idx="3">
                  <c:v>0.27747331600893865</c:v>
                </c:pt>
                <c:pt idx="4">
                  <c:v>7.1565486223002614E-2</c:v>
                </c:pt>
                <c:pt idx="6">
                  <c:v>0.26618320120551603</c:v>
                </c:pt>
                <c:pt idx="7">
                  <c:v>7.1882784175814896E-2</c:v>
                </c:pt>
                <c:pt idx="9">
                  <c:v>0.17162505622760685</c:v>
                </c:pt>
                <c:pt idx="10">
                  <c:v>2.4008792408831265E-2</c:v>
                </c:pt>
                <c:pt idx="12">
                  <c:v>6.8305838340594505E-2</c:v>
                </c:pt>
                <c:pt idx="13">
                  <c:v>9.7108154808096085E-3</c:v>
                </c:pt>
                <c:pt idx="15">
                  <c:v>0.25845209258799606</c:v>
                </c:pt>
                <c:pt idx="16">
                  <c:v>7.0302456470801467E-2</c:v>
                </c:pt>
              </c:numCache>
            </c:numRef>
          </c:val>
          <c:extLst>
            <c:ext xmlns:c16="http://schemas.microsoft.com/office/drawing/2014/chart" uri="{C3380CC4-5D6E-409C-BE32-E72D297353CC}">
              <c16:uniqueId val="{00000002-0DFD-264D-B198-B302306B4BFC}"/>
            </c:ext>
          </c:extLst>
        </c:ser>
        <c:ser>
          <c:idx val="3"/>
          <c:order val="3"/>
          <c:tx>
            <c:strRef>
              <c:f>'3. Fe-Sulfide Lib. and Assoc.'!$A$18</c:f>
              <c:strCache>
                <c:ptCount val="1"/>
                <c:pt idx="0">
                  <c:v>Intermediate Weathering</c:v>
                </c:pt>
              </c:strCache>
            </c:strRef>
          </c:tx>
          <c:spPr>
            <a:solidFill>
              <a:srgbClr val="8FEA76"/>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Assoc.'!$B$18:$R$18</c:f>
              <c:numCache>
                <c:formatCode>0%</c:formatCode>
                <c:ptCount val="17"/>
                <c:pt idx="0">
                  <c:v>0.27409894562079473</c:v>
                </c:pt>
                <c:pt idx="1">
                  <c:v>0.40648141546698491</c:v>
                </c:pt>
                <c:pt idx="3">
                  <c:v>0.22812588781559465</c:v>
                </c:pt>
                <c:pt idx="4">
                  <c:v>0.33472492030651368</c:v>
                </c:pt>
                <c:pt idx="6">
                  <c:v>0.20923910207066854</c:v>
                </c:pt>
                <c:pt idx="7">
                  <c:v>0.28881386706428369</c:v>
                </c:pt>
                <c:pt idx="9">
                  <c:v>0.11030755410410314</c:v>
                </c:pt>
                <c:pt idx="10">
                  <c:v>0.2446283819141723</c:v>
                </c:pt>
                <c:pt idx="12">
                  <c:v>3.7389604103611862E-2</c:v>
                </c:pt>
                <c:pt idx="13">
                  <c:v>9.8025018003742206E-2</c:v>
                </c:pt>
                <c:pt idx="15">
                  <c:v>0.21411651116666525</c:v>
                </c:pt>
                <c:pt idx="16">
                  <c:v>0.33148687853832604</c:v>
                </c:pt>
              </c:numCache>
            </c:numRef>
          </c:val>
          <c:extLst>
            <c:ext xmlns:c16="http://schemas.microsoft.com/office/drawing/2014/chart" uri="{C3380CC4-5D6E-409C-BE32-E72D297353CC}">
              <c16:uniqueId val="{00000003-0DFD-264D-B198-B302306B4BFC}"/>
            </c:ext>
          </c:extLst>
        </c:ser>
        <c:ser>
          <c:idx val="4"/>
          <c:order val="4"/>
          <c:tx>
            <c:strRef>
              <c:f>'3. Fe-Sulfide Lib. and Assoc.'!$A$17</c:f>
              <c:strCache>
                <c:ptCount val="1"/>
                <c:pt idx="0">
                  <c:v>Fast Weathering</c:v>
                </c:pt>
              </c:strCache>
            </c:strRef>
          </c:tx>
          <c:spPr>
            <a:solidFill>
              <a:srgbClr val="2F6C16"/>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Assoc.'!$B$17:$R$17</c:f>
              <c:numCache>
                <c:formatCode>0%</c:formatCode>
                <c:ptCount val="17"/>
                <c:pt idx="0">
                  <c:v>3.5038594491457178E-3</c:v>
                </c:pt>
                <c:pt idx="1">
                  <c:v>4.5235330218312371E-3</c:v>
                </c:pt>
                <c:pt idx="3">
                  <c:v>3.1734501177682101E-3</c:v>
                </c:pt>
                <c:pt idx="4">
                  <c:v>3.2196289604377736E-3</c:v>
                </c:pt>
                <c:pt idx="6">
                  <c:v>2.5344591911657982E-3</c:v>
                </c:pt>
                <c:pt idx="7">
                  <c:v>2.3979931471360869E-3</c:v>
                </c:pt>
                <c:pt idx="9">
                  <c:v>2.2610793221815289E-3</c:v>
                </c:pt>
                <c:pt idx="10">
                  <c:v>7.3580541841985515E-4</c:v>
                </c:pt>
                <c:pt idx="12">
                  <c:v>7.6157292548579062E-4</c:v>
                </c:pt>
                <c:pt idx="13">
                  <c:v>9.300871840448602E-4</c:v>
                </c:pt>
                <c:pt idx="15">
                  <c:v>2.9389893243095353E-3</c:v>
                </c:pt>
                <c:pt idx="16">
                  <c:v>3.330169155908295E-3</c:v>
                </c:pt>
              </c:numCache>
            </c:numRef>
          </c:val>
          <c:extLst>
            <c:ext xmlns:c16="http://schemas.microsoft.com/office/drawing/2014/chart" uri="{C3380CC4-5D6E-409C-BE32-E72D297353CC}">
              <c16:uniqueId val="{00000004-0DFD-264D-B198-B302306B4BFC}"/>
            </c:ext>
          </c:extLst>
        </c:ser>
        <c:ser>
          <c:idx val="5"/>
          <c:order val="5"/>
          <c:tx>
            <c:strRef>
              <c:f>'3. Fe-Sulfide Lib. and Assoc.'!$A$16</c:f>
              <c:strCache>
                <c:ptCount val="1"/>
                <c:pt idx="0">
                  <c:v>Dissolving</c:v>
                </c:pt>
              </c:strCache>
            </c:strRef>
          </c:tx>
          <c:spPr>
            <a:solidFill>
              <a:srgbClr val="6DFBFC"/>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Assoc.'!$B$16:$R$16</c:f>
              <c:numCache>
                <c:formatCode>0%</c:formatCode>
                <c:ptCount val="17"/>
                <c:pt idx="0">
                  <c:v>4.8090099242978052E-2</c:v>
                </c:pt>
                <c:pt idx="1">
                  <c:v>0.12169356574262294</c:v>
                </c:pt>
                <c:pt idx="3">
                  <c:v>5.1773528019757993E-2</c:v>
                </c:pt>
                <c:pt idx="4">
                  <c:v>9.6507903034810522E-2</c:v>
                </c:pt>
                <c:pt idx="6">
                  <c:v>5.1046607555403509E-2</c:v>
                </c:pt>
                <c:pt idx="7">
                  <c:v>8.700118673643667E-2</c:v>
                </c:pt>
                <c:pt idx="9">
                  <c:v>3.6320014061607779E-2</c:v>
                </c:pt>
                <c:pt idx="10">
                  <c:v>5.1140271227541965E-2</c:v>
                </c:pt>
                <c:pt idx="12">
                  <c:v>1.390777223446669E-2</c:v>
                </c:pt>
                <c:pt idx="13">
                  <c:v>3.7190263373395684E-2</c:v>
                </c:pt>
                <c:pt idx="15">
                  <c:v>4.611687181104155E-2</c:v>
                </c:pt>
                <c:pt idx="16">
                  <c:v>9.7057415157304455E-2</c:v>
                </c:pt>
              </c:numCache>
            </c:numRef>
          </c:val>
          <c:extLst>
            <c:ext xmlns:c16="http://schemas.microsoft.com/office/drawing/2014/chart" uri="{C3380CC4-5D6E-409C-BE32-E72D297353CC}">
              <c16:uniqueId val="{00000005-0DFD-264D-B198-B302306B4BFC}"/>
            </c:ext>
          </c:extLst>
        </c:ser>
        <c:ser>
          <c:idx val="6"/>
          <c:order val="6"/>
          <c:tx>
            <c:strRef>
              <c:f>'3. Fe-Sulfide Lib. and Assoc.'!$A$15</c:f>
              <c:strCache>
                <c:ptCount val="1"/>
                <c:pt idx="0">
                  <c:v>Other Sulfide</c:v>
                </c:pt>
              </c:strCache>
            </c:strRef>
          </c:tx>
          <c:spPr>
            <a:solidFill>
              <a:srgbClr val="FF0000"/>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Assoc.'!$B$15:$R$15</c:f>
              <c:numCache>
                <c:formatCode>0%</c:formatCode>
                <c:ptCount val="17"/>
                <c:pt idx="0">
                  <c:v>2.6836490689001471E-3</c:v>
                </c:pt>
                <c:pt idx="1">
                  <c:v>5.1840899360284668E-3</c:v>
                </c:pt>
                <c:pt idx="3">
                  <c:v>3.6028976732482743E-3</c:v>
                </c:pt>
                <c:pt idx="4">
                  <c:v>6.6532389064422456E-3</c:v>
                </c:pt>
                <c:pt idx="6">
                  <c:v>6.6773251767252781E-3</c:v>
                </c:pt>
                <c:pt idx="7">
                  <c:v>7.607303668849247E-3</c:v>
                </c:pt>
                <c:pt idx="9">
                  <c:v>6.3721326352388459E-3</c:v>
                </c:pt>
                <c:pt idx="10">
                  <c:v>6.2166584619667798E-3</c:v>
                </c:pt>
                <c:pt idx="12">
                  <c:v>4.8776932608494625E-3</c:v>
                </c:pt>
                <c:pt idx="13">
                  <c:v>8.3134807066758531E-3</c:v>
                </c:pt>
                <c:pt idx="15">
                  <c:v>4.2243893491185512E-3</c:v>
                </c:pt>
                <c:pt idx="16">
                  <c:v>5.8457898203345422E-3</c:v>
                </c:pt>
              </c:numCache>
            </c:numRef>
          </c:val>
          <c:extLst>
            <c:ext xmlns:c16="http://schemas.microsoft.com/office/drawing/2014/chart" uri="{C3380CC4-5D6E-409C-BE32-E72D297353CC}">
              <c16:uniqueId val="{00000006-0DFD-264D-B198-B302306B4BFC}"/>
            </c:ext>
          </c:extLst>
        </c:ser>
        <c:ser>
          <c:idx val="7"/>
          <c:order val="7"/>
          <c:tx>
            <c:strRef>
              <c:f>'3. Fe-Sulfide Lib. and Assoc.'!$A$22</c:f>
              <c:strCache>
                <c:ptCount val="1"/>
                <c:pt idx="0">
                  <c:v>Liberated Fe-Sulfide</c:v>
                </c:pt>
              </c:strCache>
            </c:strRef>
          </c:tx>
          <c:spPr>
            <a:solidFill>
              <a:srgbClr val="FEF951"/>
            </a:solidFill>
            <a:ln>
              <a:noFill/>
            </a:ln>
            <a:effectLst/>
          </c:spPr>
          <c:invertIfNegative val="0"/>
          <c:cat>
            <c:strRef>
              <c:f>'3. Fe-Sulfide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'3. Fe-Sulfide Lib. and Assoc.'!$B$22:$R$22</c:f>
              <c:numCache>
                <c:formatCode>0%</c:formatCode>
                <c:ptCount val="17"/>
                <c:pt idx="0">
                  <c:v>0</c:v>
                </c:pt>
                <c:pt idx="1">
                  <c:v>7.3383742807525604E-2</c:v>
                </c:pt>
                <c:pt idx="3">
                  <c:v>1.7083781361834225E-2</c:v>
                </c:pt>
                <c:pt idx="4">
                  <c:v>0.27212260996891796</c:v>
                </c:pt>
                <c:pt idx="6">
                  <c:v>0.151524799624142</c:v>
                </c:pt>
                <c:pt idx="7">
                  <c:v>0.26833060207204623</c:v>
                </c:pt>
                <c:pt idx="9">
                  <c:v>0.46889188052687142</c:v>
                </c:pt>
                <c:pt idx="10">
                  <c:v>0.40963639309131944</c:v>
                </c:pt>
                <c:pt idx="12">
                  <c:v>0.79274336813565294</c:v>
                </c:pt>
                <c:pt idx="13">
                  <c:v>0.7493304839095779</c:v>
                </c:pt>
                <c:pt idx="15">
                  <c:v>0.14217212107935492</c:v>
                </c:pt>
                <c:pt idx="16">
                  <c:v>0.24602327040193028</c:v>
                </c:pt>
              </c:numCache>
            </c:numRef>
          </c:val>
          <c:extLst>
            <c:ext xmlns:c16="http://schemas.microsoft.com/office/drawing/2014/chart" uri="{C3380CC4-5D6E-409C-BE32-E72D297353CC}">
              <c16:uniqueId val="{00000007-0DFD-264D-B198-B302306B4BFC}"/>
            </c:ext>
          </c:extLst>
        </c:ser>
        <c:dLbls>
          <c:showLegendKey val="0"/>
          <c:showVal val="0"/>
          <c:showCatName val="0"/>
          <c:showSerName val="0"/>
          <c:showPercent val="0"/>
          <c:showBubbleSize val="0"/>
        </c:dLbls>
        <c:gapWidth val="10"/>
        <c:overlap val="100"/>
        <c:axId val="227210736"/>
        <c:axId val="227211128"/>
      </c:barChart>
      <c:catAx>
        <c:axId val="22721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211128"/>
        <c:crosses val="autoZero"/>
        <c:auto val="1"/>
        <c:lblAlgn val="ctr"/>
        <c:lblOffset val="100"/>
        <c:noMultiLvlLbl val="0"/>
      </c:catAx>
      <c:valAx>
        <c:axId val="227211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ZA"/>
                  <a:t>Fe-sulfide liberation and association %</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210736"/>
        <c:crosses val="autoZero"/>
        <c:crossBetween val="between"/>
      </c:valAx>
      <c:spPr>
        <a:noFill/>
        <a:ln>
          <a:noFill/>
        </a:ln>
        <a:effectLst/>
      </c:spPr>
    </c:plotArea>
    <c:legend>
      <c:legendPos val="r"/>
      <c:layout>
        <c:manualLayout>
          <c:xMode val="edge"/>
          <c:yMode val="edge"/>
          <c:x val="0.7796123629397006"/>
          <c:y val="0.13207789745418358"/>
          <c:w val="0.21333177771079959"/>
          <c:h val="0.5776896979387319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31813051952855"/>
          <c:y val="4.0512593564387578E-2"/>
          <c:w val="0.6385464457670581"/>
          <c:h val="0.83507890089316772"/>
        </c:manualLayout>
      </c:layout>
      <c:barChart>
        <c:barDir val="col"/>
        <c:grouping val="percentStacked"/>
        <c:varyColors val="0"/>
        <c:ser>
          <c:idx val="0"/>
          <c:order val="0"/>
          <c:tx>
            <c:strRef>
              <c:f>'4. Dissolving Lib. and Assoc.'!$A$21</c:f>
              <c:strCache>
                <c:ptCount val="1"/>
                <c:pt idx="0">
                  <c:v>Other</c:v>
                </c:pt>
              </c:strCache>
            </c:strRef>
          </c:tx>
          <c:spPr>
            <a:solidFill>
              <a:srgbClr val="A6A6A6"/>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Assoc.'!$B$21:$R$21</c:f>
              <c:numCache>
                <c:formatCode>0%</c:formatCode>
                <c:ptCount val="17"/>
                <c:pt idx="0">
                  <c:v>7.7916268376036324E-2</c:v>
                </c:pt>
                <c:pt idx="1">
                  <c:v>2.5041670539569998E-2</c:v>
                </c:pt>
                <c:pt idx="3">
                  <c:v>4.0841853795368331E-2</c:v>
                </c:pt>
                <c:pt idx="4">
                  <c:v>2.582773737677705E-2</c:v>
                </c:pt>
                <c:pt idx="6">
                  <c:v>7.6052898958667986E-2</c:v>
                </c:pt>
                <c:pt idx="7">
                  <c:v>2.1383505645950214E-2</c:v>
                </c:pt>
                <c:pt idx="9">
                  <c:v>0.11245890315475736</c:v>
                </c:pt>
                <c:pt idx="10">
                  <c:v>2.4071940243400348E-2</c:v>
                </c:pt>
                <c:pt idx="12">
                  <c:v>5.4542738373303375E-2</c:v>
                </c:pt>
                <c:pt idx="13">
                  <c:v>4.900274532012916E-3</c:v>
                </c:pt>
                <c:pt idx="15">
                  <c:v>7.9776207338353319E-2</c:v>
                </c:pt>
                <c:pt idx="16">
                  <c:v>2.1843087537298841E-2</c:v>
                </c:pt>
              </c:numCache>
            </c:numRef>
          </c:val>
          <c:extLst>
            <c:ext xmlns:c16="http://schemas.microsoft.com/office/drawing/2014/chart" uri="{C3380CC4-5D6E-409C-BE32-E72D297353CC}">
              <c16:uniqueId val="{00000000-5AEE-5B44-8126-E26211587EA6}"/>
            </c:ext>
          </c:extLst>
        </c:ser>
        <c:ser>
          <c:idx val="1"/>
          <c:order val="1"/>
          <c:tx>
            <c:strRef>
              <c:f>'4. Dissolving Lib. and Assoc.'!$A$20</c:f>
              <c:strCache>
                <c:ptCount val="1"/>
                <c:pt idx="0">
                  <c:v>Inert</c:v>
                </c:pt>
              </c:strCache>
            </c:strRef>
          </c:tx>
          <c:spPr>
            <a:solidFill>
              <a:srgbClr val="EBA8DD"/>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Assoc.'!$B$20:$R$20</c:f>
              <c:numCache>
                <c:formatCode>0%</c:formatCode>
                <c:ptCount val="17"/>
                <c:pt idx="0">
                  <c:v>0.2997719590900853</c:v>
                </c:pt>
                <c:pt idx="1">
                  <c:v>0.42012799684313207</c:v>
                </c:pt>
                <c:pt idx="3">
                  <c:v>0.37186403889631381</c:v>
                </c:pt>
                <c:pt idx="4">
                  <c:v>0.40217257930371625</c:v>
                </c:pt>
                <c:pt idx="6">
                  <c:v>0.30382946846897035</c:v>
                </c:pt>
                <c:pt idx="7">
                  <c:v>0.40575905367981396</c:v>
                </c:pt>
                <c:pt idx="9">
                  <c:v>0.20463081000530442</c:v>
                </c:pt>
                <c:pt idx="10">
                  <c:v>0.37277041147833767</c:v>
                </c:pt>
                <c:pt idx="12">
                  <c:v>8.0701251500274657E-2</c:v>
                </c:pt>
                <c:pt idx="13">
                  <c:v>8.5936004172342303E-2</c:v>
                </c:pt>
                <c:pt idx="15">
                  <c:v>0.2693285085356657</c:v>
                </c:pt>
                <c:pt idx="16">
                  <c:v>0.36032911036470067</c:v>
                </c:pt>
              </c:numCache>
            </c:numRef>
          </c:val>
          <c:extLst>
            <c:ext xmlns:c16="http://schemas.microsoft.com/office/drawing/2014/chart" uri="{C3380CC4-5D6E-409C-BE32-E72D297353CC}">
              <c16:uniqueId val="{00000001-5AEE-5B44-8126-E26211587EA6}"/>
            </c:ext>
          </c:extLst>
        </c:ser>
        <c:ser>
          <c:idx val="2"/>
          <c:order val="2"/>
          <c:tx>
            <c:strRef>
              <c:f>'4. Dissolving Lib. and Assoc.'!$A$19</c:f>
              <c:strCache>
                <c:ptCount val="1"/>
                <c:pt idx="0">
                  <c:v>Slow Weathering</c:v>
                </c:pt>
              </c:strCache>
            </c:strRef>
          </c:tx>
          <c:spPr>
            <a:solidFill>
              <a:srgbClr val="9A99F9"/>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Assoc.'!$B$19:$R$19</c:f>
              <c:numCache>
                <c:formatCode>0%</c:formatCode>
                <c:ptCount val="17"/>
                <c:pt idx="0">
                  <c:v>0.35743319650878708</c:v>
                </c:pt>
                <c:pt idx="1">
                  <c:v>0.13809300328403198</c:v>
                </c:pt>
                <c:pt idx="3">
                  <c:v>0.30896674704865373</c:v>
                </c:pt>
                <c:pt idx="4">
                  <c:v>0.13797990523689224</c:v>
                </c:pt>
                <c:pt idx="6">
                  <c:v>0.32368098511714466</c:v>
                </c:pt>
                <c:pt idx="7">
                  <c:v>0.1214740995987499</c:v>
                </c:pt>
                <c:pt idx="9">
                  <c:v>0.2413615286183414</c:v>
                </c:pt>
                <c:pt idx="10">
                  <c:v>8.4714363931182673E-2</c:v>
                </c:pt>
                <c:pt idx="12">
                  <c:v>9.8020873394611602E-2</c:v>
                </c:pt>
                <c:pt idx="13">
                  <c:v>2.6199136585544975E-2</c:v>
                </c:pt>
                <c:pt idx="15">
                  <c:v>0.30581921170612775</c:v>
                </c:pt>
                <c:pt idx="16">
                  <c:v>0.11662196397409712</c:v>
                </c:pt>
              </c:numCache>
            </c:numRef>
          </c:val>
          <c:extLst>
            <c:ext xmlns:c16="http://schemas.microsoft.com/office/drawing/2014/chart" uri="{C3380CC4-5D6E-409C-BE32-E72D297353CC}">
              <c16:uniqueId val="{00000002-5AEE-5B44-8126-E26211587EA6}"/>
            </c:ext>
          </c:extLst>
        </c:ser>
        <c:ser>
          <c:idx val="3"/>
          <c:order val="3"/>
          <c:tx>
            <c:strRef>
              <c:f>'4. Dissolving Lib. and Assoc.'!$A$18</c:f>
              <c:strCache>
                <c:ptCount val="1"/>
                <c:pt idx="0">
                  <c:v>Intermediate Weathering</c:v>
                </c:pt>
              </c:strCache>
            </c:strRef>
          </c:tx>
          <c:spPr>
            <a:solidFill>
              <a:srgbClr val="8FEA76"/>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Assoc.'!$B$18:$R$18</c:f>
              <c:numCache>
                <c:formatCode>0%</c:formatCode>
                <c:ptCount val="17"/>
                <c:pt idx="0">
                  <c:v>0.22084106485733432</c:v>
                </c:pt>
                <c:pt idx="1">
                  <c:v>0.26310576248106066</c:v>
                </c:pt>
                <c:pt idx="3">
                  <c:v>0.21761752580466187</c:v>
                </c:pt>
                <c:pt idx="4">
                  <c:v>0.24305034473306414</c:v>
                </c:pt>
                <c:pt idx="6">
                  <c:v>0.18113314793440835</c:v>
                </c:pt>
                <c:pt idx="7">
                  <c:v>0.18054447082392969</c:v>
                </c:pt>
                <c:pt idx="9">
                  <c:v>0.16588237254468932</c:v>
                </c:pt>
                <c:pt idx="10">
                  <c:v>9.1875176599669733E-2</c:v>
                </c:pt>
                <c:pt idx="12">
                  <c:v>8.1494321335908906E-2</c:v>
                </c:pt>
                <c:pt idx="13">
                  <c:v>5.9075094177329361E-2</c:v>
                </c:pt>
                <c:pt idx="15">
                  <c:v>0.19374760987670706</c:v>
                </c:pt>
                <c:pt idx="16">
                  <c:v>0.21006980215068943</c:v>
                </c:pt>
              </c:numCache>
            </c:numRef>
          </c:val>
          <c:extLst>
            <c:ext xmlns:c16="http://schemas.microsoft.com/office/drawing/2014/chart" uri="{C3380CC4-5D6E-409C-BE32-E72D297353CC}">
              <c16:uniqueId val="{00000003-5AEE-5B44-8126-E26211587EA6}"/>
            </c:ext>
          </c:extLst>
        </c:ser>
        <c:ser>
          <c:idx val="4"/>
          <c:order val="4"/>
          <c:tx>
            <c:strRef>
              <c:f>'4. Dissolving Lib. and Assoc.'!$A$17</c:f>
              <c:strCache>
                <c:ptCount val="1"/>
                <c:pt idx="0">
                  <c:v>Fast Weathering</c:v>
                </c:pt>
              </c:strCache>
            </c:strRef>
          </c:tx>
          <c:spPr>
            <a:solidFill>
              <a:srgbClr val="2F6C16"/>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Assoc.'!$B$17:$R$17</c:f>
              <c:numCache>
                <c:formatCode>0%</c:formatCode>
                <c:ptCount val="17"/>
                <c:pt idx="0">
                  <c:v>1.9631510880362843E-2</c:v>
                </c:pt>
                <c:pt idx="1">
                  <c:v>2.5172256287931828E-2</c:v>
                </c:pt>
                <c:pt idx="3">
                  <c:v>6.5970238257203459E-3</c:v>
                </c:pt>
                <c:pt idx="4">
                  <c:v>2.3568193329876353E-2</c:v>
                </c:pt>
                <c:pt idx="6">
                  <c:v>2.0696973444787638E-2</c:v>
                </c:pt>
                <c:pt idx="7">
                  <c:v>1.8522992829277021E-2</c:v>
                </c:pt>
                <c:pt idx="9">
                  <c:v>3.5260078053578794E-2</c:v>
                </c:pt>
                <c:pt idx="10">
                  <c:v>1.1178849415972492E-2</c:v>
                </c:pt>
                <c:pt idx="12">
                  <c:v>1.4185716898685141E-2</c:v>
                </c:pt>
                <c:pt idx="13">
                  <c:v>1.24200688098366E-2</c:v>
                </c:pt>
                <c:pt idx="15">
                  <c:v>2.0899431212676289E-2</c:v>
                </c:pt>
                <c:pt idx="16">
                  <c:v>2.0881400723343678E-2</c:v>
                </c:pt>
              </c:numCache>
            </c:numRef>
          </c:val>
          <c:extLst>
            <c:ext xmlns:c16="http://schemas.microsoft.com/office/drawing/2014/chart" uri="{C3380CC4-5D6E-409C-BE32-E72D297353CC}">
              <c16:uniqueId val="{00000004-5AEE-5B44-8126-E26211587EA6}"/>
            </c:ext>
          </c:extLst>
        </c:ser>
        <c:ser>
          <c:idx val="6"/>
          <c:order val="5"/>
          <c:tx>
            <c:strRef>
              <c:f>'4. Dissolving Lib. and Assoc.'!$A$15</c:f>
              <c:strCache>
                <c:ptCount val="1"/>
                <c:pt idx="0">
                  <c:v>Other Sulfide</c:v>
                </c:pt>
              </c:strCache>
            </c:strRef>
          </c:tx>
          <c:spPr>
            <a:solidFill>
              <a:srgbClr val="FF0000"/>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Assoc.'!$B$15:$R$15</c:f>
              <c:numCache>
                <c:formatCode>0%</c:formatCode>
                <c:ptCount val="17"/>
                <c:pt idx="0">
                  <c:v>1.5619240405100629E-4</c:v>
                </c:pt>
                <c:pt idx="1">
                  <c:v>1.2374282705029591E-3</c:v>
                </c:pt>
                <c:pt idx="3">
                  <c:v>1.97333246825768E-3</c:v>
                </c:pt>
                <c:pt idx="4">
                  <c:v>1.1937833196942831E-3</c:v>
                </c:pt>
                <c:pt idx="6">
                  <c:v>1.3374457799539602E-4</c:v>
                </c:pt>
                <c:pt idx="7">
                  <c:v>1.1215398611819647E-3</c:v>
                </c:pt>
                <c:pt idx="9">
                  <c:v>7.8434163171123994E-5</c:v>
                </c:pt>
                <c:pt idx="10">
                  <c:v>8.1630543402638593E-4</c:v>
                </c:pt>
                <c:pt idx="12">
                  <c:v>1.0233159169475301E-4</c:v>
                </c:pt>
                <c:pt idx="13">
                  <c:v>6.2632126253219845E-4</c:v>
                </c:pt>
                <c:pt idx="15">
                  <c:v>1.4935412537653888E-4</c:v>
                </c:pt>
                <c:pt idx="16">
                  <c:v>1.0674119491272649E-3</c:v>
                </c:pt>
              </c:numCache>
            </c:numRef>
          </c:val>
          <c:extLst>
            <c:ext xmlns:c16="http://schemas.microsoft.com/office/drawing/2014/chart" uri="{C3380CC4-5D6E-409C-BE32-E72D297353CC}">
              <c16:uniqueId val="{00000005-5AEE-5B44-8126-E26211587EA6}"/>
            </c:ext>
          </c:extLst>
        </c:ser>
        <c:ser>
          <c:idx val="5"/>
          <c:order val="6"/>
          <c:tx>
            <c:strRef>
              <c:f>'4. Dissolving Lib. and Assoc.'!$A$16</c:f>
              <c:strCache>
                <c:ptCount val="1"/>
                <c:pt idx="0">
                  <c:v>Fe-Sulfide</c:v>
                </c:pt>
              </c:strCache>
            </c:strRef>
          </c:tx>
          <c:spPr>
            <a:solidFill>
              <a:srgbClr val="FEF951"/>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Assoc.'!$B$16:$R$16</c:f>
              <c:numCache>
                <c:formatCode>0%</c:formatCode>
                <c:ptCount val="17"/>
                <c:pt idx="0">
                  <c:v>2.4249807883343039E-2</c:v>
                </c:pt>
                <c:pt idx="1">
                  <c:v>0.12722188229377043</c:v>
                </c:pt>
                <c:pt idx="3">
                  <c:v>1.3210783842175333E-2</c:v>
                </c:pt>
                <c:pt idx="4">
                  <c:v>0.12781688097170324</c:v>
                </c:pt>
                <c:pt idx="6">
                  <c:v>1.500805228791194E-2</c:v>
                </c:pt>
                <c:pt idx="7">
                  <c:v>9.5416859897142769E-2</c:v>
                </c:pt>
                <c:pt idx="9">
                  <c:v>1.2472992798287974E-2</c:v>
                </c:pt>
                <c:pt idx="10">
                  <c:v>6.4615110133377479E-2</c:v>
                </c:pt>
                <c:pt idx="12">
                  <c:v>9.811041353734451E-3</c:v>
                </c:pt>
                <c:pt idx="13">
                  <c:v>3.3234418188579619E-2</c:v>
                </c:pt>
                <c:pt idx="15">
                  <c:v>2.0079606937511551E-2</c:v>
                </c:pt>
                <c:pt idx="16">
                  <c:v>0.10627847581463516</c:v>
                </c:pt>
              </c:numCache>
            </c:numRef>
          </c:val>
          <c:extLst>
            <c:ext xmlns:c16="http://schemas.microsoft.com/office/drawing/2014/chart" uri="{C3380CC4-5D6E-409C-BE32-E72D297353CC}">
              <c16:uniqueId val="{00000006-5AEE-5B44-8126-E26211587EA6}"/>
            </c:ext>
          </c:extLst>
        </c:ser>
        <c:ser>
          <c:idx val="7"/>
          <c:order val="7"/>
          <c:tx>
            <c:strRef>
              <c:f>'4. Dissolving Lib. and Assoc.'!$A$22</c:f>
              <c:strCache>
                <c:ptCount val="1"/>
                <c:pt idx="0">
                  <c:v>Liberated Dissolving</c:v>
                </c:pt>
              </c:strCache>
            </c:strRef>
          </c:tx>
          <c:spPr>
            <a:solidFill>
              <a:srgbClr val="6DFBFC"/>
            </a:solidFill>
            <a:ln>
              <a:noFill/>
            </a:ln>
            <a:effectLst/>
          </c:spPr>
          <c:invertIfNegative val="0"/>
          <c:cat>
            <c:strRef>
              <c:f>'4. Dissolving Lib. and Assoc.'!$B$3:$R$3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'4. Dissolving Lib. and Assoc.'!$B$22:$R$22</c:f>
              <c:numCache>
                <c:formatCode>0%</c:formatCode>
                <c:ptCount val="17"/>
                <c:pt idx="0">
                  <c:v>0</c:v>
                </c:pt>
                <c:pt idx="1">
                  <c:v>0</c:v>
                </c:pt>
                <c:pt idx="3">
                  <c:v>3.8928694318848919E-2</c:v>
                </c:pt>
                <c:pt idx="4">
                  <c:v>3.8390575728276505E-2</c:v>
                </c:pt>
                <c:pt idx="6">
                  <c:v>7.9464729210113591E-2</c:v>
                </c:pt>
                <c:pt idx="7">
                  <c:v>0.15577747766395447</c:v>
                </c:pt>
                <c:pt idx="9">
                  <c:v>0.22785488066186965</c:v>
                </c:pt>
                <c:pt idx="10">
                  <c:v>0.34995784276403308</c:v>
                </c:pt>
                <c:pt idx="12">
                  <c:v>0.66114172555178718</c:v>
                </c:pt>
                <c:pt idx="13">
                  <c:v>0.777608682271822</c:v>
                </c:pt>
                <c:pt idx="15">
                  <c:v>0.11020007026758193</c:v>
                </c:pt>
                <c:pt idx="16">
                  <c:v>0.1629087474861077</c:v>
                </c:pt>
              </c:numCache>
            </c:numRef>
          </c:val>
          <c:extLst>
            <c:ext xmlns:c16="http://schemas.microsoft.com/office/drawing/2014/chart" uri="{C3380CC4-5D6E-409C-BE32-E72D297353CC}">
              <c16:uniqueId val="{00000007-5AEE-5B44-8126-E26211587EA6}"/>
            </c:ext>
          </c:extLst>
        </c:ser>
        <c:dLbls>
          <c:showLegendKey val="0"/>
          <c:showVal val="0"/>
          <c:showCatName val="0"/>
          <c:showSerName val="0"/>
          <c:showPercent val="0"/>
          <c:showBubbleSize val="0"/>
        </c:dLbls>
        <c:gapWidth val="10"/>
        <c:overlap val="100"/>
        <c:axId val="227210736"/>
        <c:axId val="227211128"/>
      </c:barChart>
      <c:catAx>
        <c:axId val="22721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211128"/>
        <c:crosses val="autoZero"/>
        <c:auto val="1"/>
        <c:lblAlgn val="ctr"/>
        <c:lblOffset val="100"/>
        <c:noMultiLvlLbl val="0"/>
      </c:catAx>
      <c:valAx>
        <c:axId val="227211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ZA"/>
                  <a:t>Dissolving mineral liberation and association %</a:t>
                </a:r>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27210736"/>
        <c:crosses val="autoZero"/>
        <c:crossBetween val="between"/>
      </c:valAx>
      <c:spPr>
        <a:noFill/>
        <a:ln>
          <a:noFill/>
        </a:ln>
        <a:effectLst/>
      </c:spPr>
    </c:plotArea>
    <c:legend>
      <c:legendPos val="r"/>
      <c:layout>
        <c:manualLayout>
          <c:xMode val="edge"/>
          <c:yMode val="edge"/>
          <c:x val="0.73964556824692917"/>
          <c:y val="0.14098800065177053"/>
          <c:w val="0.26035443175307083"/>
          <c:h val="0.57768969793873193"/>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0" i="0" baseline="0">
                <a:effectLst/>
              </a:rPr>
              <a:t>Meso-scale Fe-Sulfide mineral grain size distribution for samples B and C</a:t>
            </a:r>
            <a:endParaRPr lang="en-ZA" sz="1400">
              <a:effectLst/>
            </a:endParaRP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1"/>
          <c:order val="0"/>
          <c:tx>
            <c:strRef>
              <c:f>'5. Grain Size Distribution'!$B$2</c:f>
              <c:strCache>
                <c:ptCount val="1"/>
                <c:pt idx="0">
                  <c:v>Sample B</c:v>
                </c:pt>
              </c:strCache>
            </c:strRef>
          </c:tx>
          <c:spPr>
            <a:ln w="25400" cap="rnd">
              <a:noFill/>
              <a:round/>
            </a:ln>
            <a:effectLst/>
          </c:spPr>
          <c:marker>
            <c:symbol val="square"/>
            <c:size val="7"/>
            <c:spPr>
              <a:solidFill>
                <a:schemeClr val="accent4"/>
              </a:solidFill>
              <a:ln w="9525">
                <a:solidFill>
                  <a:schemeClr val="accent4"/>
                </a:solidFill>
              </a:ln>
              <a:effectLst/>
            </c:spPr>
          </c:marker>
          <c:xVal>
            <c:numRef>
              <c:f>'5. Grain Size Distribution'!$A$4:$A$36</c:f>
              <c:numCache>
                <c:formatCode>General</c:formatCode>
                <c:ptCount val="33"/>
                <c:pt idx="0">
                  <c:v>0.5</c:v>
                </c:pt>
                <c:pt idx="1">
                  <c:v>2</c:v>
                </c:pt>
                <c:pt idx="2">
                  <c:v>4</c:v>
                </c:pt>
                <c:pt idx="3">
                  <c:v>6</c:v>
                </c:pt>
                <c:pt idx="4">
                  <c:v>8.5</c:v>
                </c:pt>
                <c:pt idx="5">
                  <c:v>12.5</c:v>
                </c:pt>
                <c:pt idx="6">
                  <c:v>17.5</c:v>
                </c:pt>
                <c:pt idx="7">
                  <c:v>21</c:v>
                </c:pt>
                <c:pt idx="8">
                  <c:v>22.5</c:v>
                </c:pt>
                <c:pt idx="9">
                  <c:v>24</c:v>
                </c:pt>
                <c:pt idx="10">
                  <c:v>27.5</c:v>
                </c:pt>
                <c:pt idx="11">
                  <c:v>34</c:v>
                </c:pt>
                <c:pt idx="12">
                  <c:v>41.5</c:v>
                </c:pt>
                <c:pt idx="13">
                  <c:v>49</c:v>
                </c:pt>
                <c:pt idx="14">
                  <c:v>59</c:v>
                </c:pt>
                <c:pt idx="15">
                  <c:v>70</c:v>
                </c:pt>
                <c:pt idx="16">
                  <c:v>77.5</c:v>
                </c:pt>
                <c:pt idx="17">
                  <c:v>85</c:v>
                </c:pt>
                <c:pt idx="18">
                  <c:v>92.5</c:v>
                </c:pt>
                <c:pt idx="19">
                  <c:v>97.5</c:v>
                </c:pt>
                <c:pt idx="20">
                  <c:v>102.5</c:v>
                </c:pt>
                <c:pt idx="21">
                  <c:v>107.5</c:v>
                </c:pt>
                <c:pt idx="22">
                  <c:v>112.5</c:v>
                </c:pt>
                <c:pt idx="23">
                  <c:v>117.5</c:v>
                </c:pt>
                <c:pt idx="24">
                  <c:v>122.5</c:v>
                </c:pt>
                <c:pt idx="25">
                  <c:v>137.5</c:v>
                </c:pt>
                <c:pt idx="26">
                  <c:v>225</c:v>
                </c:pt>
                <c:pt idx="27">
                  <c:v>350</c:v>
                </c:pt>
                <c:pt idx="28">
                  <c:v>450</c:v>
                </c:pt>
                <c:pt idx="29">
                  <c:v>750</c:v>
                </c:pt>
                <c:pt idx="30">
                  <c:v>1500</c:v>
                </c:pt>
                <c:pt idx="31">
                  <c:v>3000</c:v>
                </c:pt>
                <c:pt idx="32">
                  <c:v>5350</c:v>
                </c:pt>
              </c:numCache>
            </c:numRef>
          </c:xVal>
          <c:yVal>
            <c:numRef>
              <c:f>'5. Grain Size Distribution'!$B$4:$B$36</c:f>
              <c:numCache>
                <c:formatCode>0%</c:formatCode>
                <c:ptCount val="33"/>
                <c:pt idx="0">
                  <c:v>0</c:v>
                </c:pt>
                <c:pt idx="1">
                  <c:v>0</c:v>
                </c:pt>
                <c:pt idx="2">
                  <c:v>0</c:v>
                </c:pt>
                <c:pt idx="3">
                  <c:v>0</c:v>
                </c:pt>
                <c:pt idx="4">
                  <c:v>1.0958190981283459E-2</c:v>
                </c:pt>
                <c:pt idx="5">
                  <c:v>2.2297026328490538E-2</c:v>
                </c:pt>
                <c:pt idx="6">
                  <c:v>2.5081936576150616E-2</c:v>
                </c:pt>
                <c:pt idx="7">
                  <c:v>2.9999769621204812E-2</c:v>
                </c:pt>
                <c:pt idx="8">
                  <c:v>5.6489671205201049E-2</c:v>
                </c:pt>
                <c:pt idx="9">
                  <c:v>5.9613073540250229E-2</c:v>
                </c:pt>
                <c:pt idx="10">
                  <c:v>7.2769615594902595E-2</c:v>
                </c:pt>
                <c:pt idx="11">
                  <c:v>9.9784854038388715E-2</c:v>
                </c:pt>
                <c:pt idx="12">
                  <c:v>0.13477518058596472</c:v>
                </c:pt>
                <c:pt idx="13">
                  <c:v>0.16338484382645724</c:v>
                </c:pt>
                <c:pt idx="14">
                  <c:v>0.21213521581736797</c:v>
                </c:pt>
                <c:pt idx="15">
                  <c:v>0.26489038766119233</c:v>
                </c:pt>
                <c:pt idx="16">
                  <c:v>0.29025003486048684</c:v>
                </c:pt>
                <c:pt idx="17">
                  <c:v>0.3386970541581289</c:v>
                </c:pt>
                <c:pt idx="18">
                  <c:v>0.36214598361181866</c:v>
                </c:pt>
                <c:pt idx="19">
                  <c:v>0.38871481563310356</c:v>
                </c:pt>
                <c:pt idx="20">
                  <c:v>0.41362151000536174</c:v>
                </c:pt>
                <c:pt idx="21">
                  <c:v>0.4380979735191351</c:v>
                </c:pt>
                <c:pt idx="22">
                  <c:v>0.46140042157180178</c:v>
                </c:pt>
                <c:pt idx="23">
                  <c:v>0.48694984921149087</c:v>
                </c:pt>
                <c:pt idx="24">
                  <c:v>0.51890558925467234</c:v>
                </c:pt>
                <c:pt idx="25">
                  <c:v>0.63918961874069924</c:v>
                </c:pt>
                <c:pt idx="26">
                  <c:v>0.92109432862400242</c:v>
                </c:pt>
                <c:pt idx="27">
                  <c:v>0.9389522024237883</c:v>
                </c:pt>
                <c:pt idx="28">
                  <c:v>0.99339637957502458</c:v>
                </c:pt>
                <c:pt idx="29">
                  <c:v>1</c:v>
                </c:pt>
                <c:pt idx="30">
                  <c:v>1</c:v>
                </c:pt>
                <c:pt idx="31">
                  <c:v>1</c:v>
                </c:pt>
                <c:pt idx="32">
                  <c:v>1</c:v>
                </c:pt>
              </c:numCache>
            </c:numRef>
          </c:yVal>
          <c:smooth val="0"/>
          <c:extLst>
            <c:ext xmlns:c16="http://schemas.microsoft.com/office/drawing/2014/chart" uri="{C3380CC4-5D6E-409C-BE32-E72D297353CC}">
              <c16:uniqueId val="{00000000-D941-8943-B5EA-88C5838A7CF9}"/>
            </c:ext>
          </c:extLst>
        </c:ser>
        <c:ser>
          <c:idx val="2"/>
          <c:order val="1"/>
          <c:tx>
            <c:strRef>
              <c:f>'5. Grain Size Distribution'!$C$2</c:f>
              <c:strCache>
                <c:ptCount val="1"/>
                <c:pt idx="0">
                  <c:v>Sample C</c:v>
                </c:pt>
              </c:strCache>
            </c:strRef>
          </c:tx>
          <c:spPr>
            <a:ln w="25400" cap="rnd">
              <a:noFill/>
              <a:round/>
            </a:ln>
            <a:effectLst/>
          </c:spPr>
          <c:marker>
            <c:symbol val="diamond"/>
            <c:size val="7"/>
            <c:spPr>
              <a:solidFill>
                <a:schemeClr val="accent1"/>
              </a:solidFill>
              <a:ln w="9525">
                <a:solidFill>
                  <a:schemeClr val="accent1"/>
                </a:solidFill>
              </a:ln>
              <a:effectLst/>
            </c:spPr>
          </c:marker>
          <c:xVal>
            <c:numRef>
              <c:f>'5. Grain Size Distribution'!$A$4:$A$36</c:f>
              <c:numCache>
                <c:formatCode>General</c:formatCode>
                <c:ptCount val="33"/>
                <c:pt idx="0">
                  <c:v>0.5</c:v>
                </c:pt>
                <c:pt idx="1">
                  <c:v>2</c:v>
                </c:pt>
                <c:pt idx="2">
                  <c:v>4</c:v>
                </c:pt>
                <c:pt idx="3">
                  <c:v>6</c:v>
                </c:pt>
                <c:pt idx="4">
                  <c:v>8.5</c:v>
                </c:pt>
                <c:pt idx="5">
                  <c:v>12.5</c:v>
                </c:pt>
                <c:pt idx="6">
                  <c:v>17.5</c:v>
                </c:pt>
                <c:pt idx="7">
                  <c:v>21</c:v>
                </c:pt>
                <c:pt idx="8">
                  <c:v>22.5</c:v>
                </c:pt>
                <c:pt idx="9">
                  <c:v>24</c:v>
                </c:pt>
                <c:pt idx="10">
                  <c:v>27.5</c:v>
                </c:pt>
                <c:pt idx="11">
                  <c:v>34</c:v>
                </c:pt>
                <c:pt idx="12">
                  <c:v>41.5</c:v>
                </c:pt>
                <c:pt idx="13">
                  <c:v>49</c:v>
                </c:pt>
                <c:pt idx="14">
                  <c:v>59</c:v>
                </c:pt>
                <c:pt idx="15">
                  <c:v>70</c:v>
                </c:pt>
                <c:pt idx="16">
                  <c:v>77.5</c:v>
                </c:pt>
                <c:pt idx="17">
                  <c:v>85</c:v>
                </c:pt>
                <c:pt idx="18">
                  <c:v>92.5</c:v>
                </c:pt>
                <c:pt idx="19">
                  <c:v>97.5</c:v>
                </c:pt>
                <c:pt idx="20">
                  <c:v>102.5</c:v>
                </c:pt>
                <c:pt idx="21">
                  <c:v>107.5</c:v>
                </c:pt>
                <c:pt idx="22">
                  <c:v>112.5</c:v>
                </c:pt>
                <c:pt idx="23">
                  <c:v>117.5</c:v>
                </c:pt>
                <c:pt idx="24">
                  <c:v>122.5</c:v>
                </c:pt>
                <c:pt idx="25">
                  <c:v>137.5</c:v>
                </c:pt>
                <c:pt idx="26">
                  <c:v>225</c:v>
                </c:pt>
                <c:pt idx="27">
                  <c:v>350</c:v>
                </c:pt>
                <c:pt idx="28">
                  <c:v>450</c:v>
                </c:pt>
                <c:pt idx="29">
                  <c:v>750</c:v>
                </c:pt>
                <c:pt idx="30">
                  <c:v>1500</c:v>
                </c:pt>
                <c:pt idx="31">
                  <c:v>3000</c:v>
                </c:pt>
                <c:pt idx="32">
                  <c:v>5350</c:v>
                </c:pt>
              </c:numCache>
            </c:numRef>
          </c:xVal>
          <c:yVal>
            <c:numRef>
              <c:f>'5. Grain Size Distribution'!$C$4:$C$36</c:f>
              <c:numCache>
                <c:formatCode>0%</c:formatCode>
                <c:ptCount val="33"/>
                <c:pt idx="0">
                  <c:v>0</c:v>
                </c:pt>
                <c:pt idx="1">
                  <c:v>0</c:v>
                </c:pt>
                <c:pt idx="2">
                  <c:v>0</c:v>
                </c:pt>
                <c:pt idx="3">
                  <c:v>1.147147904191868E-2</c:v>
                </c:pt>
                <c:pt idx="4">
                  <c:v>2.1584235031558541E-2</c:v>
                </c:pt>
                <c:pt idx="5">
                  <c:v>5.2710451681216838E-2</c:v>
                </c:pt>
                <c:pt idx="6">
                  <c:v>6.0345371335704355E-2</c:v>
                </c:pt>
                <c:pt idx="7">
                  <c:v>7.0394414509259415E-2</c:v>
                </c:pt>
                <c:pt idx="8">
                  <c:v>0.16413292683539427</c:v>
                </c:pt>
                <c:pt idx="9">
                  <c:v>0.17057887308084299</c:v>
                </c:pt>
                <c:pt idx="10">
                  <c:v>0.19697939790036012</c:v>
                </c:pt>
                <c:pt idx="11">
                  <c:v>0.24646152052266423</c:v>
                </c:pt>
                <c:pt idx="12">
                  <c:v>0.30283366591940625</c:v>
                </c:pt>
                <c:pt idx="13">
                  <c:v>0.33589460401887333</c:v>
                </c:pt>
                <c:pt idx="14">
                  <c:v>0.38376054169457202</c:v>
                </c:pt>
                <c:pt idx="15">
                  <c:v>0.42162070236624083</c:v>
                </c:pt>
                <c:pt idx="16">
                  <c:v>0.43553695933011149</c:v>
                </c:pt>
                <c:pt idx="17">
                  <c:v>0.46121475263852685</c:v>
                </c:pt>
                <c:pt idx="18">
                  <c:v>0.4746271777850356</c:v>
                </c:pt>
                <c:pt idx="19">
                  <c:v>0.48715800158175826</c:v>
                </c:pt>
                <c:pt idx="20">
                  <c:v>0.50039205146520849</c:v>
                </c:pt>
                <c:pt idx="21">
                  <c:v>0.50765050364626652</c:v>
                </c:pt>
                <c:pt idx="22">
                  <c:v>0.51462344573244612</c:v>
                </c:pt>
                <c:pt idx="23">
                  <c:v>0.52319131168341781</c:v>
                </c:pt>
                <c:pt idx="24">
                  <c:v>0.53379536626754653</c:v>
                </c:pt>
                <c:pt idx="25">
                  <c:v>0.57467694369114053</c:v>
                </c:pt>
                <c:pt idx="26">
                  <c:v>0.74596013716816767</c:v>
                </c:pt>
                <c:pt idx="27">
                  <c:v>0.81963762119574246</c:v>
                </c:pt>
                <c:pt idx="28">
                  <c:v>0.85920629591657816</c:v>
                </c:pt>
                <c:pt idx="29">
                  <c:v>0.9688482629345444</c:v>
                </c:pt>
                <c:pt idx="30">
                  <c:v>1</c:v>
                </c:pt>
                <c:pt idx="31">
                  <c:v>1</c:v>
                </c:pt>
                <c:pt idx="32">
                  <c:v>1</c:v>
                </c:pt>
              </c:numCache>
            </c:numRef>
          </c:yVal>
          <c:smooth val="0"/>
          <c:extLst>
            <c:ext xmlns:c16="http://schemas.microsoft.com/office/drawing/2014/chart" uri="{C3380CC4-5D6E-409C-BE32-E72D297353CC}">
              <c16:uniqueId val="{00000001-D941-8943-B5EA-88C5838A7CF9}"/>
            </c:ext>
          </c:extLst>
        </c:ser>
        <c:dLbls>
          <c:showLegendKey val="0"/>
          <c:showVal val="0"/>
          <c:showCatName val="0"/>
          <c:showSerName val="0"/>
          <c:showPercent val="0"/>
          <c:showBubbleSize val="0"/>
        </c:dLbls>
        <c:axId val="287664256"/>
        <c:axId val="287666992"/>
      </c:scatterChart>
      <c:valAx>
        <c:axId val="28766425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Grain size (μm)</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7666992"/>
        <c:crosses val="autoZero"/>
        <c:crossBetween val="midCat"/>
      </c:valAx>
      <c:valAx>
        <c:axId val="2876669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Cumulative % passing</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7664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a:t>Meso-scale Dissoling mineral grain size distribution for samples B</a:t>
            </a:r>
            <a:r>
              <a:rPr lang="en-GB" sz="1400" baseline="0"/>
              <a:t> and</a:t>
            </a:r>
            <a:r>
              <a:rPr lang="en-GB" sz="1400"/>
              <a:t> C</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1"/>
          <c:order val="0"/>
          <c:tx>
            <c:strRef>
              <c:f>'5. Grain Size Distribution'!$B$2</c:f>
              <c:strCache>
                <c:ptCount val="1"/>
                <c:pt idx="0">
                  <c:v>Sample B</c:v>
                </c:pt>
              </c:strCache>
            </c:strRef>
          </c:tx>
          <c:spPr>
            <a:ln w="25400" cap="rnd">
              <a:noFill/>
              <a:round/>
            </a:ln>
            <a:effectLst/>
          </c:spPr>
          <c:marker>
            <c:symbol val="square"/>
            <c:size val="7"/>
            <c:spPr>
              <a:solidFill>
                <a:schemeClr val="accent4"/>
              </a:solidFill>
              <a:ln w="9525">
                <a:solidFill>
                  <a:schemeClr val="accent4"/>
                </a:solidFill>
              </a:ln>
              <a:effectLst/>
            </c:spPr>
          </c:marker>
          <c:xVal>
            <c:numRef>
              <c:f>'5. Grain Size Distribution'!$E$4:$E$36</c:f>
              <c:numCache>
                <c:formatCode>General</c:formatCode>
                <c:ptCount val="33"/>
                <c:pt idx="0">
                  <c:v>0.5</c:v>
                </c:pt>
                <c:pt idx="1">
                  <c:v>2</c:v>
                </c:pt>
                <c:pt idx="2">
                  <c:v>4</c:v>
                </c:pt>
                <c:pt idx="3">
                  <c:v>6</c:v>
                </c:pt>
                <c:pt idx="4">
                  <c:v>8.5</c:v>
                </c:pt>
                <c:pt idx="5">
                  <c:v>12.5</c:v>
                </c:pt>
                <c:pt idx="6">
                  <c:v>17.5</c:v>
                </c:pt>
                <c:pt idx="7">
                  <c:v>21</c:v>
                </c:pt>
                <c:pt idx="8">
                  <c:v>22.5</c:v>
                </c:pt>
                <c:pt idx="9">
                  <c:v>24</c:v>
                </c:pt>
                <c:pt idx="10">
                  <c:v>27.5</c:v>
                </c:pt>
                <c:pt idx="11">
                  <c:v>34</c:v>
                </c:pt>
                <c:pt idx="12">
                  <c:v>41.5</c:v>
                </c:pt>
                <c:pt idx="13">
                  <c:v>49</c:v>
                </c:pt>
                <c:pt idx="14">
                  <c:v>59</c:v>
                </c:pt>
                <c:pt idx="15">
                  <c:v>70</c:v>
                </c:pt>
                <c:pt idx="16">
                  <c:v>77.5</c:v>
                </c:pt>
                <c:pt idx="17">
                  <c:v>85</c:v>
                </c:pt>
                <c:pt idx="18">
                  <c:v>92.5</c:v>
                </c:pt>
                <c:pt idx="19">
                  <c:v>97.5</c:v>
                </c:pt>
                <c:pt idx="20">
                  <c:v>102.5</c:v>
                </c:pt>
                <c:pt idx="21">
                  <c:v>107.5</c:v>
                </c:pt>
                <c:pt idx="22">
                  <c:v>112.5</c:v>
                </c:pt>
                <c:pt idx="23">
                  <c:v>117.5</c:v>
                </c:pt>
                <c:pt idx="24">
                  <c:v>122.5</c:v>
                </c:pt>
                <c:pt idx="25">
                  <c:v>137.5</c:v>
                </c:pt>
                <c:pt idx="26">
                  <c:v>225</c:v>
                </c:pt>
                <c:pt idx="27">
                  <c:v>350</c:v>
                </c:pt>
                <c:pt idx="28">
                  <c:v>450</c:v>
                </c:pt>
                <c:pt idx="29">
                  <c:v>750</c:v>
                </c:pt>
                <c:pt idx="30">
                  <c:v>1500</c:v>
                </c:pt>
                <c:pt idx="31">
                  <c:v>3000</c:v>
                </c:pt>
                <c:pt idx="32">
                  <c:v>5350</c:v>
                </c:pt>
              </c:numCache>
            </c:numRef>
          </c:xVal>
          <c:yVal>
            <c:numRef>
              <c:f>'5. Grain Size Distribution'!$F$4:$F$36</c:f>
              <c:numCache>
                <c:formatCode>0%</c:formatCode>
                <c:ptCount val="33"/>
                <c:pt idx="0">
                  <c:v>0</c:v>
                </c:pt>
                <c:pt idx="1">
                  <c:v>0</c:v>
                </c:pt>
                <c:pt idx="2">
                  <c:v>0</c:v>
                </c:pt>
                <c:pt idx="3">
                  <c:v>0</c:v>
                </c:pt>
                <c:pt idx="4">
                  <c:v>2.3853398483507707E-2</c:v>
                </c:pt>
                <c:pt idx="5">
                  <c:v>5.6757113559035247E-2</c:v>
                </c:pt>
                <c:pt idx="6">
                  <c:v>6.2827522301326044E-2</c:v>
                </c:pt>
                <c:pt idx="7">
                  <c:v>7.515703745272484E-2</c:v>
                </c:pt>
                <c:pt idx="8">
                  <c:v>0.19134024085496457</c:v>
                </c:pt>
                <c:pt idx="9">
                  <c:v>0.19917944475168514</c:v>
                </c:pt>
                <c:pt idx="10">
                  <c:v>0.23397924949151258</c:v>
                </c:pt>
                <c:pt idx="11">
                  <c:v>0.30317315287738356</c:v>
                </c:pt>
                <c:pt idx="12">
                  <c:v>0.38869211796604808</c:v>
                </c:pt>
                <c:pt idx="13">
                  <c:v>0.44305123411867847</c:v>
                </c:pt>
                <c:pt idx="14">
                  <c:v>0.52428635368469401</c:v>
                </c:pt>
                <c:pt idx="15">
                  <c:v>0.58895135275232369</c:v>
                </c:pt>
                <c:pt idx="16">
                  <c:v>0.61125672047641955</c:v>
                </c:pt>
                <c:pt idx="17">
                  <c:v>0.65584997307316517</c:v>
                </c:pt>
                <c:pt idx="18">
                  <c:v>0.67427061679777189</c:v>
                </c:pt>
                <c:pt idx="19">
                  <c:v>0.69237948504625779</c:v>
                </c:pt>
                <c:pt idx="20">
                  <c:v>0.70923710513165272</c:v>
                </c:pt>
                <c:pt idx="21">
                  <c:v>0.72584441933869126</c:v>
                </c:pt>
                <c:pt idx="22">
                  <c:v>0.73976670975811354</c:v>
                </c:pt>
                <c:pt idx="23">
                  <c:v>0.74847913518305231</c:v>
                </c:pt>
                <c:pt idx="24">
                  <c:v>0.76132470919692374</c:v>
                </c:pt>
                <c:pt idx="25">
                  <c:v>0.80405620236477471</c:v>
                </c:pt>
                <c:pt idx="26">
                  <c:v>0.93289663653131538</c:v>
                </c:pt>
                <c:pt idx="27">
                  <c:v>0.95171363617716287</c:v>
                </c:pt>
                <c:pt idx="28">
                  <c:v>0.9576273308401082</c:v>
                </c:pt>
                <c:pt idx="29">
                  <c:v>1</c:v>
                </c:pt>
                <c:pt idx="30">
                  <c:v>1</c:v>
                </c:pt>
                <c:pt idx="31">
                  <c:v>1</c:v>
                </c:pt>
                <c:pt idx="32">
                  <c:v>1</c:v>
                </c:pt>
              </c:numCache>
            </c:numRef>
          </c:yVal>
          <c:smooth val="0"/>
          <c:extLst>
            <c:ext xmlns:c16="http://schemas.microsoft.com/office/drawing/2014/chart" uri="{C3380CC4-5D6E-409C-BE32-E72D297353CC}">
              <c16:uniqueId val="{00000000-8DEF-E045-A1EB-6826D176949A}"/>
            </c:ext>
          </c:extLst>
        </c:ser>
        <c:ser>
          <c:idx val="2"/>
          <c:order val="1"/>
          <c:tx>
            <c:strRef>
              <c:f>'5. Grain Size Distribution'!$C$2</c:f>
              <c:strCache>
                <c:ptCount val="1"/>
                <c:pt idx="0">
                  <c:v>Sample C</c:v>
                </c:pt>
              </c:strCache>
            </c:strRef>
          </c:tx>
          <c:spPr>
            <a:ln w="25400" cap="rnd">
              <a:noFill/>
              <a:round/>
            </a:ln>
            <a:effectLst/>
          </c:spPr>
          <c:marker>
            <c:symbol val="diamond"/>
            <c:size val="7"/>
            <c:spPr>
              <a:solidFill>
                <a:schemeClr val="accent1"/>
              </a:solidFill>
              <a:ln w="9525">
                <a:solidFill>
                  <a:schemeClr val="accent1"/>
                </a:solidFill>
              </a:ln>
              <a:effectLst/>
            </c:spPr>
          </c:marker>
          <c:xVal>
            <c:numRef>
              <c:f>'5. Grain Size Distribution'!$E$4:$E$36</c:f>
              <c:numCache>
                <c:formatCode>General</c:formatCode>
                <c:ptCount val="33"/>
                <c:pt idx="0">
                  <c:v>0.5</c:v>
                </c:pt>
                <c:pt idx="1">
                  <c:v>2</c:v>
                </c:pt>
                <c:pt idx="2">
                  <c:v>4</c:v>
                </c:pt>
                <c:pt idx="3">
                  <c:v>6</c:v>
                </c:pt>
                <c:pt idx="4">
                  <c:v>8.5</c:v>
                </c:pt>
                <c:pt idx="5">
                  <c:v>12.5</c:v>
                </c:pt>
                <c:pt idx="6">
                  <c:v>17.5</c:v>
                </c:pt>
                <c:pt idx="7">
                  <c:v>21</c:v>
                </c:pt>
                <c:pt idx="8">
                  <c:v>22.5</c:v>
                </c:pt>
                <c:pt idx="9">
                  <c:v>24</c:v>
                </c:pt>
                <c:pt idx="10">
                  <c:v>27.5</c:v>
                </c:pt>
                <c:pt idx="11">
                  <c:v>34</c:v>
                </c:pt>
                <c:pt idx="12">
                  <c:v>41.5</c:v>
                </c:pt>
                <c:pt idx="13">
                  <c:v>49</c:v>
                </c:pt>
                <c:pt idx="14">
                  <c:v>59</c:v>
                </c:pt>
                <c:pt idx="15">
                  <c:v>70</c:v>
                </c:pt>
                <c:pt idx="16">
                  <c:v>77.5</c:v>
                </c:pt>
                <c:pt idx="17">
                  <c:v>85</c:v>
                </c:pt>
                <c:pt idx="18">
                  <c:v>92.5</c:v>
                </c:pt>
                <c:pt idx="19">
                  <c:v>97.5</c:v>
                </c:pt>
                <c:pt idx="20">
                  <c:v>102.5</c:v>
                </c:pt>
                <c:pt idx="21">
                  <c:v>107.5</c:v>
                </c:pt>
                <c:pt idx="22">
                  <c:v>112.5</c:v>
                </c:pt>
                <c:pt idx="23">
                  <c:v>117.5</c:v>
                </c:pt>
                <c:pt idx="24">
                  <c:v>122.5</c:v>
                </c:pt>
                <c:pt idx="25">
                  <c:v>137.5</c:v>
                </c:pt>
                <c:pt idx="26">
                  <c:v>225</c:v>
                </c:pt>
                <c:pt idx="27">
                  <c:v>350</c:v>
                </c:pt>
                <c:pt idx="28">
                  <c:v>450</c:v>
                </c:pt>
                <c:pt idx="29">
                  <c:v>750</c:v>
                </c:pt>
                <c:pt idx="30">
                  <c:v>1500</c:v>
                </c:pt>
                <c:pt idx="31">
                  <c:v>3000</c:v>
                </c:pt>
                <c:pt idx="32">
                  <c:v>5350</c:v>
                </c:pt>
              </c:numCache>
            </c:numRef>
          </c:xVal>
          <c:yVal>
            <c:numRef>
              <c:f>'5. Grain Size Distribution'!$G$4:$G$36</c:f>
              <c:numCache>
                <c:formatCode>0%</c:formatCode>
                <c:ptCount val="33"/>
                <c:pt idx="0">
                  <c:v>0</c:v>
                </c:pt>
                <c:pt idx="1">
                  <c:v>0</c:v>
                </c:pt>
                <c:pt idx="2">
                  <c:v>0</c:v>
                </c:pt>
                <c:pt idx="3">
                  <c:v>1.4730394392050818E-2</c:v>
                </c:pt>
                <c:pt idx="4">
                  <c:v>2.5240840023771447E-2</c:v>
                </c:pt>
                <c:pt idx="5">
                  <c:v>4.8609737882995642E-2</c:v>
                </c:pt>
                <c:pt idx="6">
                  <c:v>5.8632588591007194E-2</c:v>
                </c:pt>
                <c:pt idx="7">
                  <c:v>7.193405853515164E-2</c:v>
                </c:pt>
                <c:pt idx="8">
                  <c:v>8.7011438129997315E-2</c:v>
                </c:pt>
                <c:pt idx="9">
                  <c:v>9.8216950545550477E-2</c:v>
                </c:pt>
                <c:pt idx="10">
                  <c:v>0.12956373850933084</c:v>
                </c:pt>
                <c:pt idx="11">
                  <c:v>0.20075197504878062</c:v>
                </c:pt>
                <c:pt idx="12">
                  <c:v>0.28171366727994424</c:v>
                </c:pt>
                <c:pt idx="13">
                  <c:v>0.34596596447289019</c:v>
                </c:pt>
                <c:pt idx="14">
                  <c:v>0.45977732057516468</c:v>
                </c:pt>
                <c:pt idx="15">
                  <c:v>0.52970960182820959</c:v>
                </c:pt>
                <c:pt idx="16">
                  <c:v>0.55021909125428736</c:v>
                </c:pt>
                <c:pt idx="17">
                  <c:v>0.61854935334000072</c:v>
                </c:pt>
                <c:pt idx="18">
                  <c:v>0.64413506271736343</c:v>
                </c:pt>
                <c:pt idx="19">
                  <c:v>0.66510020911680978</c:v>
                </c:pt>
                <c:pt idx="20">
                  <c:v>0.67829640645555667</c:v>
                </c:pt>
                <c:pt idx="21">
                  <c:v>0.69435493981131691</c:v>
                </c:pt>
                <c:pt idx="22">
                  <c:v>0.71294272972413097</c:v>
                </c:pt>
                <c:pt idx="23">
                  <c:v>0.72400749307571555</c:v>
                </c:pt>
                <c:pt idx="24">
                  <c:v>0.74287969241474616</c:v>
                </c:pt>
                <c:pt idx="25">
                  <c:v>0.8384730612268585</c:v>
                </c:pt>
                <c:pt idx="26">
                  <c:v>0.96214282611884261</c:v>
                </c:pt>
                <c:pt idx="27">
                  <c:v>0.98564050923788782</c:v>
                </c:pt>
                <c:pt idx="28">
                  <c:v>0.99370488611450736</c:v>
                </c:pt>
                <c:pt idx="29">
                  <c:v>0.99963886689704984</c:v>
                </c:pt>
                <c:pt idx="30">
                  <c:v>1</c:v>
                </c:pt>
                <c:pt idx="31">
                  <c:v>1</c:v>
                </c:pt>
                <c:pt idx="32">
                  <c:v>1</c:v>
                </c:pt>
              </c:numCache>
            </c:numRef>
          </c:yVal>
          <c:smooth val="0"/>
          <c:extLst>
            <c:ext xmlns:c16="http://schemas.microsoft.com/office/drawing/2014/chart" uri="{C3380CC4-5D6E-409C-BE32-E72D297353CC}">
              <c16:uniqueId val="{00000001-8DEF-E045-A1EB-6826D176949A}"/>
            </c:ext>
          </c:extLst>
        </c:ser>
        <c:dLbls>
          <c:showLegendKey val="0"/>
          <c:showVal val="0"/>
          <c:showCatName val="0"/>
          <c:showSerName val="0"/>
          <c:showPercent val="0"/>
          <c:showBubbleSize val="0"/>
        </c:dLbls>
        <c:axId val="287664256"/>
        <c:axId val="287666992"/>
      </c:scatterChart>
      <c:valAx>
        <c:axId val="28766425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Grain size (μm)</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7666992"/>
        <c:crosses val="autoZero"/>
        <c:crossBetween val="midCat"/>
      </c:valAx>
      <c:valAx>
        <c:axId val="28766699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Cumulative % passing</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7664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36107039937671"/>
          <c:y val="4.0512593564387578E-2"/>
          <c:w val="0.66622577009417183"/>
          <c:h val="0.81813702870671079"/>
        </c:manualLayout>
      </c:layout>
      <c:barChart>
        <c:barDir val="col"/>
        <c:grouping val="percentStacked"/>
        <c:varyColors val="0"/>
        <c:ser>
          <c:idx val="16"/>
          <c:order val="0"/>
          <c:tx>
            <c:strRef>
              <c:f>'6. Meso-scale Mineralogy'!$A$20</c:f>
              <c:strCache>
                <c:ptCount val="1"/>
                <c:pt idx="0">
                  <c:v>Other</c:v>
                </c:pt>
              </c:strCache>
            </c:strRef>
          </c:tx>
          <c:spPr>
            <a:solidFill>
              <a:schemeClr val="accent3"/>
            </a:solidFill>
            <a:ln>
              <a:noFill/>
            </a:ln>
            <a:effectLst/>
          </c:spPr>
          <c:invertIfNegative val="0"/>
          <c:val>
            <c:numRef>
              <c:f>'6. Meso-scale Mineralogy'!$B$20:$R$20</c:f>
              <c:numCache>
                <c:formatCode>0.0</c:formatCode>
                <c:ptCount val="17"/>
                <c:pt idx="0">
                  <c:v>0.43788518732013199</c:v>
                </c:pt>
                <c:pt idx="1">
                  <c:v>0.238456787958928</c:v>
                </c:pt>
                <c:pt idx="3">
                  <c:v>7.8182015240846101E-2</c:v>
                </c:pt>
                <c:pt idx="4">
                  <c:v>5.4648809151835898E-2</c:v>
                </c:pt>
                <c:pt idx="6">
                  <c:v>4.3325266575959101E-2</c:v>
                </c:pt>
                <c:pt idx="7">
                  <c:v>5.3872432247834202E-2</c:v>
                </c:pt>
                <c:pt idx="9">
                  <c:v>6.2118511808432801E-2</c:v>
                </c:pt>
                <c:pt idx="10">
                  <c:v>1.8976076132790599E-2</c:v>
                </c:pt>
                <c:pt idx="12">
                  <c:v>3.9409814717521502E-2</c:v>
                </c:pt>
                <c:pt idx="13">
                  <c:v>5.4873479101923403E-2</c:v>
                </c:pt>
                <c:pt idx="15">
                  <c:v>0.66092079566289141</c:v>
                </c:pt>
                <c:pt idx="16">
                  <c:v>0.42082758459331215</c:v>
                </c:pt>
              </c:numCache>
            </c:numRef>
          </c:val>
          <c:extLst>
            <c:ext xmlns:c16="http://schemas.microsoft.com/office/drawing/2014/chart" uri="{C3380CC4-5D6E-409C-BE32-E72D297353CC}">
              <c16:uniqueId val="{00000000-5848-5948-BBBE-7F0FA31F7C0D}"/>
            </c:ext>
          </c:extLst>
        </c:ser>
        <c:ser>
          <c:idx val="15"/>
          <c:order val="1"/>
          <c:tx>
            <c:strRef>
              <c:f>'6. Meso-scale Mineralogy'!$A$19</c:f>
              <c:strCache>
                <c:ptCount val="1"/>
                <c:pt idx="0">
                  <c:v>Titanite</c:v>
                </c:pt>
              </c:strCache>
            </c:strRef>
          </c:tx>
          <c:spPr>
            <a:solidFill>
              <a:srgbClr val="FFFFCC"/>
            </a:solidFill>
            <a:ln>
              <a:noFill/>
            </a:ln>
            <a:effectLst/>
          </c:spPr>
          <c:invertIfNegative val="0"/>
          <c:val>
            <c:numRef>
              <c:f>'6. Meso-scale Mineralogy'!$B$19:$R$19</c:f>
              <c:numCache>
                <c:formatCode>0.0</c:formatCode>
                <c:ptCount val="17"/>
                <c:pt idx="0">
                  <c:v>2.7967318887846999E-2</c:v>
                </c:pt>
                <c:pt idx="1">
                  <c:v>3.4138749358275802</c:v>
                </c:pt>
                <c:pt idx="3">
                  <c:v>6.4197604853701105E-3</c:v>
                </c:pt>
                <c:pt idx="4">
                  <c:v>0.72940734364947701</c:v>
                </c:pt>
                <c:pt idx="6">
                  <c:v>3.2473579696077502E-3</c:v>
                </c:pt>
                <c:pt idx="7">
                  <c:v>0.58132747906478499</c:v>
                </c:pt>
                <c:pt idx="9">
                  <c:v>5.01374104604562E-3</c:v>
                </c:pt>
                <c:pt idx="10">
                  <c:v>0.17272466805754599</c:v>
                </c:pt>
                <c:pt idx="12">
                  <c:v>3.6769197537151002E-3</c:v>
                </c:pt>
                <c:pt idx="13">
                  <c:v>0.405722599799897</c:v>
                </c:pt>
                <c:pt idx="15">
                  <c:v>4.6325098142585577E-2</c:v>
                </c:pt>
                <c:pt idx="16">
                  <c:v>5.3030570263992853</c:v>
                </c:pt>
              </c:numCache>
            </c:numRef>
          </c:val>
          <c:extLst>
            <c:ext xmlns:c16="http://schemas.microsoft.com/office/drawing/2014/chart" uri="{C3380CC4-5D6E-409C-BE32-E72D297353CC}">
              <c16:uniqueId val="{00000001-5848-5948-BBBE-7F0FA31F7C0D}"/>
            </c:ext>
          </c:extLst>
        </c:ser>
        <c:ser>
          <c:idx val="14"/>
          <c:order val="2"/>
          <c:tx>
            <c:strRef>
              <c:f>'6. Meso-scale Mineralogy'!$A$18</c:f>
              <c:strCache>
                <c:ptCount val="1"/>
                <c:pt idx="0">
                  <c:v>Quartz</c:v>
                </c:pt>
              </c:strCache>
            </c:strRef>
          </c:tx>
          <c:spPr>
            <a:solidFill>
              <a:srgbClr val="FFCCFF"/>
            </a:solidFill>
            <a:ln>
              <a:noFill/>
            </a:ln>
            <a:effectLst/>
          </c:spPr>
          <c:invertIfNegative val="0"/>
          <c:val>
            <c:numRef>
              <c:f>'6. Meso-scale Mineralogy'!$B$18:$R$18</c:f>
              <c:numCache>
                <c:formatCode>0.0</c:formatCode>
                <c:ptCount val="17"/>
                <c:pt idx="0">
                  <c:v>21.327369856173998</c:v>
                </c:pt>
                <c:pt idx="1">
                  <c:v>19.490527915679699</c:v>
                </c:pt>
                <c:pt idx="3">
                  <c:v>4.2534225536588703</c:v>
                </c:pt>
                <c:pt idx="4">
                  <c:v>4.2066838614785</c:v>
                </c:pt>
                <c:pt idx="6">
                  <c:v>2.0671742366824399</c:v>
                </c:pt>
                <c:pt idx="7">
                  <c:v>3.88256264771185</c:v>
                </c:pt>
                <c:pt idx="9">
                  <c:v>3.59898457066071</c:v>
                </c:pt>
                <c:pt idx="10">
                  <c:v>1.48489027268771</c:v>
                </c:pt>
                <c:pt idx="12">
                  <c:v>2.1281774311641901</c:v>
                </c:pt>
                <c:pt idx="13">
                  <c:v>2.36859605245307</c:v>
                </c:pt>
                <c:pt idx="15">
                  <c:v>33.375128648340208</c:v>
                </c:pt>
                <c:pt idx="16">
                  <c:v>31.433260750010831</c:v>
                </c:pt>
              </c:numCache>
            </c:numRef>
          </c:val>
          <c:extLst>
            <c:ext xmlns:c16="http://schemas.microsoft.com/office/drawing/2014/chart" uri="{C3380CC4-5D6E-409C-BE32-E72D297353CC}">
              <c16:uniqueId val="{00000002-5848-5948-BBBE-7F0FA31F7C0D}"/>
            </c:ext>
          </c:extLst>
        </c:ser>
        <c:ser>
          <c:idx val="13"/>
          <c:order val="3"/>
          <c:tx>
            <c:strRef>
              <c:f>'6. Meso-scale Mineralogy'!$A$17</c:f>
              <c:strCache>
                <c:ptCount val="1"/>
                <c:pt idx="0">
                  <c:v>Fe-Oxide</c:v>
                </c:pt>
              </c:strCache>
            </c:strRef>
          </c:tx>
          <c:spPr>
            <a:solidFill>
              <a:schemeClr val="tx1"/>
            </a:solidFill>
            <a:ln>
              <a:noFill/>
            </a:ln>
            <a:effectLst/>
          </c:spPr>
          <c:invertIfNegative val="0"/>
          <c:val>
            <c:numRef>
              <c:f>'6. Meso-scale Mineralogy'!$B$17:$R$17</c:f>
              <c:numCache>
                <c:formatCode>0.0</c:formatCode>
                <c:ptCount val="17"/>
                <c:pt idx="0">
                  <c:v>4.5894525955207</c:v>
                </c:pt>
                <c:pt idx="1">
                  <c:v>3.64196891823221E-2</c:v>
                </c:pt>
                <c:pt idx="3">
                  <c:v>0.99986095717608192</c:v>
                </c:pt>
                <c:pt idx="4">
                  <c:v>1.8897018378833098E-2</c:v>
                </c:pt>
                <c:pt idx="6">
                  <c:v>0.45590658292476099</c:v>
                </c:pt>
                <c:pt idx="7">
                  <c:v>5.7956023884580099E-2</c:v>
                </c:pt>
                <c:pt idx="9">
                  <c:v>0.59891879620292299</c:v>
                </c:pt>
                <c:pt idx="10">
                  <c:v>2.4765010519626602E-3</c:v>
                </c:pt>
                <c:pt idx="12">
                  <c:v>0.38761150209805001</c:v>
                </c:pt>
                <c:pt idx="13">
                  <c:v>3.7957314013688501E-2</c:v>
                </c:pt>
                <c:pt idx="15">
                  <c:v>7.0317504339225145</c:v>
                </c:pt>
                <c:pt idx="16">
                  <c:v>0.15370654651138646</c:v>
                </c:pt>
              </c:numCache>
            </c:numRef>
          </c:val>
          <c:extLst>
            <c:ext xmlns:c16="http://schemas.microsoft.com/office/drawing/2014/chart" uri="{C3380CC4-5D6E-409C-BE32-E72D297353CC}">
              <c16:uniqueId val="{00000003-5848-5948-BBBE-7F0FA31F7C0D}"/>
            </c:ext>
          </c:extLst>
        </c:ser>
        <c:ser>
          <c:idx val="12"/>
          <c:order val="4"/>
          <c:tx>
            <c:strRef>
              <c:f>'6. Meso-scale Mineralogy'!$A$16</c:f>
              <c:strCache>
                <c:ptCount val="1"/>
                <c:pt idx="0">
                  <c:v>K-Feldspar</c:v>
                </c:pt>
              </c:strCache>
            </c:strRef>
          </c:tx>
          <c:spPr>
            <a:solidFill>
              <a:srgbClr val="CCECFF"/>
            </a:solidFill>
            <a:ln>
              <a:noFill/>
            </a:ln>
            <a:effectLst/>
          </c:spPr>
          <c:invertIfNegative val="0"/>
          <c:val>
            <c:numRef>
              <c:f>'6. Meso-scale Mineralogy'!$B$16:$R$16</c:f>
              <c:numCache>
                <c:formatCode>0.0</c:formatCode>
                <c:ptCount val="17"/>
                <c:pt idx="0">
                  <c:v>5.9982477090435298</c:v>
                </c:pt>
                <c:pt idx="1">
                  <c:v>3.14702629132</c:v>
                </c:pt>
                <c:pt idx="3">
                  <c:v>1.209420051610246</c:v>
                </c:pt>
                <c:pt idx="4">
                  <c:v>0.59507608624780295</c:v>
                </c:pt>
                <c:pt idx="6">
                  <c:v>0.642537349294794</c:v>
                </c:pt>
                <c:pt idx="7">
                  <c:v>0.70035780927936397</c:v>
                </c:pt>
                <c:pt idx="9">
                  <c:v>1.04516577533212</c:v>
                </c:pt>
                <c:pt idx="10">
                  <c:v>0.170024145783326</c:v>
                </c:pt>
                <c:pt idx="12">
                  <c:v>0.65576168525433498</c:v>
                </c:pt>
                <c:pt idx="13">
                  <c:v>0.48279634266444299</c:v>
                </c:pt>
                <c:pt idx="15">
                  <c:v>9.5511325705350245</c:v>
                </c:pt>
                <c:pt idx="16">
                  <c:v>5.0952806752949353</c:v>
                </c:pt>
              </c:numCache>
            </c:numRef>
          </c:val>
          <c:extLst>
            <c:ext xmlns:c16="http://schemas.microsoft.com/office/drawing/2014/chart" uri="{C3380CC4-5D6E-409C-BE32-E72D297353CC}">
              <c16:uniqueId val="{00000004-5848-5948-BBBE-7F0FA31F7C0D}"/>
            </c:ext>
          </c:extLst>
        </c:ser>
        <c:ser>
          <c:idx val="11"/>
          <c:order val="5"/>
          <c:tx>
            <c:strRef>
              <c:f>'6. Meso-scale Mineralogy'!$A$15</c:f>
              <c:strCache>
                <c:ptCount val="1"/>
                <c:pt idx="0">
                  <c:v>Plagioclase-Feldspar</c:v>
                </c:pt>
              </c:strCache>
            </c:strRef>
          </c:tx>
          <c:spPr>
            <a:solidFill>
              <a:srgbClr val="CCCCFF"/>
            </a:solidFill>
            <a:ln>
              <a:noFill/>
            </a:ln>
            <a:effectLst/>
          </c:spPr>
          <c:invertIfNegative val="0"/>
          <c:val>
            <c:numRef>
              <c:f>'6. Meso-scale Mineralogy'!$B$15:$R$15</c:f>
              <c:numCache>
                <c:formatCode>0.0</c:formatCode>
                <c:ptCount val="17"/>
                <c:pt idx="0">
                  <c:v>12.5549089218921</c:v>
                </c:pt>
                <c:pt idx="1">
                  <c:v>0.100358214142135</c:v>
                </c:pt>
                <c:pt idx="3">
                  <c:v>2.5220862071215802</c:v>
                </c:pt>
                <c:pt idx="4">
                  <c:v>3.1094098423368299E-2</c:v>
                </c:pt>
                <c:pt idx="6">
                  <c:v>1.2855251812345601</c:v>
                </c:pt>
                <c:pt idx="7">
                  <c:v>2.0584665677680601E-2</c:v>
                </c:pt>
                <c:pt idx="9">
                  <c:v>2.3030869409237802</c:v>
                </c:pt>
                <c:pt idx="10">
                  <c:v>1.20107368103743E-2</c:v>
                </c:pt>
                <c:pt idx="12">
                  <c:v>1.49157360153422</c:v>
                </c:pt>
                <c:pt idx="13">
                  <c:v>2.72088168205918E-2</c:v>
                </c:pt>
                <c:pt idx="15">
                  <c:v>20.15718085270624</c:v>
                </c:pt>
                <c:pt idx="16">
                  <c:v>0.19125653187414998</c:v>
                </c:pt>
              </c:numCache>
            </c:numRef>
          </c:val>
          <c:extLst>
            <c:ext xmlns:c16="http://schemas.microsoft.com/office/drawing/2014/chart" uri="{C3380CC4-5D6E-409C-BE32-E72D297353CC}">
              <c16:uniqueId val="{00000005-5848-5948-BBBE-7F0FA31F7C0D}"/>
            </c:ext>
          </c:extLst>
        </c:ser>
        <c:ser>
          <c:idx val="10"/>
          <c:order val="6"/>
          <c:tx>
            <c:strRef>
              <c:f>'6. Meso-scale Mineralogy'!$A$14</c:f>
              <c:strCache>
                <c:ptCount val="1"/>
                <c:pt idx="0">
                  <c:v>Talc</c:v>
                </c:pt>
              </c:strCache>
            </c:strRef>
          </c:tx>
          <c:spPr>
            <a:solidFill>
              <a:srgbClr val="CCFF99"/>
            </a:solidFill>
            <a:ln>
              <a:noFill/>
            </a:ln>
            <a:effectLst/>
          </c:spPr>
          <c:invertIfNegative val="0"/>
          <c:val>
            <c:numRef>
              <c:f>'6. Meso-scale Mineralogy'!$B$14:$R$14</c:f>
              <c:numCache>
                <c:formatCode>0.0</c:formatCode>
                <c:ptCount val="17"/>
                <c:pt idx="0">
                  <c:v>6.5083836066791306E-5</c:v>
                </c:pt>
                <c:pt idx="1">
                  <c:v>3.2753591611911E-5</c:v>
                </c:pt>
                <c:pt idx="3">
                  <c:v>3.12564894246736E-5</c:v>
                </c:pt>
                <c:pt idx="4">
                  <c:v>2.7762130830587802E-6</c:v>
                </c:pt>
                <c:pt idx="6">
                  <c:v>1.07133370226133E-5</c:v>
                </c:pt>
                <c:pt idx="7">
                  <c:v>3.2495684018538397E-2</c:v>
                </c:pt>
                <c:pt idx="9">
                  <c:v>7.0373144059050903E-6</c:v>
                </c:pt>
                <c:pt idx="10">
                  <c:v>2.7342093687162101E-6</c:v>
                </c:pt>
                <c:pt idx="12">
                  <c:v>1.32505686505392E-5</c:v>
                </c:pt>
                <c:pt idx="13">
                  <c:v>2.4016453440789599E-4</c:v>
                </c:pt>
                <c:pt idx="15">
                  <c:v>1.2734154557052249E-4</c:v>
                </c:pt>
                <c:pt idx="16">
                  <c:v>3.2774112567009975E-2</c:v>
                </c:pt>
              </c:numCache>
            </c:numRef>
          </c:val>
          <c:extLst>
            <c:ext xmlns:c16="http://schemas.microsoft.com/office/drawing/2014/chart" uri="{C3380CC4-5D6E-409C-BE32-E72D297353CC}">
              <c16:uniqueId val="{00000006-5848-5948-BBBE-7F0FA31F7C0D}"/>
            </c:ext>
          </c:extLst>
        </c:ser>
        <c:ser>
          <c:idx val="9"/>
          <c:order val="7"/>
          <c:tx>
            <c:strRef>
              <c:f>'6. Meso-scale Mineralogy'!$A$13</c:f>
              <c:strCache>
                <c:ptCount val="1"/>
                <c:pt idx="0">
                  <c:v>Chlorite</c:v>
                </c:pt>
              </c:strCache>
            </c:strRef>
          </c:tx>
          <c:spPr>
            <a:solidFill>
              <a:srgbClr val="99FF99"/>
            </a:solidFill>
            <a:ln>
              <a:noFill/>
            </a:ln>
            <a:effectLst/>
          </c:spPr>
          <c:invertIfNegative val="0"/>
          <c:val>
            <c:numRef>
              <c:f>'6. Meso-scale Mineralogy'!$B$13:$R$13</c:f>
              <c:numCache>
                <c:formatCode>0.0</c:formatCode>
                <c:ptCount val="17"/>
                <c:pt idx="0">
                  <c:v>0.99822336384923105</c:v>
                </c:pt>
                <c:pt idx="1">
                  <c:v>2.1161072963982202</c:v>
                </c:pt>
                <c:pt idx="3">
                  <c:v>0.24724477358091401</c:v>
                </c:pt>
                <c:pt idx="4">
                  <c:v>0.46847539708849401</c:v>
                </c:pt>
                <c:pt idx="6">
                  <c:v>0.107994539192919</c:v>
                </c:pt>
                <c:pt idx="7">
                  <c:v>0.48299799230059998</c:v>
                </c:pt>
                <c:pt idx="9">
                  <c:v>0.13184510900400301</c:v>
                </c:pt>
                <c:pt idx="10">
                  <c:v>0.165170658454109</c:v>
                </c:pt>
                <c:pt idx="12">
                  <c:v>0.100439298016246</c:v>
                </c:pt>
                <c:pt idx="13">
                  <c:v>0.464506474080712</c:v>
                </c:pt>
                <c:pt idx="15">
                  <c:v>1.585747083643313</c:v>
                </c:pt>
                <c:pt idx="16">
                  <c:v>3.697257818322135</c:v>
                </c:pt>
              </c:numCache>
            </c:numRef>
          </c:val>
          <c:extLst>
            <c:ext xmlns:c16="http://schemas.microsoft.com/office/drawing/2014/chart" uri="{C3380CC4-5D6E-409C-BE32-E72D297353CC}">
              <c16:uniqueId val="{00000007-5848-5948-BBBE-7F0FA31F7C0D}"/>
            </c:ext>
          </c:extLst>
        </c:ser>
        <c:ser>
          <c:idx val="8"/>
          <c:order val="8"/>
          <c:tx>
            <c:strRef>
              <c:f>'6. Meso-scale Mineralogy'!$A$12</c:f>
              <c:strCache>
                <c:ptCount val="1"/>
                <c:pt idx="0">
                  <c:v>Mica</c:v>
                </c:pt>
              </c:strCache>
            </c:strRef>
          </c:tx>
          <c:spPr>
            <a:solidFill>
              <a:schemeClr val="accent2">
                <a:lumMod val="50000"/>
              </a:schemeClr>
            </a:solidFill>
            <a:ln>
              <a:noFill/>
            </a:ln>
            <a:effectLst/>
          </c:spPr>
          <c:invertIfNegative val="0"/>
          <c:val>
            <c:numRef>
              <c:f>'6. Meso-scale Mineralogy'!$B$12:$R$12</c:f>
              <c:numCache>
                <c:formatCode>0.0</c:formatCode>
                <c:ptCount val="17"/>
                <c:pt idx="0">
                  <c:v>5.7949484408218996</c:v>
                </c:pt>
                <c:pt idx="1">
                  <c:v>4.63782125874984</c:v>
                </c:pt>
                <c:pt idx="3">
                  <c:v>0.83166625196117405</c:v>
                </c:pt>
                <c:pt idx="4">
                  <c:v>1.0323226624861801</c:v>
                </c:pt>
                <c:pt idx="6">
                  <c:v>0.54626722031116604</c:v>
                </c:pt>
                <c:pt idx="7">
                  <c:v>0.67460807768405495</c:v>
                </c:pt>
                <c:pt idx="9">
                  <c:v>0.88821314391139095</c:v>
                </c:pt>
                <c:pt idx="10">
                  <c:v>0.16578928240753299</c:v>
                </c:pt>
                <c:pt idx="12">
                  <c:v>0.56686784244529997</c:v>
                </c:pt>
                <c:pt idx="13">
                  <c:v>0.68068561747033995</c:v>
                </c:pt>
                <c:pt idx="15">
                  <c:v>8.6279628994509299</c:v>
                </c:pt>
                <c:pt idx="16">
                  <c:v>7.1912268987979484</c:v>
                </c:pt>
              </c:numCache>
            </c:numRef>
          </c:val>
          <c:extLst>
            <c:ext xmlns:c16="http://schemas.microsoft.com/office/drawing/2014/chart" uri="{C3380CC4-5D6E-409C-BE32-E72D297353CC}">
              <c16:uniqueId val="{00000008-5848-5948-BBBE-7F0FA31F7C0D}"/>
            </c:ext>
          </c:extLst>
        </c:ser>
        <c:ser>
          <c:idx val="7"/>
          <c:order val="9"/>
          <c:tx>
            <c:strRef>
              <c:f>'6. Meso-scale Mineralogy'!$A$11</c:f>
              <c:strCache>
                <c:ptCount val="1"/>
                <c:pt idx="0">
                  <c:v>Amphibole</c:v>
                </c:pt>
              </c:strCache>
            </c:strRef>
          </c:tx>
          <c:spPr>
            <a:solidFill>
              <a:srgbClr val="9966FF"/>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Mineralogy'!$B$11:$R$11</c:f>
              <c:numCache>
                <c:formatCode>0.0</c:formatCode>
                <c:ptCount val="17"/>
                <c:pt idx="0">
                  <c:v>2.8809223995660398</c:v>
                </c:pt>
                <c:pt idx="1">
                  <c:v>0.29160543894132801</c:v>
                </c:pt>
                <c:pt idx="3">
                  <c:v>0.749595101729713</c:v>
                </c:pt>
                <c:pt idx="4">
                  <c:v>8.5074192552219305E-2</c:v>
                </c:pt>
                <c:pt idx="6">
                  <c:v>0.28716925588277697</c:v>
                </c:pt>
                <c:pt idx="7">
                  <c:v>0.15613163851573</c:v>
                </c:pt>
                <c:pt idx="9">
                  <c:v>0.42027968242125702</c:v>
                </c:pt>
                <c:pt idx="10">
                  <c:v>4.4589549971288398E-3</c:v>
                </c:pt>
                <c:pt idx="12">
                  <c:v>0.25569608808747302</c:v>
                </c:pt>
                <c:pt idx="13">
                  <c:v>4.5119891891580902E-2</c:v>
                </c:pt>
                <c:pt idx="15">
                  <c:v>4.5936625276872594</c:v>
                </c:pt>
                <c:pt idx="16">
                  <c:v>0.58239011689798714</c:v>
                </c:pt>
              </c:numCache>
            </c:numRef>
          </c:val>
          <c:extLst>
            <c:ext xmlns:c16="http://schemas.microsoft.com/office/drawing/2014/chart" uri="{C3380CC4-5D6E-409C-BE32-E72D297353CC}">
              <c16:uniqueId val="{00000009-5848-5948-BBBE-7F0FA31F7C0D}"/>
            </c:ext>
          </c:extLst>
        </c:ser>
        <c:ser>
          <c:idx val="6"/>
          <c:order val="10"/>
          <c:tx>
            <c:strRef>
              <c:f>'6. Meso-scale Mineralogy'!$A$10</c:f>
              <c:strCache>
                <c:ptCount val="1"/>
                <c:pt idx="0">
                  <c:v>Pyroxene</c:v>
                </c:pt>
              </c:strCache>
            </c:strRef>
          </c:tx>
          <c:spPr>
            <a:solidFill>
              <a:schemeClr val="accent6">
                <a:lumMod val="75000"/>
              </a:schemeClr>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Mineralogy'!$B$10:$R$10</c:f>
              <c:numCache>
                <c:formatCode>0.0</c:formatCode>
                <c:ptCount val="17"/>
                <c:pt idx="0">
                  <c:v>0.44968583347301999</c:v>
                </c:pt>
                <c:pt idx="1">
                  <c:v>0.204560116762736</c:v>
                </c:pt>
                <c:pt idx="3">
                  <c:v>0.20143770803242581</c:v>
                </c:pt>
                <c:pt idx="4">
                  <c:v>4.29470364193709E-2</c:v>
                </c:pt>
                <c:pt idx="6">
                  <c:v>5.59302764225438E-2</c:v>
                </c:pt>
                <c:pt idx="7">
                  <c:v>4.58131065921564E-2</c:v>
                </c:pt>
                <c:pt idx="9">
                  <c:v>6.5406591404875702E-2</c:v>
                </c:pt>
                <c:pt idx="10">
                  <c:v>5.0744109920235697E-3</c:v>
                </c:pt>
                <c:pt idx="12">
                  <c:v>4.2397412091641697E-2</c:v>
                </c:pt>
                <c:pt idx="13">
                  <c:v>3.6195410056901703E-2</c:v>
                </c:pt>
                <c:pt idx="15">
                  <c:v>0.81485782142450702</c:v>
                </c:pt>
                <c:pt idx="16">
                  <c:v>0.33459008082318853</c:v>
                </c:pt>
              </c:numCache>
            </c:numRef>
          </c:val>
          <c:extLst>
            <c:ext xmlns:c16="http://schemas.microsoft.com/office/drawing/2014/chart" uri="{C3380CC4-5D6E-409C-BE32-E72D297353CC}">
              <c16:uniqueId val="{0000000A-5848-5948-BBBE-7F0FA31F7C0D}"/>
            </c:ext>
          </c:extLst>
        </c:ser>
        <c:ser>
          <c:idx val="5"/>
          <c:order val="11"/>
          <c:tx>
            <c:strRef>
              <c:f>'6. Meso-scale Mineralogy'!$A$9</c:f>
              <c:strCache>
                <c:ptCount val="1"/>
                <c:pt idx="0">
                  <c:v>Epidote</c:v>
                </c:pt>
              </c:strCache>
            </c:strRef>
          </c:tx>
          <c:spPr>
            <a:solidFill>
              <a:srgbClr val="99FF99"/>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Mineralogy'!$B$9:$R$9</c:f>
              <c:numCache>
                <c:formatCode>0.0</c:formatCode>
                <c:ptCount val="17"/>
                <c:pt idx="0">
                  <c:v>0.10583899611396699</c:v>
                </c:pt>
                <c:pt idx="1">
                  <c:v>0.114743202272323</c:v>
                </c:pt>
                <c:pt idx="3">
                  <c:v>1.6647460878308571E-2</c:v>
                </c:pt>
                <c:pt idx="4">
                  <c:v>2.25255796065368E-2</c:v>
                </c:pt>
                <c:pt idx="6">
                  <c:v>8.5955451845891005E-3</c:v>
                </c:pt>
                <c:pt idx="7">
                  <c:v>1.41448974914739E-2</c:v>
                </c:pt>
                <c:pt idx="9">
                  <c:v>1.6588229566428501E-2</c:v>
                </c:pt>
                <c:pt idx="10">
                  <c:v>2.7333009935106602E-3</c:v>
                </c:pt>
                <c:pt idx="12">
                  <c:v>8.79190982387551E-3</c:v>
                </c:pt>
                <c:pt idx="13">
                  <c:v>1.9699894192536999E-2</c:v>
                </c:pt>
                <c:pt idx="15">
                  <c:v>0.15646214156716867</c:v>
                </c:pt>
                <c:pt idx="16">
                  <c:v>0.17384687455638137</c:v>
                </c:pt>
              </c:numCache>
            </c:numRef>
          </c:val>
          <c:extLst>
            <c:ext xmlns:c16="http://schemas.microsoft.com/office/drawing/2014/chart" uri="{C3380CC4-5D6E-409C-BE32-E72D297353CC}">
              <c16:uniqueId val="{0000000B-5848-5948-BBBE-7F0FA31F7C0D}"/>
            </c:ext>
          </c:extLst>
        </c:ser>
        <c:ser>
          <c:idx val="4"/>
          <c:order val="12"/>
          <c:tx>
            <c:strRef>
              <c:f>'6. Meso-scale Mineralogy'!$A$8</c:f>
              <c:strCache>
                <c:ptCount val="1"/>
                <c:pt idx="0">
                  <c:v>Olivine</c:v>
                </c:pt>
              </c:strCache>
            </c:strRef>
          </c:tx>
          <c:spPr>
            <a:solidFill>
              <a:schemeClr val="accent6">
                <a:lumMod val="50000"/>
              </a:schemeClr>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Mineralogy'!$B$8:$R$8</c:f>
              <c:numCache>
                <c:formatCode>0.0</c:formatCode>
                <c:ptCount val="17"/>
                <c:pt idx="0">
                  <c:v>0.300562095693019</c:v>
                </c:pt>
                <c:pt idx="1">
                  <c:v>3.78099779267491E-3</c:v>
                </c:pt>
                <c:pt idx="3">
                  <c:v>7.4199094287743003E-2</c:v>
                </c:pt>
                <c:pt idx="4">
                  <c:v>7.3366272951949695E-4</c:v>
                </c:pt>
                <c:pt idx="6">
                  <c:v>4.3675551676548803E-2</c:v>
                </c:pt>
                <c:pt idx="7">
                  <c:v>1.6946608189403901E-3</c:v>
                </c:pt>
                <c:pt idx="9">
                  <c:v>3.8723358633899203E-2</c:v>
                </c:pt>
                <c:pt idx="10">
                  <c:v>4.9134014868392004E-6</c:v>
                </c:pt>
                <c:pt idx="12">
                  <c:v>2.5601735773030002E-2</c:v>
                </c:pt>
                <c:pt idx="13">
                  <c:v>5.6865154242675704E-4</c:v>
                </c:pt>
                <c:pt idx="15">
                  <c:v>0.48276183606424</c:v>
                </c:pt>
                <c:pt idx="16">
                  <c:v>6.782886285048393E-3</c:v>
                </c:pt>
              </c:numCache>
            </c:numRef>
          </c:val>
          <c:extLst>
            <c:ext xmlns:c16="http://schemas.microsoft.com/office/drawing/2014/chart" uri="{C3380CC4-5D6E-409C-BE32-E72D297353CC}">
              <c16:uniqueId val="{0000000C-5848-5948-BBBE-7F0FA31F7C0D}"/>
            </c:ext>
          </c:extLst>
        </c:ser>
        <c:ser>
          <c:idx val="3"/>
          <c:order val="13"/>
          <c:tx>
            <c:strRef>
              <c:f>'6. Meso-scale Mineralogy'!$A$7</c:f>
              <c:strCache>
                <c:ptCount val="1"/>
                <c:pt idx="0">
                  <c:v>Carbonate</c:v>
                </c:pt>
              </c:strCache>
            </c:strRef>
          </c:tx>
          <c:spPr>
            <a:solidFill>
              <a:srgbClr val="66FFFF"/>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Mineralogy'!$B$7:$R$7</c:f>
              <c:numCache>
                <c:formatCode>0.0</c:formatCode>
                <c:ptCount val="17"/>
                <c:pt idx="0">
                  <c:v>2.37347289333198</c:v>
                </c:pt>
                <c:pt idx="1">
                  <c:v>6.7428743373661497</c:v>
                </c:pt>
                <c:pt idx="3">
                  <c:v>0.47310448675844002</c:v>
                </c:pt>
                <c:pt idx="4">
                  <c:v>1.5348151875590299</c:v>
                </c:pt>
                <c:pt idx="6">
                  <c:v>0.25314699365474402</c:v>
                </c:pt>
                <c:pt idx="7">
                  <c:v>1.5712798118726601</c:v>
                </c:pt>
                <c:pt idx="9">
                  <c:v>0.41853154634846601</c:v>
                </c:pt>
                <c:pt idx="10">
                  <c:v>0.61969370716226502</c:v>
                </c:pt>
                <c:pt idx="12">
                  <c:v>0.28255728120638302</c:v>
                </c:pt>
                <c:pt idx="13">
                  <c:v>2.2714077358371001</c:v>
                </c:pt>
                <c:pt idx="15">
                  <c:v>3.8008132013000129</c:v>
                </c:pt>
                <c:pt idx="16">
                  <c:v>12.740070779797204</c:v>
                </c:pt>
              </c:numCache>
            </c:numRef>
          </c:val>
          <c:extLst>
            <c:ext xmlns:c16="http://schemas.microsoft.com/office/drawing/2014/chart" uri="{C3380CC4-5D6E-409C-BE32-E72D297353CC}">
              <c16:uniqueId val="{0000000D-5848-5948-BBBE-7F0FA31F7C0D}"/>
            </c:ext>
          </c:extLst>
        </c:ser>
        <c:ser>
          <c:idx val="2"/>
          <c:order val="14"/>
          <c:tx>
            <c:strRef>
              <c:f>'6. Meso-scale Mineralogy'!$A$6</c:f>
              <c:strCache>
                <c:ptCount val="1"/>
                <c:pt idx="0">
                  <c:v>Other Sulfide</c:v>
                </c:pt>
              </c:strCache>
            </c:strRef>
          </c:tx>
          <c:spPr>
            <a:solidFill>
              <a:srgbClr val="FF0000"/>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Mineralogy'!$B$6:$R$6</c:f>
              <c:numCache>
                <c:formatCode>0.0</c:formatCode>
                <c:ptCount val="17"/>
                <c:pt idx="0">
                  <c:v>9.6995652407633904E-3</c:v>
                </c:pt>
                <c:pt idx="1">
                  <c:v>0.24920106644526099</c:v>
                </c:pt>
                <c:pt idx="3">
                  <c:v>2.90147402370037E-3</c:v>
                </c:pt>
                <c:pt idx="4">
                  <c:v>7.5068935503748699E-2</c:v>
                </c:pt>
                <c:pt idx="6">
                  <c:v>1.70779758632026E-3</c:v>
                </c:pt>
                <c:pt idx="7">
                  <c:v>4.0399983373352398E-2</c:v>
                </c:pt>
                <c:pt idx="9">
                  <c:v>2.4363118497657899E-3</c:v>
                </c:pt>
                <c:pt idx="10">
                  <c:v>7.5234177974521097E-3</c:v>
                </c:pt>
                <c:pt idx="12">
                  <c:v>1.5208576455020401E-3</c:v>
                </c:pt>
                <c:pt idx="13">
                  <c:v>5.8579897426595501E-2</c:v>
                </c:pt>
                <c:pt idx="15">
                  <c:v>1.8266006346051852E-2</c:v>
                </c:pt>
                <c:pt idx="16">
                  <c:v>0.43077330054640972</c:v>
                </c:pt>
              </c:numCache>
            </c:numRef>
          </c:val>
          <c:extLst>
            <c:ext xmlns:c16="http://schemas.microsoft.com/office/drawing/2014/chart" uri="{C3380CC4-5D6E-409C-BE32-E72D297353CC}">
              <c16:uniqueId val="{0000000E-5848-5948-BBBE-7F0FA31F7C0D}"/>
            </c:ext>
          </c:extLst>
        </c:ser>
        <c:ser>
          <c:idx val="1"/>
          <c:order val="15"/>
          <c:tx>
            <c:strRef>
              <c:f>'6. Meso-scale Mineralogy'!$A$5</c:f>
              <c:strCache>
                <c:ptCount val="1"/>
                <c:pt idx="0">
                  <c:v>Pyrrhotite</c:v>
                </c:pt>
              </c:strCache>
            </c:strRef>
          </c:tx>
          <c:spPr>
            <a:solidFill>
              <a:schemeClr val="accent4">
                <a:lumMod val="75000"/>
              </a:schemeClr>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Mineralogy'!$B$5:$R$5</c:f>
              <c:numCache>
                <c:formatCode>0.0</c:formatCode>
                <c:ptCount val="17"/>
                <c:pt idx="0">
                  <c:v>0.581797106175304</c:v>
                </c:pt>
                <c:pt idx="1">
                  <c:v>15.806158320760799</c:v>
                </c:pt>
                <c:pt idx="3">
                  <c:v>7.8185389148609008E-2</c:v>
                </c:pt>
                <c:pt idx="4">
                  <c:v>4.54604787435846</c:v>
                </c:pt>
                <c:pt idx="6">
                  <c:v>4.1891958433895503E-2</c:v>
                </c:pt>
                <c:pt idx="7">
                  <c:v>2.9205241777659801</c:v>
                </c:pt>
                <c:pt idx="9">
                  <c:v>7.9386101316152799E-2</c:v>
                </c:pt>
                <c:pt idx="10">
                  <c:v>1.2552407145106801</c:v>
                </c:pt>
                <c:pt idx="12">
                  <c:v>7.1044497826809203E-2</c:v>
                </c:pt>
                <c:pt idx="13">
                  <c:v>4.3798788243586202</c:v>
                </c:pt>
                <c:pt idx="15">
                  <c:v>0.85230505290077052</c:v>
                </c:pt>
                <c:pt idx="16">
                  <c:v>28.907849911754539</c:v>
                </c:pt>
              </c:numCache>
            </c:numRef>
          </c:val>
          <c:extLst>
            <c:ext xmlns:c16="http://schemas.microsoft.com/office/drawing/2014/chart" uri="{C3380CC4-5D6E-409C-BE32-E72D297353CC}">
              <c16:uniqueId val="{0000000F-5848-5948-BBBE-7F0FA31F7C0D}"/>
            </c:ext>
          </c:extLst>
        </c:ser>
        <c:ser>
          <c:idx val="0"/>
          <c:order val="16"/>
          <c:tx>
            <c:strRef>
              <c:f>'6. Meso-scale Mineralogy'!$A$4</c:f>
              <c:strCache>
                <c:ptCount val="1"/>
                <c:pt idx="0">
                  <c:v>Pyrite</c:v>
                </c:pt>
              </c:strCache>
            </c:strRef>
          </c:tx>
          <c:spPr>
            <a:solidFill>
              <a:srgbClr val="FFFF00"/>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Mineralogy'!$B$4:$R$4</c:f>
              <c:numCache>
                <c:formatCode>0.0</c:formatCode>
                <c:ptCount val="17"/>
                <c:pt idx="0">
                  <c:v>4.7589526330604199</c:v>
                </c:pt>
                <c:pt idx="1">
                  <c:v>0.226451376808435</c:v>
                </c:pt>
                <c:pt idx="3">
                  <c:v>0.91559545781656304</c:v>
                </c:pt>
                <c:pt idx="4">
                  <c:v>6.6179478153546703E-2</c:v>
                </c:pt>
                <c:pt idx="6">
                  <c:v>0.43589417363536098</c:v>
                </c:pt>
                <c:pt idx="7">
                  <c:v>3.3248911700424703E-2</c:v>
                </c:pt>
                <c:pt idx="9">
                  <c:v>0.51529455225529897</c:v>
                </c:pt>
                <c:pt idx="10">
                  <c:v>1.32055045507349E-2</c:v>
                </c:pt>
                <c:pt idx="12">
                  <c:v>0.47885887199302102</c:v>
                </c:pt>
                <c:pt idx="13">
                  <c:v>0.185962833754902</c:v>
                </c:pt>
                <c:pt idx="15">
                  <c:v>7.1045956887606634</c:v>
                </c:pt>
                <c:pt idx="16">
                  <c:v>0.52504810496804333</c:v>
                </c:pt>
              </c:numCache>
            </c:numRef>
          </c:val>
          <c:extLst>
            <c:ext xmlns:c16="http://schemas.microsoft.com/office/drawing/2014/chart" uri="{C3380CC4-5D6E-409C-BE32-E72D297353CC}">
              <c16:uniqueId val="{00000010-5848-5948-BBBE-7F0FA31F7C0D}"/>
            </c:ext>
          </c:extLst>
        </c:ser>
        <c:dLbls>
          <c:showLegendKey val="0"/>
          <c:showVal val="0"/>
          <c:showCatName val="0"/>
          <c:showSerName val="0"/>
          <c:showPercent val="0"/>
          <c:showBubbleSize val="0"/>
        </c:dLbls>
        <c:gapWidth val="10"/>
        <c:overlap val="100"/>
        <c:axId val="380412328"/>
        <c:axId val="380412720"/>
      </c:barChart>
      <c:catAx>
        <c:axId val="38041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12720"/>
        <c:crosses val="autoZero"/>
        <c:auto val="1"/>
        <c:lblAlgn val="ctr"/>
        <c:lblOffset val="100"/>
        <c:noMultiLvlLbl val="0"/>
      </c:catAx>
      <c:valAx>
        <c:axId val="38041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ZA"/>
                  <a:t>Mineralogy across size fractions</a:t>
                </a:r>
                <a:r>
                  <a:rPr lang="en-ZA" baseline="0"/>
                  <a:t> (wt.</a:t>
                </a:r>
                <a:r>
                  <a:rPr lang="en-ZA"/>
                  <a:t>%)</a:t>
                </a:r>
              </a:p>
            </c:rich>
          </c:tx>
          <c:layout>
            <c:manualLayout>
              <c:xMode val="edge"/>
              <c:yMode val="edge"/>
              <c:x val="9.3601837085628128E-4"/>
              <c:y val="0.18631448599749117"/>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12328"/>
        <c:crosses val="autoZero"/>
        <c:crossBetween val="between"/>
      </c:valAx>
      <c:spPr>
        <a:noFill/>
        <a:ln>
          <a:noFill/>
        </a:ln>
        <a:effectLst/>
      </c:spPr>
    </c:plotArea>
    <c:legend>
      <c:legendPos val="r"/>
      <c:layout>
        <c:manualLayout>
          <c:xMode val="edge"/>
          <c:yMode val="edge"/>
          <c:x val="0.74895622286930552"/>
          <c:y val="4.1391621966892674E-2"/>
          <c:w val="0.24916090250149076"/>
          <c:h val="0.82222542699767864"/>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26971402984059E-2"/>
          <c:y val="4.0512593564387578E-2"/>
          <c:w val="0.67328002327143244"/>
          <c:h val="0.80312557438028975"/>
        </c:manualLayout>
      </c:layout>
      <c:barChart>
        <c:barDir val="col"/>
        <c:grouping val="percentStacked"/>
        <c:varyColors val="0"/>
        <c:ser>
          <c:idx val="16"/>
          <c:order val="0"/>
          <c:tx>
            <c:strRef>
              <c:f>'6. Meso-scale Mineralogy'!$U$12</c:f>
              <c:strCache>
                <c:ptCount val="1"/>
                <c:pt idx="0">
                  <c:v>Other</c:v>
                </c:pt>
              </c:strCache>
            </c:strRef>
          </c:tx>
          <c:spPr>
            <a:solidFill>
              <a:schemeClr val="bg1">
                <a:lumMod val="50000"/>
              </a:schemeClr>
            </a:solidFill>
            <a:ln>
              <a:noFill/>
            </a:ln>
            <a:effectLst/>
          </c:spPr>
          <c:invertIfNegative val="0"/>
          <c:val>
            <c:numRef>
              <c:f>'6. Meso-scale Mineralogy'!$V$12:$AL$12</c:f>
              <c:numCache>
                <c:formatCode>0.00</c:formatCode>
                <c:ptCount val="17"/>
                <c:pt idx="0">
                  <c:v>0.4315225013454243</c:v>
                </c:pt>
                <c:pt idx="1">
                  <c:v>0.33323081853560371</c:v>
                </c:pt>
                <c:pt idx="3">
                  <c:v>7.7358817634246818E-2</c:v>
                </c:pt>
                <c:pt idx="4">
                  <c:v>7.8587084073585264E-2</c:v>
                </c:pt>
                <c:pt idx="6">
                  <c:v>6.1416878766848919E-2</c:v>
                </c:pt>
                <c:pt idx="7">
                  <c:v>8.0317369308001027E-2</c:v>
                </c:pt>
                <c:pt idx="9">
                  <c:v>3.8906300521581019E-2</c:v>
                </c:pt>
                <c:pt idx="10">
                  <c:v>3.6449377808870184E-2</c:v>
                </c:pt>
                <c:pt idx="12">
                  <c:v>8.0736410243237799E-2</c:v>
                </c:pt>
                <c:pt idx="13">
                  <c:v>6.0017579019989449E-2</c:v>
                </c:pt>
                <c:pt idx="15">
                  <c:v>0.68994090851133882</c:v>
                </c:pt>
                <c:pt idx="16">
                  <c:v>0.58860222874604973</c:v>
                </c:pt>
              </c:numCache>
            </c:numRef>
          </c:val>
          <c:extLst>
            <c:ext xmlns:c16="http://schemas.microsoft.com/office/drawing/2014/chart" uri="{C3380CC4-5D6E-409C-BE32-E72D297353CC}">
              <c16:uniqueId val="{00000000-AFE2-9D4B-937C-605A94568505}"/>
            </c:ext>
          </c:extLst>
        </c:ser>
        <c:ser>
          <c:idx val="14"/>
          <c:order val="1"/>
          <c:tx>
            <c:strRef>
              <c:f>'6. Meso-scale Mineralogy'!$U$11</c:f>
              <c:strCache>
                <c:ptCount val="1"/>
                <c:pt idx="0">
                  <c:v>Inert</c:v>
                </c:pt>
              </c:strCache>
            </c:strRef>
          </c:tx>
          <c:spPr>
            <a:solidFill>
              <a:srgbClr val="EBB7EF"/>
            </a:solidFill>
            <a:ln>
              <a:noFill/>
            </a:ln>
            <a:effectLst/>
          </c:spPr>
          <c:invertIfNegative val="0"/>
          <c:val>
            <c:numRef>
              <c:f>'6. Meso-scale Mineralogy'!$V$11:$AL$11</c:f>
              <c:numCache>
                <c:formatCode>0.00</c:formatCode>
                <c:ptCount val="17"/>
                <c:pt idx="0">
                  <c:v>19.5637322925961</c:v>
                </c:pt>
                <c:pt idx="1">
                  <c:v>18.404513001942615</c:v>
                </c:pt>
                <c:pt idx="3">
                  <c:v>3.9296181727170247</c:v>
                </c:pt>
                <c:pt idx="4">
                  <c:v>3.7880473869962064</c:v>
                </c:pt>
                <c:pt idx="6">
                  <c:v>3.3708692340839486</c:v>
                </c:pt>
                <c:pt idx="7">
                  <c:v>3.8839483998992961</c:v>
                </c:pt>
                <c:pt idx="9">
                  <c:v>1.9913226887228173</c:v>
                </c:pt>
                <c:pt idx="10">
                  <c:v>1.3932920258420038</c:v>
                </c:pt>
                <c:pt idx="12">
                  <c:v>1.8762812743303887</c:v>
                </c:pt>
                <c:pt idx="13">
                  <c:v>2.6649269965358697</c:v>
                </c:pt>
                <c:pt idx="15">
                  <c:v>30.731823662450278</c:v>
                </c:pt>
                <c:pt idx="16">
                  <c:v>30.134727811215992</c:v>
                </c:pt>
              </c:numCache>
            </c:numRef>
          </c:val>
          <c:extLst>
            <c:ext xmlns:c16="http://schemas.microsoft.com/office/drawing/2014/chart" uri="{C3380CC4-5D6E-409C-BE32-E72D297353CC}">
              <c16:uniqueId val="{00000001-AFE2-9D4B-937C-605A94568505}"/>
            </c:ext>
          </c:extLst>
        </c:ser>
        <c:ser>
          <c:idx val="11"/>
          <c:order val="2"/>
          <c:tx>
            <c:strRef>
              <c:f>'6. Meso-scale Mineralogy'!$U$10</c:f>
              <c:strCache>
                <c:ptCount val="1"/>
                <c:pt idx="0">
                  <c:v>Slow Weathering </c:v>
                </c:pt>
              </c:strCache>
            </c:strRef>
          </c:tx>
          <c:spPr>
            <a:solidFill>
              <a:srgbClr val="9999FF"/>
            </a:solidFill>
            <a:ln>
              <a:noFill/>
            </a:ln>
            <a:effectLst/>
          </c:spPr>
          <c:invertIfNegative val="0"/>
          <c:val>
            <c:numRef>
              <c:f>'6. Meso-scale Mineralogy'!$V$10:$AL$10</c:f>
              <c:numCache>
                <c:formatCode>0.00</c:formatCode>
                <c:ptCount val="17"/>
                <c:pt idx="0">
                  <c:v>23.149872419072736</c:v>
                </c:pt>
                <c:pt idx="1">
                  <c:v>5.911884917969223</c:v>
                </c:pt>
                <c:pt idx="3">
                  <c:v>4.7438312870310595</c:v>
                </c:pt>
                <c:pt idx="4">
                  <c:v>1.3894042605029655</c:v>
                </c:pt>
                <c:pt idx="6">
                  <c:v>3.9519774096099241</c:v>
                </c:pt>
                <c:pt idx="7">
                  <c:v>1.3697372449397442</c:v>
                </c:pt>
                <c:pt idx="9">
                  <c:v>2.5351049611326237</c:v>
                </c:pt>
                <c:pt idx="10">
                  <c:v>0.47990804302830142</c:v>
                </c:pt>
                <c:pt idx="12">
                  <c:v>2.3710108604885227</c:v>
                </c:pt>
                <c:pt idx="13">
                  <c:v>0.66754228131974513</c:v>
                </c:pt>
                <c:pt idx="15">
                  <c:v>36.751796937334866</c:v>
                </c:pt>
                <c:pt idx="16">
                  <c:v>9.8184767477599788</c:v>
                </c:pt>
              </c:numCache>
            </c:numRef>
          </c:val>
          <c:extLst>
            <c:ext xmlns:c16="http://schemas.microsoft.com/office/drawing/2014/chart" uri="{C3380CC4-5D6E-409C-BE32-E72D297353CC}">
              <c16:uniqueId val="{00000002-AFE2-9D4B-937C-605A94568505}"/>
            </c:ext>
          </c:extLst>
        </c:ser>
        <c:ser>
          <c:idx val="7"/>
          <c:order val="3"/>
          <c:tx>
            <c:strRef>
              <c:f>'6. Meso-scale Mineralogy'!$U$9</c:f>
              <c:strCache>
                <c:ptCount val="1"/>
                <c:pt idx="0">
                  <c:v>Intermediate Weathering</c:v>
                </c:pt>
              </c:strCache>
            </c:strRef>
          </c:tx>
          <c:spPr>
            <a:solidFill>
              <a:srgbClr val="8FEA76"/>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Mineralogy'!$V$9:$AL$9</c:f>
              <c:numCache>
                <c:formatCode>0.00</c:formatCode>
                <c:ptCount val="17"/>
                <c:pt idx="0">
                  <c:v>11.837783557714319</c:v>
                </c:pt>
                <c:pt idx="1">
                  <c:v>9.6342084422498253</c:v>
                </c:pt>
                <c:pt idx="3">
                  <c:v>2.3375050803247115</c:v>
                </c:pt>
                <c:pt idx="4">
                  <c:v>2.1327709686520642</c:v>
                </c:pt>
                <c:pt idx="6">
                  <c:v>1.7236911359120806</c:v>
                </c:pt>
                <c:pt idx="7">
                  <c:v>1.4965039790555796</c:v>
                </c:pt>
                <c:pt idx="9">
                  <c:v>1.0979986561164787</c:v>
                </c:pt>
                <c:pt idx="10">
                  <c:v>0.40898677457508809</c:v>
                </c:pt>
                <c:pt idx="12">
                  <c:v>1.4778604591249236</c:v>
                </c:pt>
                <c:pt idx="13">
                  <c:v>1.3800097387498518</c:v>
                </c:pt>
                <c:pt idx="15">
                  <c:v>18.474838889192512</c:v>
                </c:pt>
                <c:pt idx="16">
                  <c:v>15.052479903282409</c:v>
                </c:pt>
              </c:numCache>
            </c:numRef>
          </c:val>
          <c:extLst>
            <c:ext xmlns:c16="http://schemas.microsoft.com/office/drawing/2014/chart" uri="{C3380CC4-5D6E-409C-BE32-E72D297353CC}">
              <c16:uniqueId val="{00000003-AFE2-9D4B-937C-605A94568505}"/>
            </c:ext>
          </c:extLst>
        </c:ser>
        <c:ser>
          <c:idx val="4"/>
          <c:order val="4"/>
          <c:tx>
            <c:strRef>
              <c:f>'6. Meso-scale Mineralogy'!$U$8</c:f>
              <c:strCache>
                <c:ptCount val="1"/>
                <c:pt idx="0">
                  <c:v>Fast Weathering</c:v>
                </c:pt>
              </c:strCache>
            </c:strRef>
          </c:tx>
          <c:spPr>
            <a:solidFill>
              <a:schemeClr val="accent6">
                <a:lumMod val="50000"/>
              </a:schemeClr>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Mineralogy'!$V$8:$AL$8</c:f>
              <c:numCache>
                <c:formatCode>0.00</c:formatCode>
                <c:ptCount val="17"/>
                <c:pt idx="0">
                  <c:v>0.48345971132259274</c:v>
                </c:pt>
                <c:pt idx="1">
                  <c:v>0.23827019668486871</c:v>
                </c:pt>
                <c:pt idx="3">
                  <c:v>0.10195281223700493</c:v>
                </c:pt>
                <c:pt idx="4">
                  <c:v>4.8919527496382537E-2</c:v>
                </c:pt>
                <c:pt idx="6">
                  <c:v>6.645955788947136E-2</c:v>
                </c:pt>
                <c:pt idx="7">
                  <c:v>3.1724371453807632E-2</c:v>
                </c:pt>
                <c:pt idx="9">
                  <c:v>4.274416260872714E-2</c:v>
                </c:pt>
                <c:pt idx="10">
                  <c:v>5.5657819208917627E-3</c:v>
                </c:pt>
                <c:pt idx="12">
                  <c:v>3.3471609317565543E-2</c:v>
                </c:pt>
                <c:pt idx="13">
                  <c:v>4.0545271459080788E-2</c:v>
                </c:pt>
                <c:pt idx="15">
                  <c:v>0.72808785337536175</c:v>
                </c:pt>
                <c:pt idx="16">
                  <c:v>0.36502514901503136</c:v>
                </c:pt>
              </c:numCache>
            </c:numRef>
          </c:val>
          <c:extLst>
            <c:ext xmlns:c16="http://schemas.microsoft.com/office/drawing/2014/chart" uri="{C3380CC4-5D6E-409C-BE32-E72D297353CC}">
              <c16:uniqueId val="{00000004-AFE2-9D4B-937C-605A94568505}"/>
            </c:ext>
          </c:extLst>
        </c:ser>
        <c:ser>
          <c:idx val="3"/>
          <c:order val="5"/>
          <c:tx>
            <c:strRef>
              <c:f>'6. Meso-scale Mineralogy'!$U$7</c:f>
              <c:strCache>
                <c:ptCount val="1"/>
                <c:pt idx="0">
                  <c:v>Dissolving</c:v>
                </c:pt>
              </c:strCache>
            </c:strRef>
          </c:tx>
          <c:spPr>
            <a:solidFill>
              <a:srgbClr val="66FFFF"/>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Mineralogy'!$V$7:$AL$7</c:f>
              <c:numCache>
                <c:formatCode>0.00</c:formatCode>
                <c:ptCount val="17"/>
                <c:pt idx="0">
                  <c:v>2.3731802132857758</c:v>
                </c:pt>
                <c:pt idx="1">
                  <c:v>8.7143792600730912</c:v>
                </c:pt>
                <c:pt idx="3">
                  <c:v>0.47305150935996737</c:v>
                </c:pt>
                <c:pt idx="4">
                  <c:v>2.0207477274525338</c:v>
                </c:pt>
                <c:pt idx="6">
                  <c:v>0.41846881828552535</c:v>
                </c:pt>
                <c:pt idx="7">
                  <c:v>1.9057243861342286</c:v>
                </c:pt>
                <c:pt idx="9">
                  <c:v>0.28249900341309486</c:v>
                </c:pt>
                <c:pt idx="10">
                  <c:v>0.72219360138111022</c:v>
                </c:pt>
                <c:pt idx="12">
                  <c:v>0.50001806643735314</c:v>
                </c:pt>
                <c:pt idx="13">
                  <c:v>2.5211862086404762</c:v>
                </c:pt>
                <c:pt idx="15">
                  <c:v>4.0472176107817166</c:v>
                </c:pt>
                <c:pt idx="16">
                  <c:v>15.88423118368144</c:v>
                </c:pt>
              </c:numCache>
            </c:numRef>
          </c:val>
          <c:extLst>
            <c:ext xmlns:c16="http://schemas.microsoft.com/office/drawing/2014/chart" uri="{C3380CC4-5D6E-409C-BE32-E72D297353CC}">
              <c16:uniqueId val="{00000005-AFE2-9D4B-937C-605A94568505}"/>
            </c:ext>
          </c:extLst>
        </c:ser>
        <c:ser>
          <c:idx val="2"/>
          <c:order val="6"/>
          <c:tx>
            <c:strRef>
              <c:f>'6. Meso-scale Mineralogy'!$U$6</c:f>
              <c:strCache>
                <c:ptCount val="1"/>
                <c:pt idx="0">
                  <c:v>Other Sulfide</c:v>
                </c:pt>
              </c:strCache>
            </c:strRef>
          </c:tx>
          <c:spPr>
            <a:solidFill>
              <a:srgbClr val="FF0000"/>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Mineralogy'!$V$6:$AL$6</c:f>
              <c:numCache>
                <c:formatCode>0.00</c:formatCode>
                <c:ptCount val="17"/>
                <c:pt idx="0">
                  <c:v>9.6995652407321064E-3</c:v>
                </c:pt>
                <c:pt idx="1">
                  <c:v>8.0894992687648271E-2</c:v>
                </c:pt>
                <c:pt idx="3">
                  <c:v>2.9014740236908499E-3</c:v>
                </c:pt>
                <c:pt idx="4">
                  <c:v>3.6816650872262921E-2</c:v>
                </c:pt>
                <c:pt idx="6">
                  <c:v>2.436311849757932E-3</c:v>
                </c:pt>
                <c:pt idx="7">
                  <c:v>2.2252307320059523E-2</c:v>
                </c:pt>
                <c:pt idx="9">
                  <c:v>1.5208576454971347E-3</c:v>
                </c:pt>
                <c:pt idx="10">
                  <c:v>2.2271542248453987E-3</c:v>
                </c:pt>
                <c:pt idx="12">
                  <c:v>6.9062848415676953E-3</c:v>
                </c:pt>
                <c:pt idx="13">
                  <c:v>5.8637145296257333E-2</c:v>
                </c:pt>
                <c:pt idx="15">
                  <c:v>2.3464493601245719E-2</c:v>
                </c:pt>
                <c:pt idx="16">
                  <c:v>0.20082825040107344</c:v>
                </c:pt>
              </c:numCache>
            </c:numRef>
          </c:val>
          <c:extLst>
            <c:ext xmlns:c16="http://schemas.microsoft.com/office/drawing/2014/chart" uri="{C3380CC4-5D6E-409C-BE32-E72D297353CC}">
              <c16:uniqueId val="{00000006-AFE2-9D4B-937C-605A94568505}"/>
            </c:ext>
          </c:extLst>
        </c:ser>
        <c:ser>
          <c:idx val="0"/>
          <c:order val="7"/>
          <c:tx>
            <c:strRef>
              <c:f>'6. Meso-scale Mineralogy'!$U$5</c:f>
              <c:strCache>
                <c:ptCount val="1"/>
                <c:pt idx="0">
                  <c:v>Fe-sulfide</c:v>
                </c:pt>
              </c:strCache>
            </c:strRef>
          </c:tx>
          <c:spPr>
            <a:solidFill>
              <a:srgbClr val="FFFF00"/>
            </a:solidFill>
            <a:ln>
              <a:noFill/>
            </a:ln>
            <a:effectLst/>
          </c:spPr>
          <c:invertIfNegative val="0"/>
          <c:cat>
            <c:strRef>
              <c:f>'6. Meso-scale Mineralogy'!$B$3:$R$3</c:f>
              <c:strCache>
                <c:ptCount val="17"/>
                <c:pt idx="0">
                  <c:v>B</c:v>
                </c:pt>
                <c:pt idx="1">
                  <c:v>C</c:v>
                </c:pt>
                <c:pt idx="3">
                  <c:v>B</c:v>
                </c:pt>
                <c:pt idx="4">
                  <c:v>C</c:v>
                </c:pt>
                <c:pt idx="6">
                  <c:v>B</c:v>
                </c:pt>
                <c:pt idx="7">
                  <c:v>C</c:v>
                </c:pt>
                <c:pt idx="9">
                  <c:v>B</c:v>
                </c:pt>
                <c:pt idx="10">
                  <c:v>C</c:v>
                </c:pt>
                <c:pt idx="12">
                  <c:v>B</c:v>
                </c:pt>
                <c:pt idx="13">
                  <c:v>C</c:v>
                </c:pt>
                <c:pt idx="15">
                  <c:v>B</c:v>
                </c:pt>
                <c:pt idx="16">
                  <c:v>C</c:v>
                </c:pt>
              </c:strCache>
            </c:strRef>
          </c:cat>
          <c:val>
            <c:numRef>
              <c:f>'6. Meso-scale Mineralogy'!$V$5:$AL$5</c:f>
              <c:numCache>
                <c:formatCode>0.00</c:formatCode>
                <c:ptCount val="17"/>
                <c:pt idx="0">
                  <c:v>5.3407497392185048</c:v>
                </c:pt>
                <c:pt idx="1">
                  <c:v>15.127382821577381</c:v>
                </c:pt>
                <c:pt idx="3">
                  <c:v>0.99378084695939306</c:v>
                </c:pt>
                <c:pt idx="4">
                  <c:v>4.4010240240620782</c:v>
                </c:pt>
                <c:pt idx="6">
                  <c:v>0.59468065356953292</c:v>
                </c:pt>
                <c:pt idx="7">
                  <c:v>2.8020569079381037</c:v>
                </c:pt>
                <c:pt idx="9">
                  <c:v>0.54990336981805643</c:v>
                </c:pt>
                <c:pt idx="10">
                  <c:v>1.1686164923989704</c:v>
                </c:pt>
                <c:pt idx="12">
                  <c:v>1.0737150351871969</c:v>
                </c:pt>
                <c:pt idx="13">
                  <c:v>4.4565484798573118</c:v>
                </c:pt>
                <c:pt idx="15">
                  <c:v>8.5528296447526841</c:v>
                </c:pt>
                <c:pt idx="16">
                  <c:v>27.955628725833844</c:v>
                </c:pt>
              </c:numCache>
            </c:numRef>
          </c:val>
          <c:extLst>
            <c:ext xmlns:c16="http://schemas.microsoft.com/office/drawing/2014/chart" uri="{C3380CC4-5D6E-409C-BE32-E72D297353CC}">
              <c16:uniqueId val="{00000007-AFE2-9D4B-937C-605A94568505}"/>
            </c:ext>
          </c:extLst>
        </c:ser>
        <c:dLbls>
          <c:showLegendKey val="0"/>
          <c:showVal val="0"/>
          <c:showCatName val="0"/>
          <c:showSerName val="0"/>
          <c:showPercent val="0"/>
          <c:showBubbleSize val="0"/>
        </c:dLbls>
        <c:gapWidth val="10"/>
        <c:overlap val="100"/>
        <c:axId val="380412328"/>
        <c:axId val="380412720"/>
      </c:barChart>
      <c:catAx>
        <c:axId val="38041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12720"/>
        <c:crosses val="autoZero"/>
        <c:auto val="1"/>
        <c:lblAlgn val="ctr"/>
        <c:lblOffset val="100"/>
        <c:noMultiLvlLbl val="0"/>
      </c:catAx>
      <c:valAx>
        <c:axId val="38041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ZA"/>
                  <a:t>Mineralogy across size fractions</a:t>
                </a:r>
                <a:r>
                  <a:rPr lang="en-ZA" baseline="0"/>
                  <a:t> (wt.</a:t>
                </a:r>
                <a:r>
                  <a:rPr lang="en-ZA"/>
                  <a:t>%)</a:t>
                </a:r>
              </a:p>
            </c:rich>
          </c:tx>
          <c:layout>
            <c:manualLayout>
              <c:xMode val="edge"/>
              <c:yMode val="edge"/>
              <c:x val="4.8440057082161752E-4"/>
              <c:y val="0.18779249438991136"/>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0412328"/>
        <c:crosses val="autoZero"/>
        <c:crossBetween val="between"/>
      </c:valAx>
      <c:spPr>
        <a:noFill/>
        <a:ln>
          <a:noFill/>
        </a:ln>
        <a:effectLst/>
      </c:spPr>
    </c:plotArea>
    <c:legend>
      <c:legendPos val="r"/>
      <c:layout>
        <c:manualLayout>
          <c:xMode val="edge"/>
          <c:yMode val="edge"/>
          <c:x val="0.77009870525172375"/>
          <c:y val="3.8337364805037459E-2"/>
          <c:w val="0.2299012947482762"/>
          <c:h val="0.82222542699767864"/>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2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550334</xdr:colOff>
      <xdr:row>50</xdr:row>
      <xdr:rowOff>169333</xdr:rowOff>
    </xdr:from>
    <xdr:to>
      <xdr:col>23</xdr:col>
      <xdr:colOff>402890</xdr:colOff>
      <xdr:row>94</xdr:row>
      <xdr:rowOff>16377</xdr:rowOff>
    </xdr:to>
    <xdr:graphicFrame macro="">
      <xdr:nvGraphicFramePr>
        <xdr:cNvPr id="5" name="Chart 4">
          <a:extLst>
            <a:ext uri="{FF2B5EF4-FFF2-40B4-BE49-F238E27FC236}">
              <a16:creationId xmlns:a16="http://schemas.microsoft.com/office/drawing/2014/main" id="{A91A4754-0823-F741-B21E-6878ABD13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0</xdr:rowOff>
    </xdr:from>
    <xdr:to>
      <xdr:col>23</xdr:col>
      <xdr:colOff>307285</xdr:colOff>
      <xdr:row>45</xdr:row>
      <xdr:rowOff>41792</xdr:rowOff>
    </xdr:to>
    <xdr:graphicFrame macro="">
      <xdr:nvGraphicFramePr>
        <xdr:cNvPr id="6" name="Chart 5">
          <a:extLst>
            <a:ext uri="{FF2B5EF4-FFF2-40B4-BE49-F238E27FC236}">
              <a16:creationId xmlns:a16="http://schemas.microsoft.com/office/drawing/2014/main" id="{D2E418EF-9D8A-FA40-ADF7-3656CBE8A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45</xdr:col>
      <xdr:colOff>307285</xdr:colOff>
      <xdr:row>45</xdr:row>
      <xdr:rowOff>41792</xdr:rowOff>
    </xdr:to>
    <xdr:graphicFrame macro="">
      <xdr:nvGraphicFramePr>
        <xdr:cNvPr id="7" name="Chart 6">
          <a:extLst>
            <a:ext uri="{FF2B5EF4-FFF2-40B4-BE49-F238E27FC236}">
              <a16:creationId xmlns:a16="http://schemas.microsoft.com/office/drawing/2014/main" id="{DECF9B0F-70AA-C445-961E-B83F1E6E9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123674</xdr:colOff>
      <xdr:row>23</xdr:row>
      <xdr:rowOff>174472</xdr:rowOff>
    </xdr:from>
    <xdr:to>
      <xdr:col>16</xdr:col>
      <xdr:colOff>237066</xdr:colOff>
      <xdr:row>52</xdr:row>
      <xdr:rowOff>88294</xdr:rowOff>
    </xdr:to>
    <xdr:graphicFrame macro="">
      <xdr:nvGraphicFramePr>
        <xdr:cNvPr id="2" name="Chart 1">
          <a:extLst>
            <a:ext uri="{FF2B5EF4-FFF2-40B4-BE49-F238E27FC236}">
              <a16:creationId xmlns:a16="http://schemas.microsoft.com/office/drawing/2014/main" id="{93EE7BAF-090E-B34C-B80A-1CCCFAB6B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0.07434</cdr:x>
      <cdr:y>0.92999</cdr:y>
    </cdr:from>
    <cdr:to>
      <cdr:x>0.2037</cdr:x>
      <cdr:y>0.99682</cdr:y>
    </cdr:to>
    <cdr:sp macro="" textlink="">
      <cdr:nvSpPr>
        <cdr:cNvPr id="2" name="Rectangle 1">
          <a:extLst xmlns:a="http://schemas.openxmlformats.org/drawingml/2006/main">
            <a:ext uri="{FF2B5EF4-FFF2-40B4-BE49-F238E27FC236}">
              <a16:creationId xmlns:a16="http://schemas.microsoft.com/office/drawing/2014/main" id="{343C6618-0399-BD45-ABF3-65D070D36AE6}"/>
            </a:ext>
          </a:extLst>
        </cdr:cNvPr>
        <cdr:cNvSpPr/>
      </cdr:nvSpPr>
      <cdr:spPr>
        <a:xfrm xmlns:a="http://schemas.openxmlformats.org/drawingml/2006/main">
          <a:off x="802820" y="5302250"/>
          <a:ext cx="1397000" cy="381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600">
              <a:solidFill>
                <a:schemeClr val="tx1"/>
              </a:solidFill>
              <a:latin typeface="Arial" panose="020B0604020202020204" pitchFamily="34" charset="0"/>
              <a:cs typeface="Arial" panose="020B0604020202020204" pitchFamily="34" charset="0"/>
            </a:rPr>
            <a:t>-6700/+2000</a:t>
          </a:r>
        </a:p>
      </cdr:txBody>
    </cdr:sp>
  </cdr:relSizeAnchor>
  <cdr:relSizeAnchor xmlns:cdr="http://schemas.openxmlformats.org/drawingml/2006/chartDrawing">
    <cdr:from>
      <cdr:x>0.19279</cdr:x>
      <cdr:y>0.92999</cdr:y>
    </cdr:from>
    <cdr:to>
      <cdr:x>0.32215</cdr:x>
      <cdr:y>0.99682</cdr:y>
    </cdr:to>
    <cdr:sp macro="" textlink="">
      <cdr:nvSpPr>
        <cdr:cNvPr id="3" name="Rectangle 2">
          <a:extLst xmlns:a="http://schemas.openxmlformats.org/drawingml/2006/main">
            <a:ext uri="{FF2B5EF4-FFF2-40B4-BE49-F238E27FC236}">
              <a16:creationId xmlns:a16="http://schemas.microsoft.com/office/drawing/2014/main" id="{FC5A575A-5CC6-0643-A002-BE9A63427D31}"/>
            </a:ext>
          </a:extLst>
        </cdr:cNvPr>
        <cdr:cNvSpPr/>
      </cdr:nvSpPr>
      <cdr:spPr>
        <a:xfrm xmlns:a="http://schemas.openxmlformats.org/drawingml/2006/main">
          <a:off x="2082073" y="5302250"/>
          <a:ext cx="1397000" cy="381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-2000/+1000</a:t>
          </a:r>
        </a:p>
      </cdr:txBody>
    </cdr:sp>
  </cdr:relSizeAnchor>
  <cdr:relSizeAnchor xmlns:cdr="http://schemas.openxmlformats.org/drawingml/2006/chartDrawing">
    <cdr:from>
      <cdr:x>0.31125</cdr:x>
      <cdr:y>0.92999</cdr:y>
    </cdr:from>
    <cdr:to>
      <cdr:x>0.4406</cdr:x>
      <cdr:y>0.99682</cdr:y>
    </cdr:to>
    <cdr:sp macro="" textlink="">
      <cdr:nvSpPr>
        <cdr:cNvPr id="6" name="Rectangle 5">
          <a:extLst xmlns:a="http://schemas.openxmlformats.org/drawingml/2006/main">
            <a:ext uri="{FF2B5EF4-FFF2-40B4-BE49-F238E27FC236}">
              <a16:creationId xmlns:a16="http://schemas.microsoft.com/office/drawing/2014/main" id="{7AB7867E-0B08-3A4D-99EE-488AD33D25B4}"/>
            </a:ext>
          </a:extLst>
        </cdr:cNvPr>
        <cdr:cNvSpPr/>
      </cdr:nvSpPr>
      <cdr:spPr>
        <a:xfrm xmlns:a="http://schemas.openxmlformats.org/drawingml/2006/main">
          <a:off x="3361326" y="5302250"/>
          <a:ext cx="1397000" cy="381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-1000/+425</a:t>
          </a:r>
        </a:p>
      </cdr:txBody>
    </cdr:sp>
  </cdr:relSizeAnchor>
  <cdr:relSizeAnchor xmlns:cdr="http://schemas.openxmlformats.org/drawingml/2006/chartDrawing">
    <cdr:from>
      <cdr:x>0.4297</cdr:x>
      <cdr:y>0.92999</cdr:y>
    </cdr:from>
    <cdr:to>
      <cdr:x>0.55906</cdr:x>
      <cdr:y>0.99682</cdr:y>
    </cdr:to>
    <cdr:sp macro="" textlink="">
      <cdr:nvSpPr>
        <cdr:cNvPr id="7" name="Rectangle 6">
          <a:extLst xmlns:a="http://schemas.openxmlformats.org/drawingml/2006/main">
            <a:ext uri="{FF2B5EF4-FFF2-40B4-BE49-F238E27FC236}">
              <a16:creationId xmlns:a16="http://schemas.microsoft.com/office/drawing/2014/main" id="{21CED4E5-D991-9048-BA10-8A248BEFFFA0}"/>
            </a:ext>
          </a:extLst>
        </cdr:cNvPr>
        <cdr:cNvSpPr/>
      </cdr:nvSpPr>
      <cdr:spPr>
        <a:xfrm xmlns:a="http://schemas.openxmlformats.org/drawingml/2006/main">
          <a:off x="4640579" y="5302250"/>
          <a:ext cx="1397000" cy="381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-425/+150</a:t>
          </a:r>
        </a:p>
      </cdr:txBody>
    </cdr:sp>
  </cdr:relSizeAnchor>
  <cdr:relSizeAnchor xmlns:cdr="http://schemas.openxmlformats.org/drawingml/2006/chartDrawing">
    <cdr:from>
      <cdr:x>0.54816</cdr:x>
      <cdr:y>0.92999</cdr:y>
    </cdr:from>
    <cdr:to>
      <cdr:x>0.67751</cdr:x>
      <cdr:y>0.99682</cdr:y>
    </cdr:to>
    <cdr:sp macro="" textlink="">
      <cdr:nvSpPr>
        <cdr:cNvPr id="8" name="Rectangle 7">
          <a:extLst xmlns:a="http://schemas.openxmlformats.org/drawingml/2006/main">
            <a:ext uri="{FF2B5EF4-FFF2-40B4-BE49-F238E27FC236}">
              <a16:creationId xmlns:a16="http://schemas.microsoft.com/office/drawing/2014/main" id="{CB068CDD-C1EA-6847-ABAB-048E5CDA8A69}"/>
            </a:ext>
          </a:extLst>
        </cdr:cNvPr>
        <cdr:cNvSpPr/>
      </cdr:nvSpPr>
      <cdr:spPr>
        <a:xfrm xmlns:a="http://schemas.openxmlformats.org/drawingml/2006/main">
          <a:off x="5919832" y="5302250"/>
          <a:ext cx="1397000" cy="381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-150/+0</a:t>
          </a:r>
        </a:p>
      </cdr:txBody>
    </cdr:sp>
  </cdr:relSizeAnchor>
  <cdr:relSizeAnchor xmlns:cdr="http://schemas.openxmlformats.org/drawingml/2006/chartDrawing">
    <cdr:from>
      <cdr:x>0.66661</cdr:x>
      <cdr:y>0.92999</cdr:y>
    </cdr:from>
    <cdr:to>
      <cdr:x>0.79597</cdr:x>
      <cdr:y>0.99682</cdr:y>
    </cdr:to>
    <cdr:sp macro="" textlink="">
      <cdr:nvSpPr>
        <cdr:cNvPr id="9" name="Rectangle 8">
          <a:extLst xmlns:a="http://schemas.openxmlformats.org/drawingml/2006/main">
            <a:ext uri="{FF2B5EF4-FFF2-40B4-BE49-F238E27FC236}">
              <a16:creationId xmlns:a16="http://schemas.microsoft.com/office/drawing/2014/main" id="{92BCFFF7-8CA7-844B-9F58-97853DB30805}"/>
            </a:ext>
          </a:extLst>
        </cdr:cNvPr>
        <cdr:cNvSpPr/>
      </cdr:nvSpPr>
      <cdr:spPr>
        <a:xfrm xmlns:a="http://schemas.openxmlformats.org/drawingml/2006/main">
          <a:off x="7199085" y="5302250"/>
          <a:ext cx="1397000" cy="3810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HCT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399143</xdr:colOff>
      <xdr:row>24</xdr:row>
      <xdr:rowOff>140606</xdr:rowOff>
    </xdr:from>
    <xdr:to>
      <xdr:col>19</xdr:col>
      <xdr:colOff>18142</xdr:colOff>
      <xdr:row>53</xdr:row>
      <xdr:rowOff>54427</xdr:rowOff>
    </xdr:to>
    <xdr:graphicFrame macro="">
      <xdr:nvGraphicFramePr>
        <xdr:cNvPr id="2" name="Chart 1">
          <a:extLst>
            <a:ext uri="{FF2B5EF4-FFF2-40B4-BE49-F238E27FC236}">
              <a16:creationId xmlns:a16="http://schemas.microsoft.com/office/drawing/2014/main" id="{9F4FD17B-1CAE-AD4B-9A58-BF44E61866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0.0638</cdr:x>
      <cdr:y>0.93317</cdr:y>
    </cdr:from>
    <cdr:to>
      <cdr:x>0.19316</cdr:x>
      <cdr:y>1</cdr:y>
    </cdr:to>
    <cdr:sp macro="" textlink="">
      <cdr:nvSpPr>
        <cdr:cNvPr id="2" name="Rectangle 1">
          <a:extLst xmlns:a="http://schemas.openxmlformats.org/drawingml/2006/main">
            <a:ext uri="{FF2B5EF4-FFF2-40B4-BE49-F238E27FC236}">
              <a16:creationId xmlns:a16="http://schemas.microsoft.com/office/drawing/2014/main" id="{343C6618-0399-BD45-ABF3-65D070D36AE6}"/>
            </a:ext>
          </a:extLst>
        </cdr:cNvPr>
        <cdr:cNvSpPr/>
      </cdr:nvSpPr>
      <cdr:spPr>
        <a:xfrm xmlns:a="http://schemas.openxmlformats.org/drawingml/2006/main">
          <a:off x="658576" y="5320368"/>
          <a:ext cx="1335420" cy="3810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600">
              <a:solidFill>
                <a:schemeClr val="tx1"/>
              </a:solidFill>
              <a:latin typeface="Arial" panose="020B0604020202020204" pitchFamily="34" charset="0"/>
              <a:cs typeface="Arial" panose="020B0604020202020204" pitchFamily="34" charset="0"/>
            </a:rPr>
            <a:t>-6700/+2000</a:t>
          </a:r>
        </a:p>
      </cdr:txBody>
    </cdr:sp>
  </cdr:relSizeAnchor>
  <cdr:relSizeAnchor xmlns:cdr="http://schemas.openxmlformats.org/drawingml/2006/chartDrawing">
    <cdr:from>
      <cdr:x>0.18225</cdr:x>
      <cdr:y>0.93317</cdr:y>
    </cdr:from>
    <cdr:to>
      <cdr:x>0.31161</cdr:x>
      <cdr:y>1</cdr:y>
    </cdr:to>
    <cdr:sp macro="" textlink="">
      <cdr:nvSpPr>
        <cdr:cNvPr id="3" name="Rectangle 2">
          <a:extLst xmlns:a="http://schemas.openxmlformats.org/drawingml/2006/main">
            <a:ext uri="{FF2B5EF4-FFF2-40B4-BE49-F238E27FC236}">
              <a16:creationId xmlns:a16="http://schemas.microsoft.com/office/drawing/2014/main" id="{FC5A575A-5CC6-0643-A002-BE9A63427D31}"/>
            </a:ext>
          </a:extLst>
        </cdr:cNvPr>
        <cdr:cNvSpPr/>
      </cdr:nvSpPr>
      <cdr:spPr>
        <a:xfrm xmlns:a="http://schemas.openxmlformats.org/drawingml/2006/main">
          <a:off x="1881368" y="5320368"/>
          <a:ext cx="1335420" cy="3810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-2000/+1000</a:t>
          </a:r>
        </a:p>
      </cdr:txBody>
    </cdr:sp>
  </cdr:relSizeAnchor>
  <cdr:relSizeAnchor xmlns:cdr="http://schemas.openxmlformats.org/drawingml/2006/chartDrawing">
    <cdr:from>
      <cdr:x>0.29719</cdr:x>
      <cdr:y>0.93317</cdr:y>
    </cdr:from>
    <cdr:to>
      <cdr:x>0.42654</cdr:x>
      <cdr:y>1</cdr:y>
    </cdr:to>
    <cdr:sp macro="" textlink="">
      <cdr:nvSpPr>
        <cdr:cNvPr id="6" name="Rectangle 5">
          <a:extLst xmlns:a="http://schemas.openxmlformats.org/drawingml/2006/main">
            <a:ext uri="{FF2B5EF4-FFF2-40B4-BE49-F238E27FC236}">
              <a16:creationId xmlns:a16="http://schemas.microsoft.com/office/drawing/2014/main" id="{7AB7867E-0B08-3A4D-99EE-488AD33D25B4}"/>
            </a:ext>
          </a:extLst>
        </cdr:cNvPr>
        <cdr:cNvSpPr/>
      </cdr:nvSpPr>
      <cdr:spPr>
        <a:xfrm xmlns:a="http://schemas.openxmlformats.org/drawingml/2006/main">
          <a:off x="3067979" y="5320368"/>
          <a:ext cx="1335317" cy="3810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-1000/+425</a:t>
          </a:r>
        </a:p>
      </cdr:txBody>
    </cdr:sp>
  </cdr:relSizeAnchor>
  <cdr:relSizeAnchor xmlns:cdr="http://schemas.openxmlformats.org/drawingml/2006/chartDrawing">
    <cdr:from>
      <cdr:x>0.40685</cdr:x>
      <cdr:y>0.93317</cdr:y>
    </cdr:from>
    <cdr:to>
      <cdr:x>0.53621</cdr:x>
      <cdr:y>1</cdr:y>
    </cdr:to>
    <cdr:sp macro="" textlink="">
      <cdr:nvSpPr>
        <cdr:cNvPr id="7" name="Rectangle 6">
          <a:extLst xmlns:a="http://schemas.openxmlformats.org/drawingml/2006/main">
            <a:ext uri="{FF2B5EF4-FFF2-40B4-BE49-F238E27FC236}">
              <a16:creationId xmlns:a16="http://schemas.microsoft.com/office/drawing/2014/main" id="{21CED4E5-D991-9048-BA10-8A248BEFFFA0}"/>
            </a:ext>
          </a:extLst>
        </cdr:cNvPr>
        <cdr:cNvSpPr/>
      </cdr:nvSpPr>
      <cdr:spPr>
        <a:xfrm xmlns:a="http://schemas.openxmlformats.org/drawingml/2006/main">
          <a:off x="4200059" y="5320368"/>
          <a:ext cx="1335420" cy="3810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-425/+150</a:t>
          </a:r>
        </a:p>
      </cdr:txBody>
    </cdr:sp>
  </cdr:relSizeAnchor>
  <cdr:relSizeAnchor xmlns:cdr="http://schemas.openxmlformats.org/drawingml/2006/chartDrawing">
    <cdr:from>
      <cdr:x>0.51828</cdr:x>
      <cdr:y>0.93317</cdr:y>
    </cdr:from>
    <cdr:to>
      <cdr:x>0.64763</cdr:x>
      <cdr:y>1</cdr:y>
    </cdr:to>
    <cdr:sp macro="" textlink="">
      <cdr:nvSpPr>
        <cdr:cNvPr id="8" name="Rectangle 7">
          <a:extLst xmlns:a="http://schemas.openxmlformats.org/drawingml/2006/main">
            <a:ext uri="{FF2B5EF4-FFF2-40B4-BE49-F238E27FC236}">
              <a16:creationId xmlns:a16="http://schemas.microsoft.com/office/drawing/2014/main" id="{CB068CDD-C1EA-6847-ABAB-048E5CDA8A69}"/>
            </a:ext>
          </a:extLst>
        </cdr:cNvPr>
        <cdr:cNvSpPr/>
      </cdr:nvSpPr>
      <cdr:spPr>
        <a:xfrm xmlns:a="http://schemas.openxmlformats.org/drawingml/2006/main">
          <a:off x="5350383" y="5320368"/>
          <a:ext cx="1335317" cy="3810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-150/+0</a:t>
          </a:r>
        </a:p>
      </cdr:txBody>
    </cdr:sp>
  </cdr:relSizeAnchor>
  <cdr:relSizeAnchor xmlns:cdr="http://schemas.openxmlformats.org/drawingml/2006/chartDrawing">
    <cdr:from>
      <cdr:x>0.63673</cdr:x>
      <cdr:y>0.93317</cdr:y>
    </cdr:from>
    <cdr:to>
      <cdr:x>0.76609</cdr:x>
      <cdr:y>1</cdr:y>
    </cdr:to>
    <cdr:sp macro="" textlink="">
      <cdr:nvSpPr>
        <cdr:cNvPr id="9" name="Rectangle 8">
          <a:extLst xmlns:a="http://schemas.openxmlformats.org/drawingml/2006/main">
            <a:ext uri="{FF2B5EF4-FFF2-40B4-BE49-F238E27FC236}">
              <a16:creationId xmlns:a16="http://schemas.microsoft.com/office/drawing/2014/main" id="{92BCFFF7-8CA7-844B-9F58-97853DB30805}"/>
            </a:ext>
          </a:extLst>
        </cdr:cNvPr>
        <cdr:cNvSpPr/>
      </cdr:nvSpPr>
      <cdr:spPr>
        <a:xfrm xmlns:a="http://schemas.openxmlformats.org/drawingml/2006/main">
          <a:off x="6573177" y="5320368"/>
          <a:ext cx="1335420" cy="3810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1600">
              <a:solidFill>
                <a:schemeClr val="tx1"/>
              </a:solidFill>
              <a:latin typeface="Arial" panose="020B0604020202020204" pitchFamily="34" charset="0"/>
              <a:cs typeface="Arial" panose="020B0604020202020204" pitchFamily="34" charset="0"/>
            </a:rPr>
            <a:t>HCT</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222826</xdr:colOff>
      <xdr:row>0</xdr:row>
      <xdr:rowOff>139316</xdr:rowOff>
    </xdr:from>
    <xdr:to>
      <xdr:col>20</xdr:col>
      <xdr:colOff>248226</xdr:colOff>
      <xdr:row>27</xdr:row>
      <xdr:rowOff>113916</xdr:rowOff>
    </xdr:to>
    <xdr:graphicFrame macro="">
      <xdr:nvGraphicFramePr>
        <xdr:cNvPr id="2" name="Chart 1">
          <a:extLst>
            <a:ext uri="{FF2B5EF4-FFF2-40B4-BE49-F238E27FC236}">
              <a16:creationId xmlns:a16="http://schemas.microsoft.com/office/drawing/2014/main" id="{587ADAB8-7963-9B4D-AF1A-501F2F8DA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493376</xdr:colOff>
      <xdr:row>0</xdr:row>
      <xdr:rowOff>134697</xdr:rowOff>
    </xdr:from>
    <xdr:to>
      <xdr:col>33</xdr:col>
      <xdr:colOff>374843</xdr:colOff>
      <xdr:row>27</xdr:row>
      <xdr:rowOff>103138</xdr:rowOff>
    </xdr:to>
    <xdr:graphicFrame macro="">
      <xdr:nvGraphicFramePr>
        <xdr:cNvPr id="4" name="Chart 3">
          <a:extLst>
            <a:ext uri="{FF2B5EF4-FFF2-40B4-BE49-F238E27FC236}">
              <a16:creationId xmlns:a16="http://schemas.microsoft.com/office/drawing/2014/main" id="{723C849F-D7E3-D34A-9785-14BEB4A4B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13085</xdr:colOff>
      <xdr:row>4</xdr:row>
      <xdr:rowOff>53878</xdr:rowOff>
    </xdr:from>
    <xdr:ext cx="1684885" cy="917687"/>
    <xdr:sp macro="" textlink="">
      <xdr:nvSpPr>
        <xdr:cNvPr id="6" name="TextBox 5">
          <a:extLst>
            <a:ext uri="{FF2B5EF4-FFF2-40B4-BE49-F238E27FC236}">
              <a16:creationId xmlns:a16="http://schemas.microsoft.com/office/drawing/2014/main" id="{90CDD5B1-9E26-5445-A8E5-B55500B789CA}"/>
            </a:ext>
          </a:extLst>
        </xdr:cNvPr>
        <xdr:cNvSpPr txBox="1"/>
      </xdr:nvSpPr>
      <xdr:spPr>
        <a:xfrm>
          <a:off x="8633691" y="823575"/>
          <a:ext cx="1684885" cy="9176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a:latin typeface="Arial" panose="020B0604020202020204" pitchFamily="34" charset="0"/>
              <a:cs typeface="Arial" panose="020B0604020202020204" pitchFamily="34" charset="0"/>
            </a:rPr>
            <a:t>l</a:t>
          </a:r>
          <a:r>
            <a:rPr lang="en-GB" sz="1400" baseline="-25000">
              <a:latin typeface="Arial" panose="020B0604020202020204" pitchFamily="34" charset="0"/>
              <a:cs typeface="Arial" panose="020B0604020202020204" pitchFamily="34" charset="0"/>
            </a:rPr>
            <a:t>50</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Sample B - 118μm</a:t>
          </a:r>
        </a:p>
        <a:p>
          <a:r>
            <a:rPr lang="en-GB" sz="1400" baseline="0">
              <a:latin typeface="Arial" panose="020B0604020202020204" pitchFamily="34" charset="0"/>
              <a:cs typeface="Arial" panose="020B0604020202020204" pitchFamily="34" charset="0"/>
            </a:rPr>
            <a:t>Sample C - 105μm</a:t>
          </a:r>
        </a:p>
      </xdr:txBody>
    </xdr:sp>
    <xdr:clientData/>
  </xdr:oneCellAnchor>
</xdr:wsDr>
</file>

<file path=xl/drawings/drawing7.xml><?xml version="1.0" encoding="utf-8"?>
<c:userShapes xmlns:c="http://schemas.openxmlformats.org/drawingml/2006/chart">
  <cdr:relSizeAnchor xmlns:cdr="http://schemas.openxmlformats.org/drawingml/2006/chartDrawing">
    <cdr:from>
      <cdr:x>0.13915</cdr:x>
      <cdr:y>0.39594</cdr:y>
    </cdr:from>
    <cdr:to>
      <cdr:x>0.34698</cdr:x>
      <cdr:y>0.57344</cdr:y>
    </cdr:to>
    <cdr:sp macro="" textlink="">
      <cdr:nvSpPr>
        <cdr:cNvPr id="2" name="TextBox 7">
          <a:extLst xmlns:a="http://schemas.openxmlformats.org/drawingml/2006/main">
            <a:ext uri="{FF2B5EF4-FFF2-40B4-BE49-F238E27FC236}">
              <a16:creationId xmlns:a16="http://schemas.microsoft.com/office/drawing/2014/main" id="{A02C3C84-92A8-504C-9A49-F391841A263E}"/>
            </a:ext>
          </a:extLst>
        </cdr:cNvPr>
        <cdr:cNvSpPr txBox="1"/>
      </cdr:nvSpPr>
      <cdr:spPr>
        <a:xfrm xmlns:a="http://schemas.openxmlformats.org/drawingml/2006/main">
          <a:off x="1128119" y="2047032"/>
          <a:ext cx="1684885" cy="917687"/>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l</a:t>
          </a:r>
          <a:r>
            <a:rPr lang="en-GB" sz="1400" baseline="-25000">
              <a:latin typeface="Arial" panose="020B0604020202020204" pitchFamily="34" charset="0"/>
              <a:cs typeface="Arial" panose="020B0604020202020204" pitchFamily="34" charset="0"/>
            </a:rPr>
            <a:t>90</a:t>
          </a:r>
        </a:p>
        <a:p xmlns:a="http://schemas.openxmlformats.org/drawingml/2006/main">
          <a:endParaRPr lang="en-GB" sz="1400" baseline="0">
            <a:latin typeface="Arial" panose="020B0604020202020204" pitchFamily="34" charset="0"/>
            <a:cs typeface="Arial" panose="020B0604020202020204" pitchFamily="34" charset="0"/>
          </a:endParaRPr>
        </a:p>
        <a:p xmlns:a="http://schemas.openxmlformats.org/drawingml/2006/main">
          <a:r>
            <a:rPr lang="en-GB" sz="1400" baseline="0">
              <a:latin typeface="Arial" panose="020B0604020202020204" pitchFamily="34" charset="0"/>
              <a:cs typeface="Arial" panose="020B0604020202020204" pitchFamily="34" charset="0"/>
            </a:rPr>
            <a:t>Sample B - 210μm</a:t>
          </a:r>
        </a:p>
        <a:p xmlns:a="http://schemas.openxmlformats.org/drawingml/2006/main">
          <a:r>
            <a:rPr lang="en-GB" sz="1400" baseline="0">
              <a:latin typeface="Arial" panose="020B0604020202020204" pitchFamily="34" charset="0"/>
              <a:cs typeface="Arial" panose="020B0604020202020204" pitchFamily="34" charset="0"/>
            </a:rPr>
            <a:t>Sample C - 550μm</a:t>
          </a:r>
        </a:p>
      </cdr:txBody>
    </cdr:sp>
  </cdr:relSizeAnchor>
</c:userShapes>
</file>

<file path=xl/drawings/drawing8.xml><?xml version="1.0" encoding="utf-8"?>
<c:userShapes xmlns:c="http://schemas.openxmlformats.org/drawingml/2006/chart">
  <cdr:relSizeAnchor xmlns:cdr="http://schemas.openxmlformats.org/drawingml/2006/chartDrawing">
    <cdr:from>
      <cdr:x>0.12281</cdr:x>
      <cdr:y>0.42301</cdr:y>
    </cdr:from>
    <cdr:to>
      <cdr:x>0.31789</cdr:x>
      <cdr:y>0.60072</cdr:y>
    </cdr:to>
    <cdr:sp macro="" textlink="">
      <cdr:nvSpPr>
        <cdr:cNvPr id="2" name="TextBox 7">
          <a:extLst xmlns:a="http://schemas.openxmlformats.org/drawingml/2006/main">
            <a:ext uri="{FF2B5EF4-FFF2-40B4-BE49-F238E27FC236}">
              <a16:creationId xmlns:a16="http://schemas.microsoft.com/office/drawing/2014/main" id="{84FAD712-4EF1-2A44-8FB8-4FF48D87AEC4}"/>
            </a:ext>
          </a:extLst>
        </cdr:cNvPr>
        <cdr:cNvSpPr txBox="1"/>
      </cdr:nvSpPr>
      <cdr:spPr>
        <a:xfrm xmlns:a="http://schemas.openxmlformats.org/drawingml/2006/main">
          <a:off x="1060682" y="2184380"/>
          <a:ext cx="1684885" cy="917687"/>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l</a:t>
          </a:r>
          <a:r>
            <a:rPr lang="en-GB" sz="1400" baseline="-25000">
              <a:latin typeface="Arial" panose="020B0604020202020204" pitchFamily="34" charset="0"/>
              <a:cs typeface="Arial" panose="020B0604020202020204" pitchFamily="34" charset="0"/>
            </a:rPr>
            <a:t>90</a:t>
          </a:r>
        </a:p>
        <a:p xmlns:a="http://schemas.openxmlformats.org/drawingml/2006/main">
          <a:endParaRPr lang="en-GB" sz="1400" baseline="0">
            <a:latin typeface="Arial" panose="020B0604020202020204" pitchFamily="34" charset="0"/>
            <a:cs typeface="Arial" panose="020B0604020202020204" pitchFamily="34" charset="0"/>
          </a:endParaRPr>
        </a:p>
        <a:p xmlns:a="http://schemas.openxmlformats.org/drawingml/2006/main">
          <a:r>
            <a:rPr lang="en-GB" sz="1400" baseline="0">
              <a:latin typeface="Arial" panose="020B0604020202020204" pitchFamily="34" charset="0"/>
              <a:cs typeface="Arial" panose="020B0604020202020204" pitchFamily="34" charset="0"/>
            </a:rPr>
            <a:t>Sample B - 185μm</a:t>
          </a:r>
        </a:p>
        <a:p xmlns:a="http://schemas.openxmlformats.org/drawingml/2006/main">
          <a:r>
            <a:rPr lang="en-GB" sz="1400" baseline="0">
              <a:latin typeface="Arial" panose="020B0604020202020204" pitchFamily="34" charset="0"/>
              <a:cs typeface="Arial" panose="020B0604020202020204" pitchFamily="34" charset="0"/>
            </a:rPr>
            <a:t>Sample C - 165μm</a:t>
          </a:r>
        </a:p>
      </cdr:txBody>
    </cdr:sp>
  </cdr:relSizeAnchor>
  <cdr:relSizeAnchor xmlns:cdr="http://schemas.openxmlformats.org/drawingml/2006/chartDrawing">
    <cdr:from>
      <cdr:x>0.12281</cdr:x>
      <cdr:y>0.16758</cdr:y>
    </cdr:from>
    <cdr:to>
      <cdr:x>0.30633</cdr:x>
      <cdr:y>0.34529</cdr:y>
    </cdr:to>
    <cdr:sp macro="" textlink="">
      <cdr:nvSpPr>
        <cdr:cNvPr id="3" name="TextBox 7">
          <a:extLst xmlns:a="http://schemas.openxmlformats.org/drawingml/2006/main">
            <a:ext uri="{FF2B5EF4-FFF2-40B4-BE49-F238E27FC236}">
              <a16:creationId xmlns:a16="http://schemas.microsoft.com/office/drawing/2014/main" id="{3902C33F-3996-C146-BB86-20293B05A984}"/>
            </a:ext>
          </a:extLst>
        </cdr:cNvPr>
        <cdr:cNvSpPr txBox="1"/>
      </cdr:nvSpPr>
      <cdr:spPr>
        <a:xfrm xmlns:a="http://schemas.openxmlformats.org/drawingml/2006/main">
          <a:off x="1060682" y="865341"/>
          <a:ext cx="1585049" cy="917687"/>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l</a:t>
          </a:r>
          <a:r>
            <a:rPr lang="en-GB" sz="1400" baseline="-25000">
              <a:latin typeface="Arial" panose="020B0604020202020204" pitchFamily="34" charset="0"/>
              <a:cs typeface="Arial" panose="020B0604020202020204" pitchFamily="34" charset="0"/>
            </a:rPr>
            <a:t>50</a:t>
          </a:r>
        </a:p>
        <a:p xmlns:a="http://schemas.openxmlformats.org/drawingml/2006/main">
          <a:endParaRPr lang="en-GB" sz="1400" baseline="0">
            <a:latin typeface="Arial" panose="020B0604020202020204" pitchFamily="34" charset="0"/>
            <a:cs typeface="Arial" panose="020B0604020202020204" pitchFamily="34" charset="0"/>
          </a:endParaRPr>
        </a:p>
        <a:p xmlns:a="http://schemas.openxmlformats.org/drawingml/2006/main">
          <a:r>
            <a:rPr lang="en-GB" sz="1400" baseline="0">
              <a:latin typeface="Arial" panose="020B0604020202020204" pitchFamily="34" charset="0"/>
              <a:cs typeface="Arial" panose="020B0604020202020204" pitchFamily="34" charset="0"/>
            </a:rPr>
            <a:t>Sample B - 55μm</a:t>
          </a:r>
        </a:p>
        <a:p xmlns:a="http://schemas.openxmlformats.org/drawingml/2006/main">
          <a:r>
            <a:rPr lang="en-GB" sz="1400" baseline="0">
              <a:latin typeface="Arial" panose="020B0604020202020204" pitchFamily="34" charset="0"/>
              <a:cs typeface="Arial" panose="020B0604020202020204" pitchFamily="34" charset="0"/>
            </a:rPr>
            <a:t>Sample C - 65μm</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143975</xdr:colOff>
      <xdr:row>22</xdr:row>
      <xdr:rowOff>173391</xdr:rowOff>
    </xdr:from>
    <xdr:to>
      <xdr:col>19</xdr:col>
      <xdr:colOff>127000</xdr:colOff>
      <xdr:row>63</xdr:row>
      <xdr:rowOff>158415</xdr:rowOff>
    </xdr:to>
    <xdr:graphicFrame macro="">
      <xdr:nvGraphicFramePr>
        <xdr:cNvPr id="2" name="Chart 1">
          <a:extLst>
            <a:ext uri="{FF2B5EF4-FFF2-40B4-BE49-F238E27FC236}">
              <a16:creationId xmlns:a16="http://schemas.microsoft.com/office/drawing/2014/main" id="{74D1D800-7F83-DF43-9A45-FC0326374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457201</xdr:colOff>
      <xdr:row>14</xdr:row>
      <xdr:rowOff>124995</xdr:rowOff>
    </xdr:from>
    <xdr:to>
      <xdr:col>36</xdr:col>
      <xdr:colOff>635000</xdr:colOff>
      <xdr:row>56</xdr:row>
      <xdr:rowOff>50800</xdr:rowOff>
    </xdr:to>
    <xdr:graphicFrame macro="">
      <xdr:nvGraphicFramePr>
        <xdr:cNvPr id="3" name="Chart 2">
          <a:extLst>
            <a:ext uri="{FF2B5EF4-FFF2-40B4-BE49-F238E27FC236}">
              <a16:creationId xmlns:a16="http://schemas.microsoft.com/office/drawing/2014/main" id="{AB322BBA-35DA-2849-8143-70F9BFF0A4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990600</xdr:colOff>
      <xdr:row>59</xdr:row>
      <xdr:rowOff>127000</xdr:rowOff>
    </xdr:from>
    <xdr:to>
      <xdr:col>1</xdr:col>
      <xdr:colOff>711200</xdr:colOff>
      <xdr:row>61</xdr:row>
      <xdr:rowOff>127000</xdr:rowOff>
    </xdr:to>
    <xdr:sp macro="" textlink="">
      <xdr:nvSpPr>
        <xdr:cNvPr id="4" name="TextBox 3">
          <a:extLst>
            <a:ext uri="{FF2B5EF4-FFF2-40B4-BE49-F238E27FC236}">
              <a16:creationId xmlns:a16="http://schemas.microsoft.com/office/drawing/2014/main" id="{B47F5632-36F9-464D-8928-28F8C20B3BC1}"/>
            </a:ext>
          </a:extLst>
        </xdr:cNvPr>
        <xdr:cNvSpPr txBox="1"/>
      </xdr:nvSpPr>
      <xdr:spPr>
        <a:xfrm>
          <a:off x="990600" y="12115800"/>
          <a:ext cx="1752600"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-6700/+2000</a:t>
          </a:r>
        </a:p>
      </xdr:txBody>
    </xdr:sp>
    <xdr:clientData/>
  </xdr:twoCellAnchor>
  <xdr:twoCellAnchor>
    <xdr:from>
      <xdr:col>1</xdr:col>
      <xdr:colOff>635000</xdr:colOff>
      <xdr:row>59</xdr:row>
      <xdr:rowOff>165100</xdr:rowOff>
    </xdr:from>
    <xdr:to>
      <xdr:col>2</xdr:col>
      <xdr:colOff>457200</xdr:colOff>
      <xdr:row>61</xdr:row>
      <xdr:rowOff>88900</xdr:rowOff>
    </xdr:to>
    <xdr:sp macro="" textlink="">
      <xdr:nvSpPr>
        <xdr:cNvPr id="5" name="TextBox 4">
          <a:extLst>
            <a:ext uri="{FF2B5EF4-FFF2-40B4-BE49-F238E27FC236}">
              <a16:creationId xmlns:a16="http://schemas.microsoft.com/office/drawing/2014/main" id="{F152E917-126D-0840-BA63-002FA1794D17}"/>
            </a:ext>
          </a:extLst>
        </xdr:cNvPr>
        <xdr:cNvSpPr txBox="1"/>
      </xdr:nvSpPr>
      <xdr:spPr>
        <a:xfrm>
          <a:off x="2667000" y="121539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-2000/+1000</a:t>
          </a:r>
        </a:p>
      </xdr:txBody>
    </xdr:sp>
    <xdr:clientData/>
  </xdr:twoCellAnchor>
  <xdr:twoCellAnchor>
    <xdr:from>
      <xdr:col>2</xdr:col>
      <xdr:colOff>431800</xdr:colOff>
      <xdr:row>59</xdr:row>
      <xdr:rowOff>165100</xdr:rowOff>
    </xdr:from>
    <xdr:to>
      <xdr:col>5</xdr:col>
      <xdr:colOff>406400</xdr:colOff>
      <xdr:row>61</xdr:row>
      <xdr:rowOff>88900</xdr:rowOff>
    </xdr:to>
    <xdr:sp macro="" textlink="">
      <xdr:nvSpPr>
        <xdr:cNvPr id="6" name="TextBox 5">
          <a:extLst>
            <a:ext uri="{FF2B5EF4-FFF2-40B4-BE49-F238E27FC236}">
              <a16:creationId xmlns:a16="http://schemas.microsoft.com/office/drawing/2014/main" id="{6E15D06F-7A5D-9A41-A347-8748F5FE2F09}"/>
            </a:ext>
          </a:extLst>
        </xdr:cNvPr>
        <xdr:cNvSpPr txBox="1"/>
      </xdr:nvSpPr>
      <xdr:spPr>
        <a:xfrm>
          <a:off x="4292600" y="121539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-1000/+425</a:t>
          </a:r>
        </a:p>
      </xdr:txBody>
    </xdr:sp>
    <xdr:clientData/>
  </xdr:twoCellAnchor>
  <xdr:twoCellAnchor>
    <xdr:from>
      <xdr:col>5</xdr:col>
      <xdr:colOff>355600</xdr:colOff>
      <xdr:row>59</xdr:row>
      <xdr:rowOff>165100</xdr:rowOff>
    </xdr:from>
    <xdr:to>
      <xdr:col>9</xdr:col>
      <xdr:colOff>152400</xdr:colOff>
      <xdr:row>61</xdr:row>
      <xdr:rowOff>88900</xdr:rowOff>
    </xdr:to>
    <xdr:sp macro="" textlink="">
      <xdr:nvSpPr>
        <xdr:cNvPr id="7" name="TextBox 6">
          <a:extLst>
            <a:ext uri="{FF2B5EF4-FFF2-40B4-BE49-F238E27FC236}">
              <a16:creationId xmlns:a16="http://schemas.microsoft.com/office/drawing/2014/main" id="{53B57784-4D49-AF4D-8DC3-2ED0F6B28766}"/>
            </a:ext>
          </a:extLst>
        </xdr:cNvPr>
        <xdr:cNvSpPr txBox="1"/>
      </xdr:nvSpPr>
      <xdr:spPr>
        <a:xfrm>
          <a:off x="5892800" y="123571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-425/+150</a:t>
          </a:r>
        </a:p>
      </xdr:txBody>
    </xdr:sp>
    <xdr:clientData/>
  </xdr:twoCellAnchor>
  <xdr:twoCellAnchor>
    <xdr:from>
      <xdr:col>9</xdr:col>
      <xdr:colOff>50800</xdr:colOff>
      <xdr:row>59</xdr:row>
      <xdr:rowOff>165100</xdr:rowOff>
    </xdr:from>
    <xdr:to>
      <xdr:col>10</xdr:col>
      <xdr:colOff>330200</xdr:colOff>
      <xdr:row>61</xdr:row>
      <xdr:rowOff>76200</xdr:rowOff>
    </xdr:to>
    <xdr:sp macro="" textlink="">
      <xdr:nvSpPr>
        <xdr:cNvPr id="8" name="TextBox 7">
          <a:extLst>
            <a:ext uri="{FF2B5EF4-FFF2-40B4-BE49-F238E27FC236}">
              <a16:creationId xmlns:a16="http://schemas.microsoft.com/office/drawing/2014/main" id="{7233A35D-054A-9149-9DED-FC07F17E35B1}"/>
            </a:ext>
          </a:extLst>
        </xdr:cNvPr>
        <xdr:cNvSpPr txBox="1"/>
      </xdr:nvSpPr>
      <xdr:spPr>
        <a:xfrm>
          <a:off x="7442200" y="12357100"/>
          <a:ext cx="17272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-150/+0</a:t>
          </a:r>
        </a:p>
      </xdr:txBody>
    </xdr:sp>
    <xdr:clientData/>
  </xdr:twoCellAnchor>
  <xdr:twoCellAnchor>
    <xdr:from>
      <xdr:col>10</xdr:col>
      <xdr:colOff>254000</xdr:colOff>
      <xdr:row>59</xdr:row>
      <xdr:rowOff>165100</xdr:rowOff>
    </xdr:from>
    <xdr:to>
      <xdr:col>14</xdr:col>
      <xdr:colOff>76200</xdr:colOff>
      <xdr:row>61</xdr:row>
      <xdr:rowOff>88900</xdr:rowOff>
    </xdr:to>
    <xdr:sp macro="" textlink="">
      <xdr:nvSpPr>
        <xdr:cNvPr id="9" name="TextBox 8">
          <a:extLst>
            <a:ext uri="{FF2B5EF4-FFF2-40B4-BE49-F238E27FC236}">
              <a16:creationId xmlns:a16="http://schemas.microsoft.com/office/drawing/2014/main" id="{81D7EEE4-D605-4342-BDF5-E88049C155C1}"/>
            </a:ext>
          </a:extLst>
        </xdr:cNvPr>
        <xdr:cNvSpPr txBox="1"/>
      </xdr:nvSpPr>
      <xdr:spPr>
        <a:xfrm>
          <a:off x="9093200" y="123571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HCT</a:t>
          </a:r>
        </a:p>
      </xdr:txBody>
    </xdr:sp>
    <xdr:clientData/>
  </xdr:twoCellAnchor>
  <xdr:twoCellAnchor>
    <xdr:from>
      <xdr:col>20</xdr:col>
      <xdr:colOff>1219200</xdr:colOff>
      <xdr:row>53</xdr:row>
      <xdr:rowOff>0</xdr:rowOff>
    </xdr:from>
    <xdr:to>
      <xdr:col>22</xdr:col>
      <xdr:colOff>381000</xdr:colOff>
      <xdr:row>55</xdr:row>
      <xdr:rowOff>0</xdr:rowOff>
    </xdr:to>
    <xdr:sp macro="" textlink="">
      <xdr:nvSpPr>
        <xdr:cNvPr id="10" name="TextBox 9">
          <a:extLst>
            <a:ext uri="{FF2B5EF4-FFF2-40B4-BE49-F238E27FC236}">
              <a16:creationId xmlns:a16="http://schemas.microsoft.com/office/drawing/2014/main" id="{DCBF6A71-6B70-F44E-92FB-B259B4B4EBC5}"/>
            </a:ext>
          </a:extLst>
        </xdr:cNvPr>
        <xdr:cNvSpPr txBox="1"/>
      </xdr:nvSpPr>
      <xdr:spPr>
        <a:xfrm>
          <a:off x="15341600" y="10769600"/>
          <a:ext cx="1752600"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-6700/+2000</a:t>
          </a:r>
        </a:p>
      </xdr:txBody>
    </xdr:sp>
    <xdr:clientData/>
  </xdr:twoCellAnchor>
  <xdr:twoCellAnchor>
    <xdr:from>
      <xdr:col>22</xdr:col>
      <xdr:colOff>304800</xdr:colOff>
      <xdr:row>53</xdr:row>
      <xdr:rowOff>38100</xdr:rowOff>
    </xdr:from>
    <xdr:to>
      <xdr:col>24</xdr:col>
      <xdr:colOff>533400</xdr:colOff>
      <xdr:row>54</xdr:row>
      <xdr:rowOff>165100</xdr:rowOff>
    </xdr:to>
    <xdr:sp macro="" textlink="">
      <xdr:nvSpPr>
        <xdr:cNvPr id="11" name="TextBox 10">
          <a:extLst>
            <a:ext uri="{FF2B5EF4-FFF2-40B4-BE49-F238E27FC236}">
              <a16:creationId xmlns:a16="http://schemas.microsoft.com/office/drawing/2014/main" id="{E8DC9623-BDC3-B24B-A3E5-86DEA91D8D5B}"/>
            </a:ext>
          </a:extLst>
        </xdr:cNvPr>
        <xdr:cNvSpPr txBox="1"/>
      </xdr:nvSpPr>
      <xdr:spPr>
        <a:xfrm>
          <a:off x="17018000" y="108077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-2000/+1000</a:t>
          </a:r>
        </a:p>
      </xdr:txBody>
    </xdr:sp>
    <xdr:clientData/>
  </xdr:twoCellAnchor>
  <xdr:twoCellAnchor>
    <xdr:from>
      <xdr:col>24</xdr:col>
      <xdr:colOff>508000</xdr:colOff>
      <xdr:row>53</xdr:row>
      <xdr:rowOff>38100</xdr:rowOff>
    </xdr:from>
    <xdr:to>
      <xdr:col>27</xdr:col>
      <xdr:colOff>25400</xdr:colOff>
      <xdr:row>54</xdr:row>
      <xdr:rowOff>165100</xdr:rowOff>
    </xdr:to>
    <xdr:sp macro="" textlink="">
      <xdr:nvSpPr>
        <xdr:cNvPr id="12" name="TextBox 11">
          <a:extLst>
            <a:ext uri="{FF2B5EF4-FFF2-40B4-BE49-F238E27FC236}">
              <a16:creationId xmlns:a16="http://schemas.microsoft.com/office/drawing/2014/main" id="{43B1A0DF-8CF7-034D-8EEA-CAF5DD60EC69}"/>
            </a:ext>
          </a:extLst>
        </xdr:cNvPr>
        <xdr:cNvSpPr txBox="1"/>
      </xdr:nvSpPr>
      <xdr:spPr>
        <a:xfrm>
          <a:off x="18643600" y="108077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-1000/+425</a:t>
          </a:r>
        </a:p>
      </xdr:txBody>
    </xdr:sp>
    <xdr:clientData/>
  </xdr:twoCellAnchor>
  <xdr:twoCellAnchor>
    <xdr:from>
      <xdr:col>26</xdr:col>
      <xdr:colOff>685800</xdr:colOff>
      <xdr:row>53</xdr:row>
      <xdr:rowOff>38100</xdr:rowOff>
    </xdr:from>
    <xdr:to>
      <xdr:col>28</xdr:col>
      <xdr:colOff>914400</xdr:colOff>
      <xdr:row>54</xdr:row>
      <xdr:rowOff>165100</xdr:rowOff>
    </xdr:to>
    <xdr:sp macro="" textlink="">
      <xdr:nvSpPr>
        <xdr:cNvPr id="13" name="TextBox 12">
          <a:extLst>
            <a:ext uri="{FF2B5EF4-FFF2-40B4-BE49-F238E27FC236}">
              <a16:creationId xmlns:a16="http://schemas.microsoft.com/office/drawing/2014/main" id="{A681262A-36DD-7D43-8F7E-314327F47CF5}"/>
            </a:ext>
          </a:extLst>
        </xdr:cNvPr>
        <xdr:cNvSpPr txBox="1"/>
      </xdr:nvSpPr>
      <xdr:spPr>
        <a:xfrm>
          <a:off x="20243800" y="108077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-425/+150</a:t>
          </a:r>
        </a:p>
      </xdr:txBody>
    </xdr:sp>
    <xdr:clientData/>
  </xdr:twoCellAnchor>
  <xdr:twoCellAnchor>
    <xdr:from>
      <xdr:col>28</xdr:col>
      <xdr:colOff>812800</xdr:colOff>
      <xdr:row>53</xdr:row>
      <xdr:rowOff>38100</xdr:rowOff>
    </xdr:from>
    <xdr:to>
      <xdr:col>30</xdr:col>
      <xdr:colOff>304800</xdr:colOff>
      <xdr:row>54</xdr:row>
      <xdr:rowOff>165100</xdr:rowOff>
    </xdr:to>
    <xdr:sp macro="" textlink="">
      <xdr:nvSpPr>
        <xdr:cNvPr id="14" name="TextBox 13">
          <a:extLst>
            <a:ext uri="{FF2B5EF4-FFF2-40B4-BE49-F238E27FC236}">
              <a16:creationId xmlns:a16="http://schemas.microsoft.com/office/drawing/2014/main" id="{2BF9F334-11ED-1745-B4CF-9697A0BCFC41}"/>
            </a:ext>
          </a:extLst>
        </xdr:cNvPr>
        <xdr:cNvSpPr txBox="1"/>
      </xdr:nvSpPr>
      <xdr:spPr>
        <a:xfrm>
          <a:off x="21793200" y="108077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-150/+0</a:t>
          </a:r>
        </a:p>
      </xdr:txBody>
    </xdr:sp>
    <xdr:clientData/>
  </xdr:twoCellAnchor>
  <xdr:twoCellAnchor>
    <xdr:from>
      <xdr:col>30</xdr:col>
      <xdr:colOff>304800</xdr:colOff>
      <xdr:row>53</xdr:row>
      <xdr:rowOff>38100</xdr:rowOff>
    </xdr:from>
    <xdr:to>
      <xdr:col>32</xdr:col>
      <xdr:colOff>533400</xdr:colOff>
      <xdr:row>54</xdr:row>
      <xdr:rowOff>165100</xdr:rowOff>
    </xdr:to>
    <xdr:sp macro="" textlink="">
      <xdr:nvSpPr>
        <xdr:cNvPr id="15" name="TextBox 14">
          <a:extLst>
            <a:ext uri="{FF2B5EF4-FFF2-40B4-BE49-F238E27FC236}">
              <a16:creationId xmlns:a16="http://schemas.microsoft.com/office/drawing/2014/main" id="{C7646C91-5262-0C47-BF58-6BC0ABDD0499}"/>
            </a:ext>
          </a:extLst>
        </xdr:cNvPr>
        <xdr:cNvSpPr txBox="1"/>
      </xdr:nvSpPr>
      <xdr:spPr>
        <a:xfrm>
          <a:off x="23444200" y="10807700"/>
          <a:ext cx="1651000"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HCT</a:t>
          </a:r>
        </a:p>
      </xdr:txBody>
    </xdr:sp>
    <xdr:clientData/>
  </xdr:twoCellAnchor>
  <xdr:twoCellAnchor>
    <xdr:from>
      <xdr:col>20</xdr:col>
      <xdr:colOff>914400</xdr:colOff>
      <xdr:row>72</xdr:row>
      <xdr:rowOff>0</xdr:rowOff>
    </xdr:from>
    <xdr:to>
      <xdr:col>37</xdr:col>
      <xdr:colOff>380999</xdr:colOff>
      <xdr:row>113</xdr:row>
      <xdr:rowOff>103605</xdr:rowOff>
    </xdr:to>
    <xdr:graphicFrame macro="">
      <xdr:nvGraphicFramePr>
        <xdr:cNvPr id="16" name="Chart 15">
          <a:extLst>
            <a:ext uri="{FF2B5EF4-FFF2-40B4-BE49-F238E27FC236}">
              <a16:creationId xmlns:a16="http://schemas.microsoft.com/office/drawing/2014/main" id="{24FF1049-CE79-C044-AD91-2E6F53029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1693333</xdr:colOff>
      <xdr:row>110</xdr:row>
      <xdr:rowOff>33867</xdr:rowOff>
    </xdr:from>
    <xdr:to>
      <xdr:col>23</xdr:col>
      <xdr:colOff>160867</xdr:colOff>
      <xdr:row>112</xdr:row>
      <xdr:rowOff>33867</xdr:rowOff>
    </xdr:to>
    <xdr:sp macro="" textlink="">
      <xdr:nvSpPr>
        <xdr:cNvPr id="17" name="TextBox 16">
          <a:extLst>
            <a:ext uri="{FF2B5EF4-FFF2-40B4-BE49-F238E27FC236}">
              <a16:creationId xmlns:a16="http://schemas.microsoft.com/office/drawing/2014/main" id="{123B6EB0-23FD-4F44-BC1E-D273162CCF4C}"/>
            </a:ext>
          </a:extLst>
        </xdr:cNvPr>
        <xdr:cNvSpPr txBox="1"/>
      </xdr:nvSpPr>
      <xdr:spPr>
        <a:xfrm>
          <a:off x="15561733" y="20963467"/>
          <a:ext cx="1735667" cy="372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-6700/+2000</a:t>
          </a:r>
        </a:p>
      </xdr:txBody>
    </xdr:sp>
    <xdr:clientData/>
  </xdr:twoCellAnchor>
  <xdr:twoCellAnchor>
    <xdr:from>
      <xdr:col>23</xdr:col>
      <xdr:colOff>84667</xdr:colOff>
      <xdr:row>110</xdr:row>
      <xdr:rowOff>71967</xdr:rowOff>
    </xdr:from>
    <xdr:to>
      <xdr:col>25</xdr:col>
      <xdr:colOff>313266</xdr:colOff>
      <xdr:row>112</xdr:row>
      <xdr:rowOff>12701</xdr:rowOff>
    </xdr:to>
    <xdr:sp macro="" textlink="">
      <xdr:nvSpPr>
        <xdr:cNvPr id="18" name="TextBox 17">
          <a:extLst>
            <a:ext uri="{FF2B5EF4-FFF2-40B4-BE49-F238E27FC236}">
              <a16:creationId xmlns:a16="http://schemas.microsoft.com/office/drawing/2014/main" id="{7B103870-9D9D-7248-8EC7-B6EEB29E9BD9}"/>
            </a:ext>
          </a:extLst>
        </xdr:cNvPr>
        <xdr:cNvSpPr txBox="1"/>
      </xdr:nvSpPr>
      <xdr:spPr>
        <a:xfrm>
          <a:off x="17221200" y="21001567"/>
          <a:ext cx="1617133" cy="313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-2000/+1000</a:t>
          </a:r>
        </a:p>
      </xdr:txBody>
    </xdr:sp>
    <xdr:clientData/>
  </xdr:twoCellAnchor>
  <xdr:twoCellAnchor>
    <xdr:from>
      <xdr:col>25</xdr:col>
      <xdr:colOff>287866</xdr:colOff>
      <xdr:row>110</xdr:row>
      <xdr:rowOff>71967</xdr:rowOff>
    </xdr:from>
    <xdr:to>
      <xdr:col>27</xdr:col>
      <xdr:colOff>499533</xdr:colOff>
      <xdr:row>112</xdr:row>
      <xdr:rowOff>12701</xdr:rowOff>
    </xdr:to>
    <xdr:sp macro="" textlink="">
      <xdr:nvSpPr>
        <xdr:cNvPr id="19" name="TextBox 18">
          <a:extLst>
            <a:ext uri="{FF2B5EF4-FFF2-40B4-BE49-F238E27FC236}">
              <a16:creationId xmlns:a16="http://schemas.microsoft.com/office/drawing/2014/main" id="{AD62F24A-888A-444E-B77B-4B41FBF0364D}"/>
            </a:ext>
          </a:extLst>
        </xdr:cNvPr>
        <xdr:cNvSpPr txBox="1"/>
      </xdr:nvSpPr>
      <xdr:spPr>
        <a:xfrm>
          <a:off x="18812933" y="21001567"/>
          <a:ext cx="1600200" cy="313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-1000/+425</a:t>
          </a:r>
        </a:p>
      </xdr:txBody>
    </xdr:sp>
    <xdr:clientData/>
  </xdr:twoCellAnchor>
  <xdr:twoCellAnchor>
    <xdr:from>
      <xdr:col>27</xdr:col>
      <xdr:colOff>465666</xdr:colOff>
      <xdr:row>110</xdr:row>
      <xdr:rowOff>71967</xdr:rowOff>
    </xdr:from>
    <xdr:to>
      <xdr:col>28</xdr:col>
      <xdr:colOff>1388533</xdr:colOff>
      <xdr:row>112</xdr:row>
      <xdr:rowOff>12701</xdr:rowOff>
    </xdr:to>
    <xdr:sp macro="" textlink="">
      <xdr:nvSpPr>
        <xdr:cNvPr id="20" name="TextBox 19">
          <a:extLst>
            <a:ext uri="{FF2B5EF4-FFF2-40B4-BE49-F238E27FC236}">
              <a16:creationId xmlns:a16="http://schemas.microsoft.com/office/drawing/2014/main" id="{C6332018-A27C-6748-B5C7-DE7EC31ABA16}"/>
            </a:ext>
          </a:extLst>
        </xdr:cNvPr>
        <xdr:cNvSpPr txBox="1"/>
      </xdr:nvSpPr>
      <xdr:spPr>
        <a:xfrm>
          <a:off x="20379266" y="21001567"/>
          <a:ext cx="1617134" cy="313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-425/+150</a:t>
          </a:r>
        </a:p>
      </xdr:txBody>
    </xdr:sp>
    <xdr:clientData/>
  </xdr:twoCellAnchor>
  <xdr:twoCellAnchor>
    <xdr:from>
      <xdr:col>28</xdr:col>
      <xdr:colOff>1286933</xdr:colOff>
      <xdr:row>110</xdr:row>
      <xdr:rowOff>71967</xdr:rowOff>
    </xdr:from>
    <xdr:to>
      <xdr:col>31</xdr:col>
      <xdr:colOff>84667</xdr:colOff>
      <xdr:row>112</xdr:row>
      <xdr:rowOff>12701</xdr:rowOff>
    </xdr:to>
    <xdr:sp macro="" textlink="">
      <xdr:nvSpPr>
        <xdr:cNvPr id="21" name="TextBox 20">
          <a:extLst>
            <a:ext uri="{FF2B5EF4-FFF2-40B4-BE49-F238E27FC236}">
              <a16:creationId xmlns:a16="http://schemas.microsoft.com/office/drawing/2014/main" id="{A1643565-77D9-D047-868B-E591119D7C06}"/>
            </a:ext>
          </a:extLst>
        </xdr:cNvPr>
        <xdr:cNvSpPr txBox="1"/>
      </xdr:nvSpPr>
      <xdr:spPr>
        <a:xfrm>
          <a:off x="21894800" y="21001567"/>
          <a:ext cx="1625600" cy="313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-150/+0</a:t>
          </a:r>
        </a:p>
      </xdr:txBody>
    </xdr:sp>
    <xdr:clientData/>
  </xdr:twoCellAnchor>
  <xdr:twoCellAnchor>
    <xdr:from>
      <xdr:col>31</xdr:col>
      <xdr:colOff>84667</xdr:colOff>
      <xdr:row>110</xdr:row>
      <xdr:rowOff>71967</xdr:rowOff>
    </xdr:from>
    <xdr:to>
      <xdr:col>33</xdr:col>
      <xdr:colOff>313266</xdr:colOff>
      <xdr:row>112</xdr:row>
      <xdr:rowOff>12701</xdr:rowOff>
    </xdr:to>
    <xdr:sp macro="" textlink="">
      <xdr:nvSpPr>
        <xdr:cNvPr id="22" name="TextBox 21">
          <a:extLst>
            <a:ext uri="{FF2B5EF4-FFF2-40B4-BE49-F238E27FC236}">
              <a16:creationId xmlns:a16="http://schemas.microsoft.com/office/drawing/2014/main" id="{6B3F58C5-E7A7-F34F-9B30-F38AA6F7F212}"/>
            </a:ext>
          </a:extLst>
        </xdr:cNvPr>
        <xdr:cNvSpPr txBox="1"/>
      </xdr:nvSpPr>
      <xdr:spPr>
        <a:xfrm>
          <a:off x="23520400" y="21001567"/>
          <a:ext cx="1617133" cy="313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a:latin typeface="Arial" panose="020B0604020202020204" pitchFamily="34" charset="0"/>
              <a:cs typeface="Arial" panose="020B0604020202020204" pitchFamily="34" charset="0"/>
            </a:rPr>
            <a:t>HCT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86A7F-BF1C-FB45-9D07-06716BCE8985}">
  <dimension ref="A1:B11"/>
  <sheetViews>
    <sheetView tabSelected="1" topLeftCell="A7" workbookViewId="0">
      <selection activeCell="A11" sqref="A11:B11"/>
    </sheetView>
  </sheetViews>
  <sheetFormatPr defaultColWidth="10.90625" defaultRowHeight="14.5"/>
  <cols>
    <col min="1" max="1" width="50" customWidth="1"/>
  </cols>
  <sheetData>
    <row r="1" spans="1:2">
      <c r="A1" s="209" t="s">
        <v>39</v>
      </c>
      <c r="B1" s="210"/>
    </row>
    <row r="2" spans="1:2" ht="148" customHeight="1">
      <c r="A2" s="211" t="s">
        <v>83</v>
      </c>
      <c r="B2" s="212"/>
    </row>
    <row r="3" spans="1:2">
      <c r="A3" s="79" t="s">
        <v>40</v>
      </c>
      <c r="B3" s="74" t="s">
        <v>41</v>
      </c>
    </row>
    <row r="4" spans="1:2" ht="58">
      <c r="A4" s="191" t="s">
        <v>112</v>
      </c>
      <c r="B4" s="192">
        <v>1</v>
      </c>
    </row>
    <row r="5" spans="1:2" ht="29">
      <c r="A5" s="75" t="s">
        <v>84</v>
      </c>
      <c r="B5" s="76">
        <v>2</v>
      </c>
    </row>
    <row r="6" spans="1:2" ht="29">
      <c r="A6" s="75" t="s">
        <v>85</v>
      </c>
      <c r="B6" s="76">
        <v>3</v>
      </c>
    </row>
    <row r="7" spans="1:2" ht="29">
      <c r="A7" s="75" t="s">
        <v>86</v>
      </c>
      <c r="B7" s="76">
        <v>4</v>
      </c>
    </row>
    <row r="8" spans="1:2" ht="29">
      <c r="A8" s="75" t="s">
        <v>87</v>
      </c>
      <c r="B8" s="76">
        <v>5</v>
      </c>
    </row>
    <row r="9" spans="1:2" ht="29.5" thickBot="1">
      <c r="A9" s="77" t="s">
        <v>111</v>
      </c>
      <c r="B9" s="78">
        <v>6</v>
      </c>
    </row>
    <row r="11" spans="1:2" ht="87" customHeight="1">
      <c r="A11" s="259" t="s">
        <v>113</v>
      </c>
      <c r="B11" s="259"/>
    </row>
  </sheetData>
  <mergeCells count="3">
    <mergeCell ref="A1:B1"/>
    <mergeCell ref="A2:B2"/>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B930-8AF1-40D4-B65F-297895755A04}">
  <dimension ref="A1:AV77"/>
  <sheetViews>
    <sheetView zoomScale="75" zoomScaleNormal="70" workbookViewId="0"/>
  </sheetViews>
  <sheetFormatPr defaultColWidth="9.1796875" defaultRowHeight="14.5"/>
  <cols>
    <col min="1" max="1" width="17.81640625" style="14" bestFit="1" customWidth="1"/>
    <col min="2" max="2" width="10.81640625" style="21"/>
    <col min="3" max="3" width="14.1796875" style="21" bestFit="1" customWidth="1"/>
    <col min="4" max="4" width="14.1796875" style="21" customWidth="1"/>
    <col min="5" max="5" width="17.81640625" style="28" bestFit="1" customWidth="1"/>
    <col min="6" max="6" width="9.36328125" style="28" bestFit="1" customWidth="1"/>
    <col min="7" max="7" width="18.36328125" style="28" bestFit="1" customWidth="1"/>
    <col min="8" max="8" width="14.453125" style="28" bestFit="1" customWidth="1"/>
    <col min="9" max="9" width="12.1796875" style="28" bestFit="1" customWidth="1"/>
    <col min="10" max="10" width="12" style="28" bestFit="1" customWidth="1"/>
    <col min="11" max="11" width="12.6328125" style="28" bestFit="1" customWidth="1"/>
    <col min="12" max="12" width="13" style="28" bestFit="1" customWidth="1"/>
    <col min="13" max="13" width="9.6328125" style="28" bestFit="1" customWidth="1"/>
    <col min="14" max="14" width="11.81640625" style="28" bestFit="1" customWidth="1"/>
    <col min="15" max="15" width="9.1796875" style="28"/>
    <col min="16" max="16" width="10.1796875" style="28" bestFit="1" customWidth="1"/>
    <col min="17" max="17" width="10.81640625" style="28" bestFit="1" customWidth="1"/>
    <col min="18" max="18" width="12.81640625" style="28" bestFit="1" customWidth="1"/>
    <col min="19" max="19" width="9.1796875" style="28"/>
    <col min="20" max="20" width="12.453125" style="28" bestFit="1" customWidth="1"/>
    <col min="21" max="22" width="9.1796875" style="28"/>
    <col min="23" max="23" width="4.81640625" style="28" bestFit="1" customWidth="1"/>
    <col min="24" max="24" width="8.81640625" style="28" bestFit="1" customWidth="1"/>
    <col min="25" max="25" width="6.1796875" style="28" bestFit="1" customWidth="1"/>
    <col min="26" max="26" width="17.453125" style="28" bestFit="1" customWidth="1"/>
    <col min="27" max="27" width="6.453125" style="28" customWidth="1"/>
    <col min="28" max="28" width="14.81640625" style="28" customWidth="1"/>
    <col min="29" max="29" width="9.1796875" style="28" bestFit="1" customWidth="1"/>
    <col min="30" max="30" width="16.1796875" style="28" bestFit="1" customWidth="1"/>
    <col min="31" max="31" width="13" style="28" bestFit="1" customWidth="1"/>
    <col min="32" max="32" width="9.1796875" style="28"/>
    <col min="33" max="33" width="9.1796875" style="28" customWidth="1"/>
    <col min="34" max="34" width="12.1796875" style="28" bestFit="1" customWidth="1"/>
    <col min="35" max="35" width="7.81640625" style="28" bestFit="1" customWidth="1"/>
    <col min="36" max="36" width="15.81640625" style="28" bestFit="1" customWidth="1"/>
    <col min="37" max="37" width="12.453125" style="28" bestFit="1" customWidth="1"/>
    <col min="38" max="38" width="12.81640625" style="28" bestFit="1" customWidth="1"/>
    <col min="39" max="39" width="9.1796875" style="28"/>
    <col min="40" max="40" width="11.81640625" style="28" bestFit="1" customWidth="1"/>
    <col min="41" max="42" width="9.1796875" style="28"/>
    <col min="43" max="43" width="10.453125" style="28" bestFit="1" customWidth="1"/>
    <col min="44" max="16384" width="9.1796875" style="28"/>
  </cols>
  <sheetData>
    <row r="1" spans="1:48" s="29" customFormat="1" ht="24.5" thickBot="1">
      <c r="A1" s="13"/>
      <c r="B1" s="213" t="s">
        <v>12</v>
      </c>
      <c r="C1" s="214"/>
      <c r="D1" s="154"/>
      <c r="E1" s="224" t="s">
        <v>3</v>
      </c>
      <c r="F1" s="225"/>
      <c r="G1" s="225"/>
      <c r="H1" s="225"/>
      <c r="I1" s="225"/>
      <c r="J1" s="225"/>
      <c r="K1" s="225"/>
      <c r="L1" s="226"/>
      <c r="N1" s="224" t="s">
        <v>4</v>
      </c>
      <c r="O1" s="225"/>
      <c r="P1" s="225"/>
      <c r="Q1" s="225"/>
      <c r="R1" s="225"/>
      <c r="S1" s="225"/>
      <c r="T1" s="225"/>
      <c r="U1" s="226"/>
      <c r="W1" s="215" t="s">
        <v>11</v>
      </c>
      <c r="X1" s="216"/>
      <c r="Y1" s="216"/>
      <c r="Z1" s="216"/>
      <c r="AA1" s="216"/>
      <c r="AB1" s="216"/>
      <c r="AC1" s="216"/>
      <c r="AD1" s="216"/>
      <c r="AE1" s="216"/>
      <c r="AF1" s="216"/>
      <c r="AG1" s="216"/>
      <c r="AH1" s="216"/>
      <c r="AI1" s="216"/>
      <c r="AJ1" s="216"/>
      <c r="AK1" s="216"/>
      <c r="AL1" s="216"/>
      <c r="AM1" s="216"/>
      <c r="AN1" s="216"/>
      <c r="AO1" s="217"/>
      <c r="AQ1" s="215" t="s">
        <v>38</v>
      </c>
      <c r="AR1" s="216"/>
      <c r="AS1" s="216"/>
      <c r="AT1" s="216"/>
      <c r="AU1" s="216"/>
      <c r="AV1" s="217"/>
    </row>
    <row r="2" spans="1:48" s="34" customFormat="1" ht="47.25" customHeight="1" thickBot="1">
      <c r="A2" s="15" t="s">
        <v>0</v>
      </c>
      <c r="B2" s="72" t="s">
        <v>1</v>
      </c>
      <c r="C2" s="16" t="s">
        <v>2</v>
      </c>
      <c r="D2" s="83"/>
      <c r="E2" s="155" t="s">
        <v>0</v>
      </c>
      <c r="F2" s="30" t="s">
        <v>13</v>
      </c>
      <c r="G2" s="31" t="s">
        <v>14</v>
      </c>
      <c r="H2" s="32" t="s">
        <v>1</v>
      </c>
      <c r="I2" s="30" t="s">
        <v>2</v>
      </c>
      <c r="J2" s="33" t="s">
        <v>16</v>
      </c>
      <c r="K2" s="30" t="s">
        <v>15</v>
      </c>
      <c r="L2" s="156" t="s">
        <v>17</v>
      </c>
      <c r="N2" s="155" t="s">
        <v>0</v>
      </c>
      <c r="O2" s="30" t="s">
        <v>13</v>
      </c>
      <c r="P2" s="31" t="s">
        <v>14</v>
      </c>
      <c r="Q2" s="32" t="s">
        <v>1</v>
      </c>
      <c r="R2" s="30" t="s">
        <v>2</v>
      </c>
      <c r="S2" s="33" t="s">
        <v>16</v>
      </c>
      <c r="T2" s="30" t="s">
        <v>15</v>
      </c>
      <c r="U2" s="156" t="s">
        <v>17</v>
      </c>
      <c r="W2" s="220" t="s">
        <v>10</v>
      </c>
      <c r="X2" s="222" t="s">
        <v>18</v>
      </c>
      <c r="Y2" s="222" t="s">
        <v>19</v>
      </c>
      <c r="Z2" s="222" t="s">
        <v>20</v>
      </c>
      <c r="AA2" s="222" t="s">
        <v>21</v>
      </c>
      <c r="AB2" s="222" t="s">
        <v>22</v>
      </c>
      <c r="AC2" s="222" t="s">
        <v>23</v>
      </c>
      <c r="AD2" s="222" t="s">
        <v>24</v>
      </c>
      <c r="AE2" s="222" t="s">
        <v>25</v>
      </c>
      <c r="AF2" s="218" t="s">
        <v>28</v>
      </c>
      <c r="AG2" s="218"/>
      <c r="AH2" s="218"/>
      <c r="AI2" s="218"/>
      <c r="AJ2" s="222" t="s">
        <v>26</v>
      </c>
      <c r="AK2" s="222" t="s">
        <v>27</v>
      </c>
      <c r="AL2" s="218" t="s">
        <v>33</v>
      </c>
      <c r="AM2" s="218"/>
      <c r="AN2" s="218"/>
      <c r="AO2" s="219"/>
      <c r="AQ2" s="220" t="s">
        <v>7</v>
      </c>
      <c r="AR2" s="218"/>
      <c r="AS2" s="218"/>
      <c r="AT2" s="42"/>
      <c r="AU2" s="218" t="s">
        <v>8</v>
      </c>
      <c r="AV2" s="219"/>
    </row>
    <row r="3" spans="1:48" ht="17">
      <c r="A3" s="18">
        <v>0</v>
      </c>
      <c r="B3" s="19">
        <v>7.57</v>
      </c>
      <c r="C3" s="20">
        <v>278</v>
      </c>
      <c r="D3" s="14"/>
      <c r="E3" s="53">
        <v>0</v>
      </c>
      <c r="F3" s="35">
        <v>502.56</v>
      </c>
      <c r="G3" s="37">
        <v>352.12</v>
      </c>
      <c r="H3" s="36">
        <v>7.32</v>
      </c>
      <c r="I3" s="27">
        <v>310</v>
      </c>
      <c r="J3" s="48">
        <v>1.1650000000000001E-4</v>
      </c>
      <c r="K3" s="49">
        <v>4.6600000000000005E-4</v>
      </c>
      <c r="L3" s="157">
        <v>0.43409300000000006</v>
      </c>
      <c r="N3" s="53">
        <v>0</v>
      </c>
      <c r="O3" s="35">
        <v>502.2</v>
      </c>
      <c r="P3" s="37">
        <v>375.35</v>
      </c>
      <c r="Q3" s="36">
        <v>7.44</v>
      </c>
      <c r="R3" s="27">
        <v>286</v>
      </c>
      <c r="S3" s="48">
        <v>2.3300000000000003E-4</v>
      </c>
      <c r="T3" s="49">
        <v>2.6329000000000001E-3</v>
      </c>
      <c r="U3" s="157">
        <v>0.29449999999999998</v>
      </c>
      <c r="W3" s="221"/>
      <c r="X3" s="223"/>
      <c r="Y3" s="223"/>
      <c r="Z3" s="223"/>
      <c r="AA3" s="223"/>
      <c r="AB3" s="223"/>
      <c r="AC3" s="223"/>
      <c r="AD3" s="223"/>
      <c r="AE3" s="223"/>
      <c r="AF3" s="52" t="s">
        <v>30</v>
      </c>
      <c r="AG3" s="52" t="s">
        <v>31</v>
      </c>
      <c r="AH3" s="52" t="s">
        <v>32</v>
      </c>
      <c r="AI3" s="82" t="s">
        <v>29</v>
      </c>
      <c r="AJ3" s="223"/>
      <c r="AK3" s="223"/>
      <c r="AL3" s="52" t="s">
        <v>34</v>
      </c>
      <c r="AM3" s="52" t="s">
        <v>35</v>
      </c>
      <c r="AN3" s="52" t="s">
        <v>36</v>
      </c>
      <c r="AO3" s="66" t="s">
        <v>37</v>
      </c>
      <c r="AQ3" s="67"/>
      <c r="AR3" s="28" t="s">
        <v>9</v>
      </c>
      <c r="AV3" s="68"/>
    </row>
    <row r="4" spans="1:48">
      <c r="A4" s="18">
        <v>1</v>
      </c>
      <c r="B4" s="19">
        <v>7.43</v>
      </c>
      <c r="C4" s="20">
        <v>309</v>
      </c>
      <c r="D4" s="14"/>
      <c r="E4" s="53">
        <v>1</v>
      </c>
      <c r="F4" s="35">
        <v>500.9</v>
      </c>
      <c r="G4" s="37">
        <v>371.1</v>
      </c>
      <c r="H4" s="36">
        <v>7.42</v>
      </c>
      <c r="I4" s="27">
        <v>272</v>
      </c>
      <c r="J4" s="48">
        <v>0</v>
      </c>
      <c r="K4" s="49">
        <v>8.8539999999999995E-4</v>
      </c>
      <c r="L4" s="157">
        <v>0.22617599999999999</v>
      </c>
      <c r="N4" s="53">
        <v>1</v>
      </c>
      <c r="O4" s="35">
        <v>501.6</v>
      </c>
      <c r="P4" s="37">
        <v>407.1</v>
      </c>
      <c r="Q4" s="36">
        <v>7.55</v>
      </c>
      <c r="R4" s="27">
        <v>271</v>
      </c>
      <c r="S4" s="48">
        <v>0</v>
      </c>
      <c r="T4" s="49">
        <v>9.3200000000000002E-5</v>
      </c>
      <c r="U4" s="157">
        <v>0.20379399999999995</v>
      </c>
      <c r="W4" s="53">
        <f t="shared" ref="W4:W35" si="0">E3</f>
        <v>0</v>
      </c>
      <c r="X4" s="37">
        <f t="shared" ref="X4:X35" si="1">AVERAGE(H3,Q3)</f>
        <v>7.3800000000000008</v>
      </c>
      <c r="Y4" s="47">
        <f t="shared" ref="Y4:Y35" si="2">STDEV(H3,Q3)</f>
        <v>8.4852813742385777E-2</v>
      </c>
      <c r="Z4" s="44">
        <f t="shared" ref="Z4:Z35" si="3">AVERAGE(I3,R3)</f>
        <v>298</v>
      </c>
      <c r="AA4" s="51">
        <f t="shared" ref="AA4:AA18" si="4">STDEV(I3,R3)</f>
        <v>16.970562748477139</v>
      </c>
      <c r="AB4" s="50">
        <f>AVERAGE(J3,S3)</f>
        <v>1.7475000000000002E-4</v>
      </c>
      <c r="AC4" s="50">
        <f>STDEV(J3,S3)</f>
        <v>8.2377940008232793E-5</v>
      </c>
      <c r="AD4" s="50">
        <f>AVERAGE(K3,T3)</f>
        <v>1.54945E-3</v>
      </c>
      <c r="AE4" s="50">
        <f>STDEV(K3,T3)</f>
        <v>1.53222968415313E-3</v>
      </c>
      <c r="AF4" s="45">
        <f>K3/$AU$7</f>
        <v>1.7786259541984735E-6</v>
      </c>
      <c r="AG4" s="45">
        <f>T3/$AU$7</f>
        <v>1.0049236641221375E-5</v>
      </c>
      <c r="AH4" s="46">
        <f>AVERAGE(AF4:AG4)</f>
        <v>5.9139312977099243E-6</v>
      </c>
      <c r="AI4" s="45">
        <f>STDEV(AF4:AG4)</f>
        <v>5.848204901347824E-6</v>
      </c>
      <c r="AJ4" s="50">
        <f>AVERAGE(L3,U3)</f>
        <v>0.36429650000000002</v>
      </c>
      <c r="AK4" s="50">
        <f>STDEV(L3,U3)</f>
        <v>9.8707156906173585E-2</v>
      </c>
      <c r="AL4" s="45">
        <f>L3/$AR$7</f>
        <v>7.6531432519550714E-4</v>
      </c>
      <c r="AM4" s="45">
        <f>U3/$AR$7</f>
        <v>5.1920917584498438E-4</v>
      </c>
      <c r="AN4" s="46">
        <f>AVERAGE(AL4:AM4)</f>
        <v>6.4226175052024576E-4</v>
      </c>
      <c r="AO4" s="54">
        <f>STDEV(AL4:AM4)</f>
        <v>1.740226199906827E-4</v>
      </c>
      <c r="AQ4" s="67" t="s">
        <v>5</v>
      </c>
      <c r="AR4" s="38">
        <v>9.4666666666666704E-2</v>
      </c>
      <c r="AS4" s="39"/>
      <c r="AU4" s="40">
        <v>0.13092770000000001</v>
      </c>
      <c r="AV4" s="68"/>
    </row>
    <row r="5" spans="1:48">
      <c r="A5" s="18">
        <v>2</v>
      </c>
      <c r="B5" s="19">
        <v>7.15</v>
      </c>
      <c r="C5" s="20">
        <v>286</v>
      </c>
      <c r="D5" s="14"/>
      <c r="E5" s="53">
        <v>2</v>
      </c>
      <c r="F5" s="35">
        <v>502.66</v>
      </c>
      <c r="G5" s="37">
        <v>411.63</v>
      </c>
      <c r="H5" s="36">
        <v>7.56</v>
      </c>
      <c r="I5" s="27">
        <v>295</v>
      </c>
      <c r="J5" s="48">
        <v>0</v>
      </c>
      <c r="K5" s="49">
        <v>0</v>
      </c>
      <c r="L5" s="157">
        <v>0.11426600000000001</v>
      </c>
      <c r="N5" s="53">
        <v>2</v>
      </c>
      <c r="O5" s="35">
        <v>501.86</v>
      </c>
      <c r="P5" s="37">
        <v>436.49</v>
      </c>
      <c r="Q5" s="36">
        <v>7.33</v>
      </c>
      <c r="R5" s="27">
        <v>303</v>
      </c>
      <c r="S5" s="48">
        <v>0</v>
      </c>
      <c r="T5" s="49">
        <v>0</v>
      </c>
      <c r="U5" s="157">
        <v>0.21557399999999999</v>
      </c>
      <c r="W5" s="53">
        <f t="shared" si="0"/>
        <v>1</v>
      </c>
      <c r="X5" s="37">
        <f t="shared" si="1"/>
        <v>7.4849999999999994</v>
      </c>
      <c r="Y5" s="47">
        <f t="shared" si="2"/>
        <v>9.1923881554251102E-2</v>
      </c>
      <c r="Z5" s="44">
        <f t="shared" si="3"/>
        <v>271.5</v>
      </c>
      <c r="AA5" s="51">
        <f t="shared" si="4"/>
        <v>0.70710678118654757</v>
      </c>
      <c r="AB5" s="50">
        <f t="shared" ref="AB5:AB36" si="5">AVERAGE(J4,S4)+AB4</f>
        <v>1.7475000000000002E-4</v>
      </c>
      <c r="AC5" s="50">
        <f t="shared" ref="AC5:AC36" si="6">STDEV(J4,S4)+AC4</f>
        <v>8.2377940008232793E-5</v>
      </c>
      <c r="AD5" s="50">
        <f t="shared" ref="AD5:AD36" si="7">AVERAGE(K4,T4)+AD4</f>
        <v>2.0387499999999998E-3</v>
      </c>
      <c r="AE5" s="50">
        <f t="shared" ref="AE5:AE36" si="8">STDEV(K4,T4)+AE4</f>
        <v>2.092399676209113E-3</v>
      </c>
      <c r="AF5" s="45">
        <f t="shared" ref="AF5:AF36" si="9">K4/$AU$7+AF4</f>
        <v>5.1580152671755721E-6</v>
      </c>
      <c r="AG5" s="45">
        <f t="shared" ref="AG5:AG36" si="10">T4/$AU$7+AG4</f>
        <v>1.040496183206107E-5</v>
      </c>
      <c r="AH5" s="46">
        <f t="shared" ref="AH5:AH56" si="11">AVERAGE(AF5:AG5)</f>
        <v>7.7814885496183212E-6</v>
      </c>
      <c r="AI5" s="45">
        <f t="shared" ref="AI5:AI56" si="12">STDEV(AF5:AG5)</f>
        <v>3.7101514965539971E-6</v>
      </c>
      <c r="AJ5" s="50">
        <f t="shared" ref="AJ5:AJ36" si="13">AVERAGE(L4,U4)+AJ4</f>
        <v>0.5792815</v>
      </c>
      <c r="AK5" s="50">
        <f t="shared" ref="AK5:AK36" si="14">STDEV(L4,U4)+AK4</f>
        <v>0.11453362088269092</v>
      </c>
      <c r="AL5" s="45">
        <f t="shared" ref="AL5:AL36" si="15">L4/$AR$7+AL4</f>
        <v>1.1640669722444551E-3</v>
      </c>
      <c r="AM5" s="45">
        <f t="shared" ref="AM5:AM36" si="16">U4/$AR$7+AM4</f>
        <v>8.7850192552971348E-4</v>
      </c>
      <c r="AN5" s="46">
        <f t="shared" ref="AN5:AN56" si="17">AVERAGE(AL5:AM5)</f>
        <v>1.0212844488870843E-3</v>
      </c>
      <c r="AO5" s="54">
        <f t="shared" ref="AO5:AO56" si="18">STDEV(AL5:AM5)</f>
        <v>2.0192498100184706E-4</v>
      </c>
      <c r="AQ5" s="67"/>
      <c r="AR5" s="69"/>
      <c r="AU5" s="73"/>
      <c r="AV5" s="68"/>
    </row>
    <row r="6" spans="1:48">
      <c r="A6" s="18">
        <v>3</v>
      </c>
      <c r="B6" s="19">
        <v>7.11</v>
      </c>
      <c r="C6" s="20">
        <v>287</v>
      </c>
      <c r="D6" s="14"/>
      <c r="E6" s="53">
        <v>3</v>
      </c>
      <c r="F6" s="35">
        <v>500</v>
      </c>
      <c r="G6" s="37">
        <v>256.28000000000003</v>
      </c>
      <c r="H6" s="36">
        <v>7.42</v>
      </c>
      <c r="I6" s="27">
        <v>285</v>
      </c>
      <c r="J6" s="48">
        <v>6.9900000000000005E-5</v>
      </c>
      <c r="K6" s="49">
        <v>2.3300000000000001E-5</v>
      </c>
      <c r="L6" s="157">
        <v>0.19672599999999998</v>
      </c>
      <c r="N6" s="53">
        <v>3</v>
      </c>
      <c r="O6" s="35">
        <v>500</v>
      </c>
      <c r="P6" s="37">
        <v>350.35</v>
      </c>
      <c r="Q6" s="36">
        <v>7.42</v>
      </c>
      <c r="R6" s="27">
        <v>313</v>
      </c>
      <c r="S6" s="48">
        <v>4.6600000000000001E-5</v>
      </c>
      <c r="T6" s="49">
        <v>1.1650000000000001E-4</v>
      </c>
      <c r="U6" s="157">
        <v>9.6595999999999987E-2</v>
      </c>
      <c r="W6" s="53">
        <f t="shared" si="0"/>
        <v>2</v>
      </c>
      <c r="X6" s="37">
        <f t="shared" si="1"/>
        <v>7.4450000000000003</v>
      </c>
      <c r="Y6" s="47">
        <f t="shared" si="2"/>
        <v>0.1626345596729056</v>
      </c>
      <c r="Z6" s="44">
        <f t="shared" si="3"/>
        <v>299</v>
      </c>
      <c r="AA6" s="51">
        <f t="shared" si="4"/>
        <v>5.6568542494923806</v>
      </c>
      <c r="AB6" s="50">
        <f t="shared" si="5"/>
        <v>1.7475000000000002E-4</v>
      </c>
      <c r="AC6" s="50">
        <f t="shared" si="6"/>
        <v>8.2377940008232793E-5</v>
      </c>
      <c r="AD6" s="50">
        <f t="shared" si="7"/>
        <v>2.0387499999999998E-3</v>
      </c>
      <c r="AE6" s="50">
        <f t="shared" si="8"/>
        <v>2.092399676209113E-3</v>
      </c>
      <c r="AF6" s="45">
        <f t="shared" si="9"/>
        <v>5.1580152671755721E-6</v>
      </c>
      <c r="AG6" s="45">
        <f t="shared" si="10"/>
        <v>1.040496183206107E-5</v>
      </c>
      <c r="AH6" s="46">
        <f t="shared" si="11"/>
        <v>7.7814885496183212E-6</v>
      </c>
      <c r="AI6" s="45">
        <f t="shared" si="12"/>
        <v>3.7101514965539971E-6</v>
      </c>
      <c r="AJ6" s="50">
        <f t="shared" si="13"/>
        <v>0.74420149999999996</v>
      </c>
      <c r="AK6" s="50">
        <f t="shared" si="14"/>
        <v>0.18616919467113763</v>
      </c>
      <c r="AL6" s="45">
        <f t="shared" si="15"/>
        <v>1.365520132472309E-3</v>
      </c>
      <c r="AM6" s="45">
        <f t="shared" si="16"/>
        <v>1.2585630422482421E-3</v>
      </c>
      <c r="AN6" s="46">
        <f t="shared" si="17"/>
        <v>1.3120415873602756E-3</v>
      </c>
      <c r="AO6" s="54">
        <f t="shared" si="18"/>
        <v>7.5630083793419095E-5</v>
      </c>
      <c r="AQ6" s="67"/>
      <c r="AV6" s="68"/>
    </row>
    <row r="7" spans="1:48">
      <c r="A7" s="18">
        <v>4</v>
      </c>
      <c r="B7" s="19">
        <v>7.15</v>
      </c>
      <c r="C7" s="20">
        <v>298</v>
      </c>
      <c r="D7" s="14"/>
      <c r="E7" s="53">
        <v>4</v>
      </c>
      <c r="F7" s="35">
        <v>500.64</v>
      </c>
      <c r="G7" s="37">
        <v>386.16</v>
      </c>
      <c r="H7" s="36">
        <v>7.45</v>
      </c>
      <c r="I7" s="27">
        <v>295</v>
      </c>
      <c r="J7" s="48">
        <v>0</v>
      </c>
      <c r="K7" s="49">
        <v>0</v>
      </c>
      <c r="L7" s="157">
        <v>0.19790400000000002</v>
      </c>
      <c r="N7" s="53">
        <v>4</v>
      </c>
      <c r="O7" s="35">
        <v>500.02</v>
      </c>
      <c r="P7" s="37">
        <v>405.29</v>
      </c>
      <c r="Q7" s="36">
        <v>7.64</v>
      </c>
      <c r="R7" s="27">
        <v>289</v>
      </c>
      <c r="S7" s="48">
        <v>4.6600000000000001E-5</v>
      </c>
      <c r="T7" s="49">
        <v>1.1650000000000001E-4</v>
      </c>
      <c r="U7" s="157">
        <v>0.44528399999999996</v>
      </c>
      <c r="W7" s="53">
        <f t="shared" si="0"/>
        <v>3</v>
      </c>
      <c r="X7" s="37">
        <f t="shared" si="1"/>
        <v>7.42</v>
      </c>
      <c r="Y7" s="47">
        <f t="shared" si="2"/>
        <v>0</v>
      </c>
      <c r="Z7" s="44">
        <f t="shared" si="3"/>
        <v>299</v>
      </c>
      <c r="AA7" s="51">
        <f t="shared" si="4"/>
        <v>19.798989873223331</v>
      </c>
      <c r="AB7" s="50">
        <f t="shared" si="5"/>
        <v>2.3300000000000003E-4</v>
      </c>
      <c r="AC7" s="50">
        <f t="shared" si="6"/>
        <v>9.8853528009879346E-5</v>
      </c>
      <c r="AD7" s="50">
        <f t="shared" si="7"/>
        <v>2.1086499999999997E-3</v>
      </c>
      <c r="AE7" s="50">
        <f t="shared" si="8"/>
        <v>2.1583020282156993E-3</v>
      </c>
      <c r="AF7" s="45">
        <f t="shared" si="9"/>
        <v>5.2469465648854955E-6</v>
      </c>
      <c r="AG7" s="45">
        <f t="shared" si="10"/>
        <v>1.0849618320610689E-5</v>
      </c>
      <c r="AH7" s="46">
        <f t="shared" si="11"/>
        <v>8.048282442748092E-6</v>
      </c>
      <c r="AI7" s="45">
        <f t="shared" si="12"/>
        <v>3.9616871912356246E-6</v>
      </c>
      <c r="AJ7" s="50">
        <f t="shared" si="13"/>
        <v>0.89086249999999989</v>
      </c>
      <c r="AK7" s="50">
        <f t="shared" si="14"/>
        <v>0.25697179667134662</v>
      </c>
      <c r="AL7" s="45">
        <f t="shared" si="15"/>
        <v>1.7123518619367585E-3</v>
      </c>
      <c r="AM7" s="45">
        <f t="shared" si="16"/>
        <v>1.428863651925397E-3</v>
      </c>
      <c r="AN7" s="46">
        <f t="shared" si="17"/>
        <v>1.5706077569310776E-3</v>
      </c>
      <c r="AO7" s="54">
        <f t="shared" si="18"/>
        <v>2.0045643568546986E-4</v>
      </c>
      <c r="AQ7" s="67" t="s">
        <v>5</v>
      </c>
      <c r="AR7" s="43">
        <v>567.20877384479468</v>
      </c>
      <c r="AS7" s="28" t="s">
        <v>6</v>
      </c>
      <c r="AU7" s="28">
        <v>262</v>
      </c>
      <c r="AV7" s="68" t="s">
        <v>6</v>
      </c>
    </row>
    <row r="8" spans="1:48" ht="15" thickBot="1">
      <c r="A8" s="18">
        <v>5</v>
      </c>
      <c r="B8" s="19">
        <v>7.24</v>
      </c>
      <c r="C8" s="20">
        <v>316</v>
      </c>
      <c r="D8" s="14"/>
      <c r="E8" s="53">
        <v>5</v>
      </c>
      <c r="F8" s="35">
        <v>506.49</v>
      </c>
      <c r="G8" s="37">
        <v>363.64</v>
      </c>
      <c r="H8" s="36">
        <v>7.72</v>
      </c>
      <c r="I8" s="27">
        <v>234</v>
      </c>
      <c r="J8" s="48">
        <v>0</v>
      </c>
      <c r="K8" s="49">
        <v>0</v>
      </c>
      <c r="L8" s="157">
        <v>2.0026000000000002E-2</v>
      </c>
      <c r="N8" s="53">
        <v>5</v>
      </c>
      <c r="O8" s="35">
        <v>501.03</v>
      </c>
      <c r="P8" s="37">
        <v>369.92</v>
      </c>
      <c r="Q8" s="36">
        <v>7.68</v>
      </c>
      <c r="R8" s="27">
        <v>287</v>
      </c>
      <c r="S8" s="48">
        <v>0</v>
      </c>
      <c r="T8" s="49">
        <v>0</v>
      </c>
      <c r="U8" s="157">
        <v>7.1857999999999991E-2</v>
      </c>
      <c r="W8" s="53">
        <f t="shared" si="0"/>
        <v>4</v>
      </c>
      <c r="X8" s="37">
        <f t="shared" si="1"/>
        <v>7.5449999999999999</v>
      </c>
      <c r="Y8" s="47">
        <f t="shared" si="2"/>
        <v>0.13435028842544369</v>
      </c>
      <c r="Z8" s="44">
        <f t="shared" si="3"/>
        <v>292</v>
      </c>
      <c r="AA8" s="51">
        <f t="shared" si="4"/>
        <v>4.2426406871192848</v>
      </c>
      <c r="AB8" s="50">
        <f t="shared" si="5"/>
        <v>2.5630000000000005E-4</v>
      </c>
      <c r="AC8" s="50">
        <f t="shared" si="6"/>
        <v>1.3180470401317248E-4</v>
      </c>
      <c r="AD8" s="50">
        <f t="shared" si="7"/>
        <v>2.1668999999999998E-3</v>
      </c>
      <c r="AE8" s="50">
        <f t="shared" si="8"/>
        <v>2.2406799682239322E-3</v>
      </c>
      <c r="AF8" s="45">
        <f t="shared" si="9"/>
        <v>5.2469465648854955E-6</v>
      </c>
      <c r="AG8" s="45">
        <f t="shared" si="10"/>
        <v>1.1294274809160309E-5</v>
      </c>
      <c r="AH8" s="46">
        <f t="shared" si="11"/>
        <v>8.2706106870229016E-6</v>
      </c>
      <c r="AI8" s="45">
        <f t="shared" si="12"/>
        <v>4.2761068095876588E-6</v>
      </c>
      <c r="AJ8" s="50">
        <f t="shared" si="13"/>
        <v>1.2124564999999998</v>
      </c>
      <c r="AK8" s="50">
        <f t="shared" si="14"/>
        <v>0.43189587220127468</v>
      </c>
      <c r="AL8" s="45">
        <f t="shared" si="15"/>
        <v>2.0612604281045879E-3</v>
      </c>
      <c r="AM8" s="45">
        <f t="shared" si="16"/>
        <v>2.2139079258030134E-3</v>
      </c>
      <c r="AN8" s="46">
        <f t="shared" si="17"/>
        <v>2.1375841769538007E-3</v>
      </c>
      <c r="AO8" s="54">
        <f t="shared" si="18"/>
        <v>1.0793808075371461E-4</v>
      </c>
      <c r="AQ8" s="71"/>
      <c r="AR8" s="64"/>
      <c r="AS8" s="65"/>
      <c r="AT8" s="65"/>
      <c r="AU8" s="65"/>
      <c r="AV8" s="70"/>
    </row>
    <row r="9" spans="1:48">
      <c r="A9" s="18">
        <v>6</v>
      </c>
      <c r="B9" s="19">
        <v>7.33</v>
      </c>
      <c r="C9" s="20">
        <v>321</v>
      </c>
      <c r="D9" s="14"/>
      <c r="E9" s="53">
        <v>6</v>
      </c>
      <c r="F9" s="35">
        <v>502.08</v>
      </c>
      <c r="G9" s="37">
        <v>376.38</v>
      </c>
      <c r="H9" s="36">
        <v>7.62</v>
      </c>
      <c r="I9" s="27">
        <v>280</v>
      </c>
      <c r="J9" s="48">
        <v>6.9900000000000005E-5</v>
      </c>
      <c r="K9" s="49">
        <v>6.9900000000000005E-5</v>
      </c>
      <c r="L9" s="157">
        <v>3.4161999999999998E-2</v>
      </c>
      <c r="N9" s="53">
        <v>6</v>
      </c>
      <c r="O9" s="35">
        <v>503.92</v>
      </c>
      <c r="P9" s="37">
        <v>408.37</v>
      </c>
      <c r="Q9" s="36">
        <v>7.93</v>
      </c>
      <c r="R9" s="27">
        <v>277</v>
      </c>
      <c r="S9" s="48">
        <v>1.1650000000000001E-4</v>
      </c>
      <c r="T9" s="49">
        <v>1.1650000000000001E-4</v>
      </c>
      <c r="U9" s="157">
        <v>5.8900000000000001E-2</v>
      </c>
      <c r="W9" s="53">
        <f t="shared" si="0"/>
        <v>5</v>
      </c>
      <c r="X9" s="37">
        <f t="shared" si="1"/>
        <v>7.6999999999999993</v>
      </c>
      <c r="Y9" s="47">
        <f t="shared" si="2"/>
        <v>2.8284271247461926E-2</v>
      </c>
      <c r="Z9" s="44">
        <f t="shared" si="3"/>
        <v>260.5</v>
      </c>
      <c r="AA9" s="51">
        <f t="shared" si="4"/>
        <v>37.476659402887016</v>
      </c>
      <c r="AB9" s="50">
        <f t="shared" si="5"/>
        <v>2.5630000000000005E-4</v>
      </c>
      <c r="AC9" s="50">
        <f t="shared" si="6"/>
        <v>1.3180470401317248E-4</v>
      </c>
      <c r="AD9" s="50">
        <f t="shared" si="7"/>
        <v>2.1668999999999998E-3</v>
      </c>
      <c r="AE9" s="50">
        <f t="shared" si="8"/>
        <v>2.2406799682239322E-3</v>
      </c>
      <c r="AF9" s="45">
        <f t="shared" si="9"/>
        <v>5.2469465648854955E-6</v>
      </c>
      <c r="AG9" s="45">
        <f t="shared" si="10"/>
        <v>1.1294274809160309E-5</v>
      </c>
      <c r="AH9" s="46">
        <f t="shared" si="11"/>
        <v>8.2706106870229016E-6</v>
      </c>
      <c r="AI9" s="45">
        <f t="shared" si="12"/>
        <v>4.2761068095876588E-6</v>
      </c>
      <c r="AJ9" s="50">
        <f t="shared" si="13"/>
        <v>1.2583984999999998</v>
      </c>
      <c r="AK9" s="50">
        <f t="shared" si="14"/>
        <v>0.46854663088373583</v>
      </c>
      <c r="AL9" s="45">
        <f t="shared" si="15"/>
        <v>2.0965666520620469E-3</v>
      </c>
      <c r="AM9" s="45">
        <f t="shared" si="16"/>
        <v>2.3405949647091898E-3</v>
      </c>
      <c r="AN9" s="46">
        <f t="shared" si="17"/>
        <v>2.2185808083856184E-3</v>
      </c>
      <c r="AO9" s="54">
        <f t="shared" si="18"/>
        <v>1.7255407467430564E-4</v>
      </c>
    </row>
    <row r="10" spans="1:48">
      <c r="A10" s="18">
        <v>7</v>
      </c>
      <c r="B10" s="19">
        <v>7.33</v>
      </c>
      <c r="C10" s="20">
        <v>300</v>
      </c>
      <c r="D10" s="14"/>
      <c r="E10" s="53">
        <v>7</v>
      </c>
      <c r="F10" s="35">
        <v>504.65</v>
      </c>
      <c r="G10" s="37">
        <v>360.56</v>
      </c>
      <c r="H10" s="36">
        <v>7.54</v>
      </c>
      <c r="I10" s="27">
        <v>295</v>
      </c>
      <c r="J10" s="48">
        <v>0</v>
      </c>
      <c r="K10" s="49">
        <v>0</v>
      </c>
      <c r="L10" s="157">
        <v>6.1255999999999991E-2</v>
      </c>
      <c r="N10" s="53">
        <v>7</v>
      </c>
      <c r="O10" s="35">
        <v>502.67</v>
      </c>
      <c r="P10" s="37">
        <v>364.21000000000004</v>
      </c>
      <c r="Q10" s="36">
        <v>7.58</v>
      </c>
      <c r="R10" s="27">
        <v>297</v>
      </c>
      <c r="S10" s="48">
        <v>0</v>
      </c>
      <c r="T10" s="49">
        <v>0</v>
      </c>
      <c r="U10" s="157">
        <v>0.10366399999999999</v>
      </c>
      <c r="W10" s="53">
        <f t="shared" si="0"/>
        <v>6</v>
      </c>
      <c r="X10" s="37">
        <f t="shared" si="1"/>
        <v>7.7750000000000004</v>
      </c>
      <c r="Y10" s="47">
        <f t="shared" si="2"/>
        <v>0.21920310216782946</v>
      </c>
      <c r="Z10" s="44">
        <f t="shared" si="3"/>
        <v>278.5</v>
      </c>
      <c r="AA10" s="51">
        <f t="shared" si="4"/>
        <v>2.1213203435596424</v>
      </c>
      <c r="AB10" s="50">
        <f t="shared" si="5"/>
        <v>3.4950000000000009E-4</v>
      </c>
      <c r="AC10" s="50">
        <f t="shared" si="6"/>
        <v>1.6475588001646561E-4</v>
      </c>
      <c r="AD10" s="50">
        <f t="shared" si="7"/>
        <v>2.2600999999999997E-3</v>
      </c>
      <c r="AE10" s="50">
        <f t="shared" si="8"/>
        <v>2.2736311442272251E-3</v>
      </c>
      <c r="AF10" s="45">
        <f t="shared" si="9"/>
        <v>5.5137404580152663E-6</v>
      </c>
      <c r="AG10" s="45">
        <f t="shared" si="10"/>
        <v>1.1738931297709928E-5</v>
      </c>
      <c r="AH10" s="46">
        <f t="shared" si="11"/>
        <v>8.6263358778625967E-6</v>
      </c>
      <c r="AI10" s="45">
        <f t="shared" si="12"/>
        <v>4.4018746569284732E-6</v>
      </c>
      <c r="AJ10" s="50">
        <f t="shared" si="13"/>
        <v>1.3049294999999999</v>
      </c>
      <c r="AK10" s="50">
        <f t="shared" si="14"/>
        <v>0.48603903843672863</v>
      </c>
      <c r="AL10" s="45">
        <f t="shared" si="15"/>
        <v>2.156794916460065E-3</v>
      </c>
      <c r="AM10" s="45">
        <f t="shared" si="16"/>
        <v>2.4444367998781866E-3</v>
      </c>
      <c r="AN10" s="46">
        <f t="shared" si="17"/>
        <v>2.3006158581691258E-3</v>
      </c>
      <c r="AO10" s="54">
        <f t="shared" si="18"/>
        <v>2.0339352631822412E-4</v>
      </c>
    </row>
    <row r="11" spans="1:48">
      <c r="A11" s="18">
        <v>8</v>
      </c>
      <c r="B11" s="19">
        <v>7.32</v>
      </c>
      <c r="C11" s="20">
        <v>337</v>
      </c>
      <c r="D11" s="14"/>
      <c r="E11" s="53">
        <v>8</v>
      </c>
      <c r="F11" s="35">
        <v>507.88</v>
      </c>
      <c r="G11" s="37">
        <v>363.88</v>
      </c>
      <c r="H11" s="36">
        <v>7.91</v>
      </c>
      <c r="I11" s="27">
        <v>286</v>
      </c>
      <c r="J11" s="48">
        <v>0</v>
      </c>
      <c r="K11" s="49">
        <v>2.3300000000000001E-5</v>
      </c>
      <c r="L11" s="157">
        <v>0.118978</v>
      </c>
      <c r="N11" s="53">
        <v>8</v>
      </c>
      <c r="O11" s="35">
        <v>502.63</v>
      </c>
      <c r="P11" s="37">
        <v>359.94</v>
      </c>
      <c r="Q11" s="36">
        <v>7.72</v>
      </c>
      <c r="R11" s="27">
        <v>301</v>
      </c>
      <c r="S11" s="48">
        <v>7.4560000000000002E-4</v>
      </c>
      <c r="T11" s="49">
        <v>7.6889999999999999E-4</v>
      </c>
      <c r="U11" s="157">
        <v>0.20143800000000003</v>
      </c>
      <c r="W11" s="53">
        <f t="shared" si="0"/>
        <v>7</v>
      </c>
      <c r="X11" s="37">
        <f t="shared" si="1"/>
        <v>7.5600000000000005</v>
      </c>
      <c r="Y11" s="47">
        <f t="shared" si="2"/>
        <v>2.8284271247461926E-2</v>
      </c>
      <c r="Z11" s="44">
        <f t="shared" si="3"/>
        <v>296</v>
      </c>
      <c r="AA11" s="51">
        <f t="shared" si="4"/>
        <v>1.4142135623730951</v>
      </c>
      <c r="AB11" s="50">
        <f t="shared" si="5"/>
        <v>3.4950000000000009E-4</v>
      </c>
      <c r="AC11" s="50">
        <f t="shared" si="6"/>
        <v>1.6475588001646561E-4</v>
      </c>
      <c r="AD11" s="50">
        <f t="shared" si="7"/>
        <v>2.2600999999999997E-3</v>
      </c>
      <c r="AE11" s="50">
        <f t="shared" si="8"/>
        <v>2.2736311442272251E-3</v>
      </c>
      <c r="AF11" s="45">
        <f t="shared" si="9"/>
        <v>5.5137404580152663E-6</v>
      </c>
      <c r="AG11" s="45">
        <f t="shared" si="10"/>
        <v>1.1738931297709928E-5</v>
      </c>
      <c r="AH11" s="46">
        <f t="shared" si="11"/>
        <v>8.6263358778625967E-6</v>
      </c>
      <c r="AI11" s="45">
        <f t="shared" si="12"/>
        <v>4.4018746569284732E-6</v>
      </c>
      <c r="AJ11" s="50">
        <f t="shared" si="13"/>
        <v>1.3873894999999998</v>
      </c>
      <c r="AK11" s="50">
        <f t="shared" si="14"/>
        <v>0.5160260228132878</v>
      </c>
      <c r="AL11" s="45">
        <f t="shared" si="15"/>
        <v>2.2647904250358217E-3</v>
      </c>
      <c r="AM11" s="45">
        <f t="shared" si="16"/>
        <v>2.6271984297756212E-3</v>
      </c>
      <c r="AN11" s="46">
        <f t="shared" si="17"/>
        <v>2.4459944274057214E-3</v>
      </c>
      <c r="AO11" s="54">
        <f t="shared" si="18"/>
        <v>2.5626115770779868E-4</v>
      </c>
    </row>
    <row r="12" spans="1:48">
      <c r="A12" s="18">
        <v>9</v>
      </c>
      <c r="B12" s="19">
        <v>7.16</v>
      </c>
      <c r="C12" s="20">
        <v>296</v>
      </c>
      <c r="D12" s="14"/>
      <c r="E12" s="53">
        <v>9</v>
      </c>
      <c r="F12" s="35">
        <v>502.92</v>
      </c>
      <c r="G12" s="37">
        <v>360.04</v>
      </c>
      <c r="H12" s="36">
        <v>7.54</v>
      </c>
      <c r="I12" s="27">
        <v>271</v>
      </c>
      <c r="J12" s="48">
        <v>0</v>
      </c>
      <c r="K12" s="49">
        <v>0</v>
      </c>
      <c r="L12" s="157">
        <v>0</v>
      </c>
      <c r="N12" s="53">
        <v>9</v>
      </c>
      <c r="O12" s="35">
        <v>505.34</v>
      </c>
      <c r="P12" s="37">
        <v>359.79</v>
      </c>
      <c r="Q12" s="36">
        <v>7.57</v>
      </c>
      <c r="R12" s="27">
        <v>274</v>
      </c>
      <c r="S12" s="48">
        <v>0</v>
      </c>
      <c r="T12" s="49">
        <v>0</v>
      </c>
      <c r="U12" s="157">
        <v>0</v>
      </c>
      <c r="W12" s="53">
        <f t="shared" si="0"/>
        <v>8</v>
      </c>
      <c r="X12" s="37">
        <f t="shared" si="1"/>
        <v>7.8149999999999995</v>
      </c>
      <c r="Y12" s="47">
        <f t="shared" si="2"/>
        <v>0.1343502884254443</v>
      </c>
      <c r="Z12" s="44">
        <f t="shared" si="3"/>
        <v>293.5</v>
      </c>
      <c r="AA12" s="51">
        <f t="shared" si="4"/>
        <v>10.606601717798213</v>
      </c>
      <c r="AB12" s="50">
        <f t="shared" si="5"/>
        <v>7.2230000000000016E-4</v>
      </c>
      <c r="AC12" s="50">
        <f t="shared" si="6"/>
        <v>6.9197469606915559E-4</v>
      </c>
      <c r="AD12" s="50">
        <f t="shared" si="7"/>
        <v>2.6561999999999996E-3</v>
      </c>
      <c r="AE12" s="50">
        <f t="shared" si="8"/>
        <v>2.8008499602799148E-3</v>
      </c>
      <c r="AF12" s="45">
        <f t="shared" si="9"/>
        <v>5.6026717557251897E-6</v>
      </c>
      <c r="AG12" s="45">
        <f t="shared" si="10"/>
        <v>1.4673664122137409E-5</v>
      </c>
      <c r="AH12" s="46">
        <f t="shared" si="11"/>
        <v>1.0138167938931299E-5</v>
      </c>
      <c r="AI12" s="45">
        <f t="shared" si="12"/>
        <v>6.4141602143814878E-6</v>
      </c>
      <c r="AJ12" s="50">
        <f t="shared" si="13"/>
        <v>1.5475974999999997</v>
      </c>
      <c r="AK12" s="50">
        <f t="shared" si="14"/>
        <v>0.5743340479899306</v>
      </c>
      <c r="AL12" s="45">
        <f t="shared" si="15"/>
        <v>2.4745509320771952E-3</v>
      </c>
      <c r="AM12" s="45">
        <f t="shared" si="16"/>
        <v>2.9823375060535904E-3</v>
      </c>
      <c r="AN12" s="46">
        <f t="shared" si="17"/>
        <v>2.7284442190653926E-3</v>
      </c>
      <c r="AO12" s="54">
        <f t="shared" si="18"/>
        <v>3.5905932985419344E-4</v>
      </c>
    </row>
    <row r="13" spans="1:48">
      <c r="A13" s="18">
        <v>10</v>
      </c>
      <c r="B13" s="19">
        <v>7.31</v>
      </c>
      <c r="C13" s="20">
        <v>222</v>
      </c>
      <c r="D13" s="14"/>
      <c r="E13" s="53">
        <v>10</v>
      </c>
      <c r="F13" s="35">
        <v>501.91</v>
      </c>
      <c r="G13" s="37">
        <v>361.24</v>
      </c>
      <c r="H13" s="36">
        <v>7.73</v>
      </c>
      <c r="I13" s="27">
        <v>314</v>
      </c>
      <c r="J13" s="48">
        <v>5.3590000000000007E-4</v>
      </c>
      <c r="K13" s="49">
        <v>0</v>
      </c>
      <c r="L13" s="157">
        <v>0</v>
      </c>
      <c r="N13" s="53">
        <v>10</v>
      </c>
      <c r="O13" s="35">
        <v>502.49</v>
      </c>
      <c r="P13" s="37">
        <v>364.81</v>
      </c>
      <c r="Q13" s="36">
        <v>7.64</v>
      </c>
      <c r="R13" s="27">
        <v>294</v>
      </c>
      <c r="S13" s="48">
        <v>0</v>
      </c>
      <c r="T13" s="49">
        <v>0</v>
      </c>
      <c r="U13" s="157">
        <v>0</v>
      </c>
      <c r="W13" s="53">
        <f t="shared" si="0"/>
        <v>9</v>
      </c>
      <c r="X13" s="37">
        <f t="shared" si="1"/>
        <v>7.5549999999999997</v>
      </c>
      <c r="Y13" s="47">
        <f t="shared" si="2"/>
        <v>2.12132034355966E-2</v>
      </c>
      <c r="Z13" s="44">
        <f t="shared" si="3"/>
        <v>272.5</v>
      </c>
      <c r="AA13" s="51">
        <f t="shared" si="4"/>
        <v>2.1213203435596424</v>
      </c>
      <c r="AB13" s="50">
        <f t="shared" si="5"/>
        <v>7.2230000000000016E-4</v>
      </c>
      <c r="AC13" s="50">
        <f t="shared" si="6"/>
        <v>6.9197469606915559E-4</v>
      </c>
      <c r="AD13" s="50">
        <f t="shared" si="7"/>
        <v>2.6561999999999996E-3</v>
      </c>
      <c r="AE13" s="50">
        <f t="shared" si="8"/>
        <v>2.8008499602799148E-3</v>
      </c>
      <c r="AF13" s="45">
        <f t="shared" si="9"/>
        <v>5.6026717557251897E-6</v>
      </c>
      <c r="AG13" s="45">
        <f t="shared" si="10"/>
        <v>1.4673664122137409E-5</v>
      </c>
      <c r="AH13" s="46">
        <f t="shared" si="11"/>
        <v>1.0138167938931299E-5</v>
      </c>
      <c r="AI13" s="45">
        <f t="shared" si="12"/>
        <v>6.4141602143814878E-6</v>
      </c>
      <c r="AJ13" s="50">
        <f t="shared" si="13"/>
        <v>1.5475974999999997</v>
      </c>
      <c r="AK13" s="50">
        <f t="shared" si="14"/>
        <v>0.5743340479899306</v>
      </c>
      <c r="AL13" s="45">
        <f t="shared" si="15"/>
        <v>2.4745509320771952E-3</v>
      </c>
      <c r="AM13" s="45">
        <f t="shared" si="16"/>
        <v>2.9823375060535904E-3</v>
      </c>
      <c r="AN13" s="46">
        <f t="shared" si="17"/>
        <v>2.7284442190653926E-3</v>
      </c>
      <c r="AO13" s="54">
        <f t="shared" si="18"/>
        <v>3.5905932985419344E-4</v>
      </c>
    </row>
    <row r="14" spans="1:48">
      <c r="A14" s="18">
        <v>11</v>
      </c>
      <c r="B14" s="19">
        <v>7.67</v>
      </c>
      <c r="C14" s="20">
        <v>283</v>
      </c>
      <c r="D14" s="14"/>
      <c r="E14" s="53">
        <v>11</v>
      </c>
      <c r="F14" s="35">
        <v>506.68</v>
      </c>
      <c r="G14" s="37">
        <v>360.56</v>
      </c>
      <c r="H14" s="36">
        <v>7.59</v>
      </c>
      <c r="I14" s="27">
        <v>289</v>
      </c>
      <c r="J14" s="48">
        <v>0</v>
      </c>
      <c r="K14" s="49">
        <v>0</v>
      </c>
      <c r="L14" s="157">
        <v>9.6595999999999987E-2</v>
      </c>
      <c r="N14" s="53">
        <v>11</v>
      </c>
      <c r="O14" s="35">
        <v>510.61</v>
      </c>
      <c r="P14" s="37">
        <v>364.21000000000004</v>
      </c>
      <c r="Q14" s="36">
        <v>7.76</v>
      </c>
      <c r="R14" s="27">
        <v>277</v>
      </c>
      <c r="S14" s="48">
        <v>1.1650000000000001E-4</v>
      </c>
      <c r="T14" s="49">
        <v>1.1650000000000001E-4</v>
      </c>
      <c r="U14" s="157">
        <v>0.11956699999999999</v>
      </c>
      <c r="W14" s="53">
        <f t="shared" si="0"/>
        <v>10</v>
      </c>
      <c r="X14" s="37">
        <f t="shared" si="1"/>
        <v>7.6850000000000005</v>
      </c>
      <c r="Y14" s="47">
        <f t="shared" si="2"/>
        <v>6.3639610306789801E-2</v>
      </c>
      <c r="Z14" s="44">
        <f t="shared" si="3"/>
        <v>304</v>
      </c>
      <c r="AA14" s="51">
        <f t="shared" si="4"/>
        <v>14.142135623730951</v>
      </c>
      <c r="AB14" s="50">
        <f t="shared" si="5"/>
        <v>9.9025000000000024E-4</v>
      </c>
      <c r="AC14" s="50">
        <f t="shared" si="6"/>
        <v>1.0709132201070265E-3</v>
      </c>
      <c r="AD14" s="50">
        <f t="shared" si="7"/>
        <v>2.6561999999999996E-3</v>
      </c>
      <c r="AE14" s="50">
        <f t="shared" si="8"/>
        <v>2.8008499602799148E-3</v>
      </c>
      <c r="AF14" s="45">
        <f t="shared" si="9"/>
        <v>5.6026717557251897E-6</v>
      </c>
      <c r="AG14" s="45">
        <f t="shared" si="10"/>
        <v>1.4673664122137409E-5</v>
      </c>
      <c r="AH14" s="46">
        <f t="shared" si="11"/>
        <v>1.0138167938931299E-5</v>
      </c>
      <c r="AI14" s="45">
        <f t="shared" si="12"/>
        <v>6.4141602143814878E-6</v>
      </c>
      <c r="AJ14" s="50">
        <f t="shared" si="13"/>
        <v>1.5475974999999997</v>
      </c>
      <c r="AK14" s="50">
        <f t="shared" si="14"/>
        <v>0.5743340479899306</v>
      </c>
      <c r="AL14" s="45">
        <f t="shared" si="15"/>
        <v>2.4745509320771952E-3</v>
      </c>
      <c r="AM14" s="45">
        <f t="shared" si="16"/>
        <v>2.9823375060535904E-3</v>
      </c>
      <c r="AN14" s="46">
        <f t="shared" si="17"/>
        <v>2.7284442190653926E-3</v>
      </c>
      <c r="AO14" s="54">
        <f t="shared" si="18"/>
        <v>3.5905932985419344E-4</v>
      </c>
    </row>
    <row r="15" spans="1:48">
      <c r="A15" s="18">
        <v>12</v>
      </c>
      <c r="B15" s="19">
        <v>7.81</v>
      </c>
      <c r="C15" s="20">
        <v>287</v>
      </c>
      <c r="D15" s="14"/>
      <c r="E15" s="53">
        <v>12</v>
      </c>
      <c r="F15" s="35">
        <v>506.42</v>
      </c>
      <c r="G15" s="37">
        <v>367.22</v>
      </c>
      <c r="H15" s="36">
        <v>7.9</v>
      </c>
      <c r="I15" s="27">
        <v>310</v>
      </c>
      <c r="J15" s="48">
        <v>4.6600000000000005E-4</v>
      </c>
      <c r="K15" s="49">
        <v>4.6600000000000005E-4</v>
      </c>
      <c r="L15" s="157">
        <v>0.10601999999999999</v>
      </c>
      <c r="N15" s="53">
        <v>12</v>
      </c>
      <c r="O15" s="35">
        <v>503.46</v>
      </c>
      <c r="P15" s="37">
        <v>370.87</v>
      </c>
      <c r="Q15" s="36">
        <v>7.89</v>
      </c>
      <c r="R15" s="27">
        <v>307</v>
      </c>
      <c r="S15" s="48">
        <v>0</v>
      </c>
      <c r="T15" s="49">
        <v>0</v>
      </c>
      <c r="U15" s="157">
        <v>9.8362999999999992E-2</v>
      </c>
      <c r="W15" s="53">
        <f t="shared" si="0"/>
        <v>11</v>
      </c>
      <c r="X15" s="37">
        <f t="shared" si="1"/>
        <v>7.6749999999999998</v>
      </c>
      <c r="Y15" s="47">
        <f t="shared" si="2"/>
        <v>0.12020815280171303</v>
      </c>
      <c r="Z15" s="44">
        <f t="shared" si="3"/>
        <v>283</v>
      </c>
      <c r="AA15" s="51">
        <f t="shared" si="4"/>
        <v>8.4852813742385695</v>
      </c>
      <c r="AB15" s="50">
        <f t="shared" si="5"/>
        <v>1.0485000000000002E-3</v>
      </c>
      <c r="AC15" s="50">
        <f t="shared" si="6"/>
        <v>1.1532911601152592E-3</v>
      </c>
      <c r="AD15" s="50">
        <f t="shared" si="7"/>
        <v>2.7144499999999998E-3</v>
      </c>
      <c r="AE15" s="50">
        <f t="shared" si="8"/>
        <v>2.8832279002881478E-3</v>
      </c>
      <c r="AF15" s="45">
        <f t="shared" si="9"/>
        <v>5.6026717557251897E-6</v>
      </c>
      <c r="AG15" s="45">
        <f t="shared" si="10"/>
        <v>1.5118320610687026E-5</v>
      </c>
      <c r="AH15" s="46">
        <f t="shared" si="11"/>
        <v>1.0360496183206107E-5</v>
      </c>
      <c r="AI15" s="45">
        <f t="shared" si="12"/>
        <v>6.7285798327335212E-6</v>
      </c>
      <c r="AJ15" s="50">
        <f t="shared" si="13"/>
        <v>1.6556789999999997</v>
      </c>
      <c r="AK15" s="50">
        <f t="shared" si="14"/>
        <v>0.59057699786056672</v>
      </c>
      <c r="AL15" s="45">
        <f t="shared" si="15"/>
        <v>2.6448515417543499E-3</v>
      </c>
      <c r="AM15" s="45">
        <f t="shared" si="16"/>
        <v>3.1931364314466541E-3</v>
      </c>
      <c r="AN15" s="46">
        <f t="shared" si="17"/>
        <v>2.9189939866005018E-3</v>
      </c>
      <c r="AO15" s="54">
        <f t="shared" si="18"/>
        <v>3.8769596352354651E-4</v>
      </c>
    </row>
    <row r="16" spans="1:48">
      <c r="A16" s="18">
        <v>13</v>
      </c>
      <c r="B16" s="19">
        <v>6.8</v>
      </c>
      <c r="C16" s="20">
        <v>273</v>
      </c>
      <c r="D16" s="14"/>
      <c r="E16" s="53">
        <v>13</v>
      </c>
      <c r="F16" s="35">
        <v>502.13</v>
      </c>
      <c r="G16" s="37">
        <v>363.25</v>
      </c>
      <c r="H16" s="36">
        <v>7.51</v>
      </c>
      <c r="I16" s="27">
        <v>269</v>
      </c>
      <c r="J16" s="48">
        <v>2.3300000000000001E-5</v>
      </c>
      <c r="K16" s="49">
        <v>0</v>
      </c>
      <c r="L16" s="157">
        <v>8.2460000000000006E-2</v>
      </c>
      <c r="N16" s="53">
        <v>13</v>
      </c>
      <c r="O16" s="35">
        <v>502.81</v>
      </c>
      <c r="P16" s="37">
        <v>371.19</v>
      </c>
      <c r="Q16" s="36">
        <v>7.62</v>
      </c>
      <c r="R16" s="27">
        <v>257</v>
      </c>
      <c r="S16" s="48">
        <v>1.6310000000000001E-4</v>
      </c>
      <c r="T16" s="49">
        <v>4.6600000000000001E-5</v>
      </c>
      <c r="U16" s="157">
        <v>6.7145999999999997E-2</v>
      </c>
      <c r="W16" s="53">
        <f t="shared" si="0"/>
        <v>12</v>
      </c>
      <c r="X16" s="37">
        <f t="shared" si="1"/>
        <v>7.8949999999999996</v>
      </c>
      <c r="Y16" s="47">
        <f t="shared" si="2"/>
        <v>7.0710678118659524E-3</v>
      </c>
      <c r="Z16" s="44">
        <f t="shared" si="3"/>
        <v>308.5</v>
      </c>
      <c r="AA16" s="51">
        <f t="shared" si="4"/>
        <v>2.1213203435596424</v>
      </c>
      <c r="AB16" s="50">
        <f t="shared" si="5"/>
        <v>1.2815000000000001E-3</v>
      </c>
      <c r="AC16" s="50">
        <f t="shared" si="6"/>
        <v>1.4828029201481904E-3</v>
      </c>
      <c r="AD16" s="50">
        <f t="shared" si="7"/>
        <v>2.9474499999999999E-3</v>
      </c>
      <c r="AE16" s="50">
        <f t="shared" si="8"/>
        <v>3.2127396603210791E-3</v>
      </c>
      <c r="AF16" s="45">
        <f t="shared" si="9"/>
        <v>7.3812977099236632E-6</v>
      </c>
      <c r="AG16" s="45">
        <f t="shared" si="10"/>
        <v>1.5118320610687026E-5</v>
      </c>
      <c r="AH16" s="46">
        <f t="shared" si="11"/>
        <v>1.1249809160305346E-5</v>
      </c>
      <c r="AI16" s="45">
        <f t="shared" si="12"/>
        <v>5.4709013593253868E-6</v>
      </c>
      <c r="AJ16" s="50">
        <f t="shared" si="13"/>
        <v>1.7578704999999997</v>
      </c>
      <c r="AK16" s="50">
        <f t="shared" si="14"/>
        <v>0.59599131448411213</v>
      </c>
      <c r="AL16" s="45">
        <f t="shared" si="15"/>
        <v>2.8317668450585443E-3</v>
      </c>
      <c r="AM16" s="45">
        <f t="shared" si="16"/>
        <v>3.3665522961788788E-3</v>
      </c>
      <c r="AN16" s="46">
        <f t="shared" si="17"/>
        <v>3.0991595706187118E-3</v>
      </c>
      <c r="AO16" s="54">
        <f t="shared" si="18"/>
        <v>3.781504189670955E-4</v>
      </c>
    </row>
    <row r="17" spans="1:41">
      <c r="A17" s="18">
        <v>14</v>
      </c>
      <c r="B17" s="19">
        <v>7.87</v>
      </c>
      <c r="C17" s="20">
        <v>276</v>
      </c>
      <c r="D17" s="14"/>
      <c r="E17" s="53">
        <v>14</v>
      </c>
      <c r="F17" s="35">
        <v>502.28</v>
      </c>
      <c r="G17" s="37">
        <v>359.95</v>
      </c>
      <c r="H17" s="36">
        <v>7.68</v>
      </c>
      <c r="I17" s="27">
        <v>209</v>
      </c>
      <c r="J17" s="48">
        <v>4.4269999999999997E-4</v>
      </c>
      <c r="K17" s="49">
        <v>0</v>
      </c>
      <c r="L17" s="157">
        <v>8.0104000000000009E-2</v>
      </c>
      <c r="N17" s="53">
        <v>14</v>
      </c>
      <c r="O17" s="35">
        <v>504.47</v>
      </c>
      <c r="P17" s="37">
        <v>366.88</v>
      </c>
      <c r="Q17" s="36">
        <v>7.67</v>
      </c>
      <c r="R17" s="27">
        <v>109</v>
      </c>
      <c r="S17" s="48">
        <v>0</v>
      </c>
      <c r="T17" s="49">
        <v>0</v>
      </c>
      <c r="U17" s="157">
        <v>9.1295000000000001E-2</v>
      </c>
      <c r="W17" s="53">
        <f t="shared" si="0"/>
        <v>13</v>
      </c>
      <c r="X17" s="37">
        <f t="shared" si="1"/>
        <v>7.5649999999999995</v>
      </c>
      <c r="Y17" s="47">
        <f t="shared" si="2"/>
        <v>7.7781745930520452E-2</v>
      </c>
      <c r="Z17" s="44">
        <f t="shared" si="3"/>
        <v>263</v>
      </c>
      <c r="AA17" s="51">
        <f t="shared" si="4"/>
        <v>8.4852813742385695</v>
      </c>
      <c r="AB17" s="50">
        <f t="shared" si="5"/>
        <v>1.3747000000000002E-3</v>
      </c>
      <c r="AC17" s="50">
        <f t="shared" si="6"/>
        <v>1.5816564481580698E-3</v>
      </c>
      <c r="AD17" s="50">
        <f t="shared" si="7"/>
        <v>2.9707499999999999E-3</v>
      </c>
      <c r="AE17" s="50">
        <f t="shared" si="8"/>
        <v>3.245690836324372E-3</v>
      </c>
      <c r="AF17" s="45">
        <f t="shared" si="9"/>
        <v>7.3812977099236632E-6</v>
      </c>
      <c r="AG17" s="45">
        <f t="shared" si="10"/>
        <v>1.5296183206106875E-5</v>
      </c>
      <c r="AH17" s="46">
        <f t="shared" si="11"/>
        <v>1.1338740458015268E-5</v>
      </c>
      <c r="AI17" s="45">
        <f t="shared" si="12"/>
        <v>5.5966692066662012E-6</v>
      </c>
      <c r="AJ17" s="50">
        <f t="shared" si="13"/>
        <v>1.8326734999999996</v>
      </c>
      <c r="AK17" s="50">
        <f t="shared" si="14"/>
        <v>0.60681994773120285</v>
      </c>
      <c r="AL17" s="45">
        <f t="shared" si="15"/>
        <v>2.9771454142951399E-3</v>
      </c>
      <c r="AM17" s="45">
        <f t="shared" si="16"/>
        <v>3.4849319882715351E-3</v>
      </c>
      <c r="AN17" s="46">
        <f t="shared" si="17"/>
        <v>3.2310387012833373E-3</v>
      </c>
      <c r="AO17" s="54">
        <f t="shared" si="18"/>
        <v>3.5905932985419344E-4</v>
      </c>
    </row>
    <row r="18" spans="1:41">
      <c r="A18" s="18">
        <v>15</v>
      </c>
      <c r="B18" s="19">
        <v>7.87</v>
      </c>
      <c r="C18" s="20">
        <v>274</v>
      </c>
      <c r="D18" s="14"/>
      <c r="E18" s="53">
        <v>15</v>
      </c>
      <c r="F18" s="35">
        <v>504.14</v>
      </c>
      <c r="G18" s="37">
        <v>366.74</v>
      </c>
      <c r="H18" s="36">
        <v>7.85</v>
      </c>
      <c r="I18" s="27">
        <v>265</v>
      </c>
      <c r="J18" s="48">
        <v>6.9900000000000005E-5</v>
      </c>
      <c r="K18" s="49">
        <v>4.6600000000000001E-5</v>
      </c>
      <c r="L18" s="157">
        <v>8.893899999999999E-2</v>
      </c>
      <c r="N18" s="53">
        <v>15</v>
      </c>
      <c r="O18" s="35">
        <v>507.81</v>
      </c>
      <c r="P18" s="37">
        <v>380.98</v>
      </c>
      <c r="Q18" s="36">
        <v>7.84</v>
      </c>
      <c r="R18" s="27">
        <v>265</v>
      </c>
      <c r="S18" s="48">
        <v>2.3300000000000003E-4</v>
      </c>
      <c r="T18" s="49">
        <v>1.3980000000000001E-4</v>
      </c>
      <c r="U18" s="157">
        <v>8.0104000000000009E-2</v>
      </c>
      <c r="W18" s="53">
        <f t="shared" si="0"/>
        <v>14</v>
      </c>
      <c r="X18" s="37">
        <f t="shared" si="1"/>
        <v>7.6749999999999998</v>
      </c>
      <c r="Y18" s="47">
        <f t="shared" si="2"/>
        <v>7.0710678118653244E-3</v>
      </c>
      <c r="Z18" s="44">
        <f t="shared" si="3"/>
        <v>159</v>
      </c>
      <c r="AA18" s="51">
        <f t="shared" si="4"/>
        <v>70.710678118654755</v>
      </c>
      <c r="AB18" s="50">
        <f t="shared" si="5"/>
        <v>1.5960500000000001E-3</v>
      </c>
      <c r="AC18" s="50">
        <f t="shared" si="6"/>
        <v>1.8946926201893542E-3</v>
      </c>
      <c r="AD18" s="50">
        <f t="shared" si="7"/>
        <v>2.9707499999999999E-3</v>
      </c>
      <c r="AE18" s="50">
        <f t="shared" si="8"/>
        <v>3.245690836324372E-3</v>
      </c>
      <c r="AF18" s="45">
        <f t="shared" si="9"/>
        <v>7.3812977099236632E-6</v>
      </c>
      <c r="AG18" s="45">
        <f t="shared" si="10"/>
        <v>1.5296183206106875E-5</v>
      </c>
      <c r="AH18" s="46">
        <f t="shared" si="11"/>
        <v>1.1338740458015268E-5</v>
      </c>
      <c r="AI18" s="45">
        <f t="shared" si="12"/>
        <v>5.5966692066662012E-6</v>
      </c>
      <c r="AJ18" s="50">
        <f t="shared" si="13"/>
        <v>1.9183729999999997</v>
      </c>
      <c r="AK18" s="50">
        <f t="shared" si="14"/>
        <v>0.61473317971946151</v>
      </c>
      <c r="AL18" s="45">
        <f t="shared" si="15"/>
        <v>3.1183703101249757E-3</v>
      </c>
      <c r="AM18" s="45">
        <f t="shared" si="16"/>
        <v>3.6458868327834803E-3</v>
      </c>
      <c r="AN18" s="46">
        <f t="shared" si="17"/>
        <v>3.382128571454228E-3</v>
      </c>
      <c r="AO18" s="54">
        <f t="shared" si="18"/>
        <v>3.7301051035977561E-4</v>
      </c>
    </row>
    <row r="19" spans="1:41">
      <c r="A19" s="18">
        <v>16</v>
      </c>
      <c r="B19" s="19">
        <v>7.92</v>
      </c>
      <c r="C19" s="20">
        <v>337</v>
      </c>
      <c r="D19" s="14"/>
      <c r="E19" s="53">
        <v>16</v>
      </c>
      <c r="F19" s="35">
        <v>503.44</v>
      </c>
      <c r="G19" s="37">
        <v>365.19</v>
      </c>
      <c r="H19" s="36">
        <v>7.53</v>
      </c>
      <c r="I19" s="27">
        <v>357</v>
      </c>
      <c r="J19" s="48">
        <v>2.097E-4</v>
      </c>
      <c r="K19" s="49">
        <v>2.097E-4</v>
      </c>
      <c r="L19" s="157">
        <v>0.1175055</v>
      </c>
      <c r="N19" s="53">
        <v>16</v>
      </c>
      <c r="O19" s="35">
        <v>502.28</v>
      </c>
      <c r="P19" s="37">
        <v>374.87</v>
      </c>
      <c r="Q19" s="36">
        <v>7.56</v>
      </c>
      <c r="R19" s="27">
        <v>389</v>
      </c>
      <c r="S19" s="48">
        <v>4.6600000000000001E-5</v>
      </c>
      <c r="T19" s="49">
        <v>4.6600000000000001E-5</v>
      </c>
      <c r="U19" s="157">
        <v>0.1557905</v>
      </c>
      <c r="W19" s="53">
        <f t="shared" si="0"/>
        <v>15</v>
      </c>
      <c r="X19" s="37">
        <f t="shared" si="1"/>
        <v>7.8449999999999998</v>
      </c>
      <c r="Y19" s="47">
        <f t="shared" si="2"/>
        <v>7.0710678118653244E-3</v>
      </c>
      <c r="Z19" s="44">
        <f t="shared" si="3"/>
        <v>265</v>
      </c>
      <c r="AA19" s="51"/>
      <c r="AB19" s="50">
        <f t="shared" si="5"/>
        <v>1.7475000000000001E-3</v>
      </c>
      <c r="AC19" s="50">
        <f t="shared" si="6"/>
        <v>2.0100217362008801E-3</v>
      </c>
      <c r="AD19" s="50">
        <f t="shared" si="7"/>
        <v>3.0639499999999997E-3</v>
      </c>
      <c r="AE19" s="50">
        <f t="shared" si="8"/>
        <v>3.3115931883309583E-3</v>
      </c>
      <c r="AF19" s="45">
        <f t="shared" si="9"/>
        <v>7.5591603053435107E-6</v>
      </c>
      <c r="AG19" s="45">
        <f t="shared" si="10"/>
        <v>1.5829770992366417E-5</v>
      </c>
      <c r="AH19" s="46">
        <f t="shared" si="11"/>
        <v>1.1694465648854963E-5</v>
      </c>
      <c r="AI19" s="45">
        <f t="shared" si="12"/>
        <v>5.8482049013478274E-6</v>
      </c>
      <c r="AJ19" s="50">
        <f t="shared" si="13"/>
        <v>2.0028944999999996</v>
      </c>
      <c r="AK19" s="50">
        <f t="shared" si="14"/>
        <v>0.62098046813124463</v>
      </c>
      <c r="AL19" s="45">
        <f t="shared" si="15"/>
        <v>3.2751714812301611E-3</v>
      </c>
      <c r="AM19" s="45">
        <f t="shared" si="16"/>
        <v>3.7871117286133161E-3</v>
      </c>
      <c r="AN19" s="46">
        <f t="shared" si="17"/>
        <v>3.5311416049217384E-3</v>
      </c>
      <c r="AO19" s="54">
        <f t="shared" si="18"/>
        <v>3.6199642048694757E-4</v>
      </c>
    </row>
    <row r="20" spans="1:41">
      <c r="A20" s="18">
        <v>17</v>
      </c>
      <c r="B20" s="19">
        <v>8.09</v>
      </c>
      <c r="C20" s="20">
        <v>327</v>
      </c>
      <c r="D20" s="14"/>
      <c r="E20" s="53">
        <v>17</v>
      </c>
      <c r="F20" s="35">
        <v>506.12</v>
      </c>
      <c r="G20" s="37">
        <v>372.46000000000004</v>
      </c>
      <c r="H20" s="36">
        <v>7.76</v>
      </c>
      <c r="I20" s="27">
        <v>281</v>
      </c>
      <c r="J20" s="48">
        <v>4.6600000000000001E-5</v>
      </c>
      <c r="K20" s="49">
        <v>2.7960000000000002E-4</v>
      </c>
      <c r="L20" s="157">
        <v>0.14194899999999999</v>
      </c>
      <c r="N20" s="53">
        <v>17</v>
      </c>
      <c r="O20" s="35">
        <v>503.19</v>
      </c>
      <c r="P20" s="37">
        <v>377.01</v>
      </c>
      <c r="Q20" s="36">
        <v>7.77</v>
      </c>
      <c r="R20" s="27">
        <v>286</v>
      </c>
      <c r="S20" s="48">
        <v>1.6310000000000001E-4</v>
      </c>
      <c r="T20" s="49">
        <v>1.6310000000000001E-4</v>
      </c>
      <c r="U20" s="157">
        <v>0.13468466666666667</v>
      </c>
      <c r="W20" s="53">
        <f t="shared" si="0"/>
        <v>16</v>
      </c>
      <c r="X20" s="37">
        <f t="shared" si="1"/>
        <v>7.5449999999999999</v>
      </c>
      <c r="Y20" s="47">
        <f t="shared" si="2"/>
        <v>2.1213203435595972E-2</v>
      </c>
      <c r="Z20" s="44">
        <f t="shared" si="3"/>
        <v>373</v>
      </c>
      <c r="AA20" s="51">
        <f t="shared" ref="AA20:AA39" si="19">STDEV(I19,R19)</f>
        <v>22.627416997969522</v>
      </c>
      <c r="AB20" s="50">
        <f t="shared" si="5"/>
        <v>1.8756500000000002E-3</v>
      </c>
      <c r="AC20" s="50">
        <f t="shared" si="6"/>
        <v>2.1253508522124059E-3</v>
      </c>
      <c r="AD20" s="50">
        <f t="shared" si="7"/>
        <v>3.1920999999999998E-3</v>
      </c>
      <c r="AE20" s="50">
        <f t="shared" si="8"/>
        <v>3.4269223043424842E-3</v>
      </c>
      <c r="AF20" s="45">
        <f t="shared" si="9"/>
        <v>8.3595419847328241E-6</v>
      </c>
      <c r="AG20" s="45">
        <f t="shared" si="10"/>
        <v>1.6007633587786265E-5</v>
      </c>
      <c r="AH20" s="46">
        <f t="shared" si="11"/>
        <v>1.2183587786259544E-5</v>
      </c>
      <c r="AI20" s="45">
        <f t="shared" si="12"/>
        <v>5.4080174356549813E-6</v>
      </c>
      <c r="AJ20" s="50">
        <f t="shared" si="13"/>
        <v>2.1395424999999997</v>
      </c>
      <c r="AK20" s="50">
        <f t="shared" si="14"/>
        <v>0.64805205124897169</v>
      </c>
      <c r="AL20" s="45">
        <f t="shared" si="15"/>
        <v>3.4823359423923101E-3</v>
      </c>
      <c r="AM20" s="45">
        <f t="shared" si="16"/>
        <v>4.0617733826353126E-3</v>
      </c>
      <c r="AN20" s="46">
        <f t="shared" si="17"/>
        <v>3.7720546625138116E-3</v>
      </c>
      <c r="AO20" s="54">
        <f t="shared" si="18"/>
        <v>4.0972414326920204E-4</v>
      </c>
    </row>
    <row r="21" spans="1:41">
      <c r="A21" s="18">
        <v>18</v>
      </c>
      <c r="B21" s="19">
        <v>8.0299999999999994</v>
      </c>
      <c r="C21" s="20">
        <v>300</v>
      </c>
      <c r="D21" s="14"/>
      <c r="E21" s="53">
        <v>18</v>
      </c>
      <c r="F21" s="35">
        <v>504.54</v>
      </c>
      <c r="G21" s="37">
        <v>363.93</v>
      </c>
      <c r="H21" s="36">
        <v>7.87</v>
      </c>
      <c r="I21" s="27">
        <v>304</v>
      </c>
      <c r="J21" s="48">
        <v>2.7960000000000002E-4</v>
      </c>
      <c r="K21" s="49">
        <v>2.7960000000000002E-4</v>
      </c>
      <c r="L21" s="157">
        <v>0.10327133333333334</v>
      </c>
      <c r="N21" s="53">
        <v>18</v>
      </c>
      <c r="O21" s="35">
        <v>504.48</v>
      </c>
      <c r="P21" s="37">
        <v>374.63</v>
      </c>
      <c r="Q21" s="36">
        <v>7.86</v>
      </c>
      <c r="R21" s="27">
        <v>310</v>
      </c>
      <c r="S21" s="48">
        <v>4.6600000000000001E-5</v>
      </c>
      <c r="T21" s="49">
        <v>4.6600000000000001E-5</v>
      </c>
      <c r="U21" s="157">
        <v>0.15156933333333333</v>
      </c>
      <c r="W21" s="53">
        <f t="shared" si="0"/>
        <v>17</v>
      </c>
      <c r="X21" s="37">
        <f t="shared" si="1"/>
        <v>7.7649999999999997</v>
      </c>
      <c r="Y21" s="47">
        <f t="shared" si="2"/>
        <v>7.0710678118653244E-3</v>
      </c>
      <c r="Z21" s="44">
        <f t="shared" si="3"/>
        <v>283.5</v>
      </c>
      <c r="AA21" s="51">
        <f t="shared" si="19"/>
        <v>3.5355339059327378</v>
      </c>
      <c r="AB21" s="50">
        <f t="shared" si="5"/>
        <v>1.9805000000000001E-3</v>
      </c>
      <c r="AC21" s="50">
        <f t="shared" si="6"/>
        <v>2.2077287922206389E-3</v>
      </c>
      <c r="AD21" s="50">
        <f t="shared" si="7"/>
        <v>3.4134499999999997E-3</v>
      </c>
      <c r="AE21" s="50">
        <f t="shared" si="8"/>
        <v>3.5093002443507171E-3</v>
      </c>
      <c r="AF21" s="45">
        <f t="shared" si="9"/>
        <v>9.4267175572519075E-6</v>
      </c>
      <c r="AG21" s="45">
        <f t="shared" si="10"/>
        <v>1.6630152671755729E-5</v>
      </c>
      <c r="AH21" s="46">
        <f t="shared" si="11"/>
        <v>1.3028435114503819E-5</v>
      </c>
      <c r="AI21" s="45">
        <f t="shared" si="12"/>
        <v>5.0935978173029471E-6</v>
      </c>
      <c r="AJ21" s="50">
        <f t="shared" si="13"/>
        <v>2.2778593333333328</v>
      </c>
      <c r="AK21" s="50">
        <f t="shared" si="14"/>
        <v>0.65318871060977113</v>
      </c>
      <c r="AL21" s="45">
        <f t="shared" si="15"/>
        <v>3.7325947651495927E-3</v>
      </c>
      <c r="AM21" s="45">
        <f t="shared" si="16"/>
        <v>4.2992250457217522E-3</v>
      </c>
      <c r="AN21" s="46">
        <f t="shared" si="17"/>
        <v>4.0159099054356724E-3</v>
      </c>
      <c r="AO21" s="54">
        <f t="shared" si="18"/>
        <v>4.0066811381821003E-4</v>
      </c>
    </row>
    <row r="22" spans="1:41">
      <c r="A22" s="18">
        <v>19</v>
      </c>
      <c r="B22" s="19">
        <v>7.46</v>
      </c>
      <c r="C22" s="20">
        <v>282</v>
      </c>
      <c r="D22" s="14"/>
      <c r="E22" s="53">
        <v>19</v>
      </c>
      <c r="F22" s="35">
        <v>499.97</v>
      </c>
      <c r="G22" s="37">
        <v>415.97</v>
      </c>
      <c r="H22" s="36">
        <v>7.62</v>
      </c>
      <c r="I22" s="27">
        <v>252</v>
      </c>
      <c r="J22" s="48">
        <v>9.3200000000000002E-5</v>
      </c>
      <c r="K22" s="49">
        <v>1.3980000000000001E-4</v>
      </c>
      <c r="L22" s="157">
        <v>0.13586266666666663</v>
      </c>
      <c r="N22" s="53">
        <v>19</v>
      </c>
      <c r="O22" s="35">
        <v>499.96</v>
      </c>
      <c r="P22" s="37">
        <v>418.48</v>
      </c>
      <c r="Q22" s="36">
        <v>7.64</v>
      </c>
      <c r="R22" s="27">
        <v>255</v>
      </c>
      <c r="S22" s="48">
        <v>2.563E-4</v>
      </c>
      <c r="T22" s="49">
        <v>3.4949999999999998E-4</v>
      </c>
      <c r="U22" s="157">
        <v>0.12094133333333332</v>
      </c>
      <c r="W22" s="53">
        <f t="shared" si="0"/>
        <v>18</v>
      </c>
      <c r="X22" s="37">
        <f t="shared" si="1"/>
        <v>7.8650000000000002</v>
      </c>
      <c r="Y22" s="47">
        <f t="shared" si="2"/>
        <v>7.0710678118653244E-3</v>
      </c>
      <c r="Z22" s="44">
        <f t="shared" si="3"/>
        <v>307</v>
      </c>
      <c r="AA22" s="51">
        <f t="shared" si="19"/>
        <v>4.2426406871192848</v>
      </c>
      <c r="AB22" s="50">
        <f t="shared" si="5"/>
        <v>2.1435999999999998E-3</v>
      </c>
      <c r="AC22" s="50">
        <f t="shared" si="6"/>
        <v>2.3724846722371043E-3</v>
      </c>
      <c r="AD22" s="50">
        <f t="shared" si="7"/>
        <v>3.5765499999999995E-3</v>
      </c>
      <c r="AE22" s="50">
        <f t="shared" si="8"/>
        <v>3.6740561243671825E-3</v>
      </c>
      <c r="AF22" s="45">
        <f t="shared" si="9"/>
        <v>1.0493893129770991E-5</v>
      </c>
      <c r="AG22" s="45">
        <f t="shared" si="10"/>
        <v>1.6808015267175577E-5</v>
      </c>
      <c r="AH22" s="46">
        <f t="shared" si="11"/>
        <v>1.3650954198473283E-5</v>
      </c>
      <c r="AI22" s="45">
        <f t="shared" si="12"/>
        <v>4.4647585805988804E-6</v>
      </c>
      <c r="AJ22" s="50">
        <f t="shared" si="13"/>
        <v>2.405279666666666</v>
      </c>
      <c r="AK22" s="50">
        <f t="shared" si="14"/>
        <v>0.68734055392751903</v>
      </c>
      <c r="AL22" s="45">
        <f t="shared" si="15"/>
        <v>3.9146641161459002E-3</v>
      </c>
      <c r="AM22" s="45">
        <f t="shared" si="16"/>
        <v>4.5664447015566377E-3</v>
      </c>
      <c r="AN22" s="46">
        <f t="shared" si="17"/>
        <v>4.2405544088512694E-3</v>
      </c>
      <c r="AO22" s="54">
        <f t="shared" si="18"/>
        <v>4.6087847178967023E-4</v>
      </c>
    </row>
    <row r="23" spans="1:41">
      <c r="A23" s="18">
        <v>20</v>
      </c>
      <c r="B23" s="19">
        <v>7.47</v>
      </c>
      <c r="C23" s="20">
        <v>302</v>
      </c>
      <c r="D23" s="14"/>
      <c r="E23" s="53">
        <v>20</v>
      </c>
      <c r="F23" s="35">
        <v>500.02</v>
      </c>
      <c r="G23" s="37">
        <v>421.08272222222217</v>
      </c>
      <c r="H23" s="36">
        <v>7.71</v>
      </c>
      <c r="I23" s="27">
        <v>287</v>
      </c>
      <c r="J23" s="48">
        <v>0</v>
      </c>
      <c r="K23" s="49">
        <v>0</v>
      </c>
      <c r="L23" s="157">
        <v>0.16276033333333334</v>
      </c>
      <c r="N23" s="53">
        <v>20</v>
      </c>
      <c r="O23" s="35">
        <v>500.01</v>
      </c>
      <c r="P23" s="37">
        <v>460.62388888888887</v>
      </c>
      <c r="Q23" s="36">
        <v>7.73</v>
      </c>
      <c r="R23" s="27">
        <v>286</v>
      </c>
      <c r="S23" s="48">
        <v>0</v>
      </c>
      <c r="T23" s="49">
        <v>0</v>
      </c>
      <c r="U23" s="157">
        <v>0.10444933333333335</v>
      </c>
      <c r="W23" s="53">
        <f t="shared" si="0"/>
        <v>19</v>
      </c>
      <c r="X23" s="37">
        <f t="shared" si="1"/>
        <v>7.63</v>
      </c>
      <c r="Y23" s="47">
        <f t="shared" si="2"/>
        <v>1.4142135623730649E-2</v>
      </c>
      <c r="Z23" s="44">
        <f t="shared" si="3"/>
        <v>253.5</v>
      </c>
      <c r="AA23" s="51">
        <f t="shared" si="19"/>
        <v>2.1213203435596424</v>
      </c>
      <c r="AB23" s="50">
        <f t="shared" si="5"/>
        <v>2.3183499999999998E-3</v>
      </c>
      <c r="AC23" s="50">
        <f t="shared" si="6"/>
        <v>2.4878137882486302E-3</v>
      </c>
      <c r="AD23" s="50">
        <f t="shared" si="7"/>
        <v>3.8211999999999994E-3</v>
      </c>
      <c r="AE23" s="50">
        <f t="shared" si="8"/>
        <v>3.8223364163820018E-3</v>
      </c>
      <c r="AF23" s="45">
        <f t="shared" si="9"/>
        <v>1.1027480916030533E-5</v>
      </c>
      <c r="AG23" s="45">
        <f t="shared" si="10"/>
        <v>1.8141984732824432E-5</v>
      </c>
      <c r="AH23" s="46">
        <f t="shared" si="11"/>
        <v>1.4584732824427481E-5</v>
      </c>
      <c r="AI23" s="45">
        <f t="shared" si="12"/>
        <v>5.0307138936325408E-6</v>
      </c>
      <c r="AJ23" s="50">
        <f t="shared" si="13"/>
        <v>2.5336816666666659</v>
      </c>
      <c r="AK23" s="50">
        <f t="shared" si="14"/>
        <v>0.69789152991186387</v>
      </c>
      <c r="AL23" s="45">
        <f t="shared" si="15"/>
        <v>4.1541926159357192E-3</v>
      </c>
      <c r="AM23" s="45">
        <f t="shared" si="16"/>
        <v>4.7796666031036444E-3</v>
      </c>
      <c r="AN23" s="46">
        <f t="shared" si="17"/>
        <v>4.4669296095196818E-3</v>
      </c>
      <c r="AO23" s="54">
        <f t="shared" si="18"/>
        <v>4.4227689778222754E-4</v>
      </c>
    </row>
    <row r="24" spans="1:41">
      <c r="A24" s="18">
        <v>21</v>
      </c>
      <c r="B24" s="19">
        <v>7.62</v>
      </c>
      <c r="C24" s="20">
        <v>325</v>
      </c>
      <c r="D24" s="14"/>
      <c r="E24" s="53">
        <v>21</v>
      </c>
      <c r="F24" s="35">
        <v>505.47</v>
      </c>
      <c r="G24" s="37">
        <v>422.8532222222222</v>
      </c>
      <c r="H24" s="36">
        <v>7.8</v>
      </c>
      <c r="I24" s="27">
        <v>300</v>
      </c>
      <c r="J24" s="48">
        <v>0</v>
      </c>
      <c r="K24" s="49">
        <v>2.7960000000000002E-4</v>
      </c>
      <c r="L24" s="157">
        <v>0.14685733333333337</v>
      </c>
      <c r="N24" s="53">
        <v>21</v>
      </c>
      <c r="O24" s="35">
        <v>502.4</v>
      </c>
      <c r="P24" s="37">
        <v>424.52438888888889</v>
      </c>
      <c r="Q24" s="36">
        <v>7.76</v>
      </c>
      <c r="R24" s="27">
        <v>315</v>
      </c>
      <c r="S24" s="48">
        <v>2.3300000000000001E-5</v>
      </c>
      <c r="T24" s="49">
        <v>2.563E-4</v>
      </c>
      <c r="U24" s="157">
        <v>0.14293066666666668</v>
      </c>
      <c r="W24" s="53">
        <f t="shared" si="0"/>
        <v>20</v>
      </c>
      <c r="X24" s="37">
        <f t="shared" si="1"/>
        <v>7.7200000000000006</v>
      </c>
      <c r="Y24" s="47">
        <f t="shared" si="2"/>
        <v>1.4142135623731277E-2</v>
      </c>
      <c r="Z24" s="44">
        <f t="shared" si="3"/>
        <v>286.5</v>
      </c>
      <c r="AA24" s="51">
        <f t="shared" si="19"/>
        <v>0.70710678118654757</v>
      </c>
      <c r="AB24" s="50">
        <f t="shared" si="5"/>
        <v>2.3183499999999998E-3</v>
      </c>
      <c r="AC24" s="50">
        <f t="shared" si="6"/>
        <v>2.4878137882486302E-3</v>
      </c>
      <c r="AD24" s="50">
        <f t="shared" si="7"/>
        <v>3.8211999999999994E-3</v>
      </c>
      <c r="AE24" s="50">
        <f t="shared" si="8"/>
        <v>3.8223364163820018E-3</v>
      </c>
      <c r="AF24" s="45">
        <f t="shared" si="9"/>
        <v>1.1027480916030533E-5</v>
      </c>
      <c r="AG24" s="45">
        <f t="shared" si="10"/>
        <v>1.8141984732824432E-5</v>
      </c>
      <c r="AH24" s="46">
        <f t="shared" si="11"/>
        <v>1.4584732824427481E-5</v>
      </c>
      <c r="AI24" s="45">
        <f t="shared" si="12"/>
        <v>5.0307138936325408E-6</v>
      </c>
      <c r="AJ24" s="50">
        <f t="shared" si="13"/>
        <v>2.6672864999999994</v>
      </c>
      <c r="AK24" s="50">
        <f t="shared" si="14"/>
        <v>0.73912363342963272</v>
      </c>
      <c r="AL24" s="45">
        <f t="shared" si="15"/>
        <v>4.4411422204527137E-3</v>
      </c>
      <c r="AM24" s="45">
        <f t="shared" si="16"/>
        <v>4.9638127908033323E-3</v>
      </c>
      <c r="AN24" s="46">
        <f t="shared" si="17"/>
        <v>4.702477505628023E-3</v>
      </c>
      <c r="AO24" s="54">
        <f t="shared" si="18"/>
        <v>3.6958390462156281E-4</v>
      </c>
    </row>
    <row r="25" spans="1:41">
      <c r="A25" s="18">
        <v>22</v>
      </c>
      <c r="B25" s="19">
        <v>7.41</v>
      </c>
      <c r="C25" s="20">
        <v>323</v>
      </c>
      <c r="D25" s="14"/>
      <c r="E25" s="53">
        <v>22</v>
      </c>
      <c r="F25" s="35">
        <v>503.38</v>
      </c>
      <c r="G25" s="37">
        <v>420.89372222222221</v>
      </c>
      <c r="H25" s="36">
        <v>7.85</v>
      </c>
      <c r="I25" s="27">
        <v>295</v>
      </c>
      <c r="J25" s="48">
        <v>0</v>
      </c>
      <c r="K25" s="49">
        <v>6.0579999999999998E-4</v>
      </c>
      <c r="L25" s="157">
        <v>0.15117666666666668</v>
      </c>
      <c r="N25" s="53">
        <v>22</v>
      </c>
      <c r="O25" s="35">
        <v>504.28</v>
      </c>
      <c r="P25" s="37">
        <v>423.54488888888892</v>
      </c>
      <c r="Q25" s="36">
        <v>7.83</v>
      </c>
      <c r="R25" s="27">
        <v>302</v>
      </c>
      <c r="S25" s="48">
        <v>6.9900000000000005E-5</v>
      </c>
      <c r="T25" s="49">
        <v>3.2620000000000001E-4</v>
      </c>
      <c r="U25" s="157">
        <v>0.16472366666666666</v>
      </c>
      <c r="W25" s="53">
        <f t="shared" si="0"/>
        <v>21</v>
      </c>
      <c r="X25" s="37">
        <f t="shared" si="1"/>
        <v>7.7799999999999994</v>
      </c>
      <c r="Y25" s="47">
        <f t="shared" si="2"/>
        <v>2.8284271247461926E-2</v>
      </c>
      <c r="Z25" s="44">
        <f t="shared" si="3"/>
        <v>307.5</v>
      </c>
      <c r="AA25" s="51">
        <f t="shared" si="19"/>
        <v>10.606601717798213</v>
      </c>
      <c r="AB25" s="50">
        <f t="shared" si="5"/>
        <v>2.33E-3</v>
      </c>
      <c r="AC25" s="50">
        <f t="shared" si="6"/>
        <v>2.5042893762502768E-3</v>
      </c>
      <c r="AD25" s="50">
        <f t="shared" si="7"/>
        <v>4.0891499999999997E-3</v>
      </c>
      <c r="AE25" s="50">
        <f t="shared" si="8"/>
        <v>3.8388120043836484E-3</v>
      </c>
      <c r="AF25" s="45">
        <f t="shared" si="9"/>
        <v>1.2094656488549616E-5</v>
      </c>
      <c r="AG25" s="45">
        <f t="shared" si="10"/>
        <v>1.9120229007633593E-5</v>
      </c>
      <c r="AH25" s="46">
        <f t="shared" si="11"/>
        <v>1.5607442748091605E-5</v>
      </c>
      <c r="AI25" s="45">
        <f t="shared" si="12"/>
        <v>4.9678299699621353E-6</v>
      </c>
      <c r="AJ25" s="50">
        <f t="shared" si="13"/>
        <v>2.8121804999999993</v>
      </c>
      <c r="AK25" s="50">
        <f t="shared" si="14"/>
        <v>0.74190020605709195</v>
      </c>
      <c r="AL25" s="45">
        <f t="shared" si="15"/>
        <v>4.7000545294740795E-3</v>
      </c>
      <c r="AM25" s="45">
        <f t="shared" si="16"/>
        <v>5.2158023108134317E-3</v>
      </c>
      <c r="AN25" s="46">
        <f t="shared" si="17"/>
        <v>4.9579284201437552E-3</v>
      </c>
      <c r="AO25" s="54">
        <f t="shared" si="18"/>
        <v>3.6468875356697266E-4</v>
      </c>
    </row>
    <row r="26" spans="1:41">
      <c r="A26" s="18">
        <v>23</v>
      </c>
      <c r="B26" s="19">
        <v>7.63</v>
      </c>
      <c r="C26" s="20">
        <v>308</v>
      </c>
      <c r="D26" s="14"/>
      <c r="E26" s="53">
        <v>23</v>
      </c>
      <c r="F26" s="35">
        <v>503.38</v>
      </c>
      <c r="G26" s="37">
        <v>421.17422222222137</v>
      </c>
      <c r="H26" s="36">
        <v>7.74</v>
      </c>
      <c r="I26" s="27">
        <v>295</v>
      </c>
      <c r="J26" s="48">
        <v>0</v>
      </c>
      <c r="K26" s="49">
        <v>0</v>
      </c>
      <c r="L26" s="157">
        <v>0.13684433333333332</v>
      </c>
      <c r="N26" s="53">
        <v>23</v>
      </c>
      <c r="O26" s="35">
        <v>504.28</v>
      </c>
      <c r="P26" s="37">
        <v>423.82538888888803</v>
      </c>
      <c r="Q26" s="36">
        <v>7.83</v>
      </c>
      <c r="R26" s="27">
        <v>301</v>
      </c>
      <c r="S26" s="48">
        <v>0</v>
      </c>
      <c r="T26" s="49">
        <v>0</v>
      </c>
      <c r="U26" s="157">
        <v>0.16688333333333333</v>
      </c>
      <c r="W26" s="53">
        <f t="shared" si="0"/>
        <v>22</v>
      </c>
      <c r="X26" s="37">
        <f t="shared" si="1"/>
        <v>7.84</v>
      </c>
      <c r="Y26" s="47">
        <f t="shared" si="2"/>
        <v>1.4142135623730649E-2</v>
      </c>
      <c r="Z26" s="44">
        <f t="shared" si="3"/>
        <v>298.5</v>
      </c>
      <c r="AA26" s="51">
        <f t="shared" si="19"/>
        <v>4.9497474683058327</v>
      </c>
      <c r="AB26" s="50">
        <f t="shared" si="5"/>
        <v>2.3649500000000002E-3</v>
      </c>
      <c r="AC26" s="50">
        <f t="shared" si="6"/>
        <v>2.5537161402552164E-3</v>
      </c>
      <c r="AD26" s="50">
        <f t="shared" si="7"/>
        <v>4.55515E-3</v>
      </c>
      <c r="AE26" s="50">
        <f t="shared" si="8"/>
        <v>4.0365190604034068E-3</v>
      </c>
      <c r="AF26" s="45">
        <f t="shared" si="9"/>
        <v>1.4406870229007631E-5</v>
      </c>
      <c r="AG26" s="45">
        <f t="shared" si="10"/>
        <v>2.0365267175572525E-5</v>
      </c>
      <c r="AH26" s="46">
        <f t="shared" si="11"/>
        <v>1.7386068702290079E-5</v>
      </c>
      <c r="AI26" s="45">
        <f t="shared" si="12"/>
        <v>4.213222885917255E-6</v>
      </c>
      <c r="AJ26" s="50">
        <f t="shared" si="13"/>
        <v>2.970130666666666</v>
      </c>
      <c r="AK26" s="50">
        <f t="shared" si="14"/>
        <v>0.75147938162182604</v>
      </c>
      <c r="AL26" s="45">
        <f t="shared" si="15"/>
        <v>4.966581906407838E-3</v>
      </c>
      <c r="AM26" s="45">
        <f t="shared" si="16"/>
        <v>5.5062133098360598E-3</v>
      </c>
      <c r="AN26" s="46">
        <f t="shared" si="17"/>
        <v>5.2363976081219489E-3</v>
      </c>
      <c r="AO26" s="54">
        <f t="shared" si="18"/>
        <v>3.8157702470530922E-4</v>
      </c>
    </row>
    <row r="27" spans="1:41">
      <c r="A27" s="18">
        <v>24</v>
      </c>
      <c r="B27" s="19">
        <v>7.61</v>
      </c>
      <c r="C27" s="20">
        <v>336</v>
      </c>
      <c r="D27" s="14"/>
      <c r="E27" s="53">
        <v>24</v>
      </c>
      <c r="F27" s="35">
        <v>506.89</v>
      </c>
      <c r="G27" s="37">
        <v>432.28472222222081</v>
      </c>
      <c r="H27" s="36">
        <v>7.8</v>
      </c>
      <c r="I27" s="27">
        <v>302</v>
      </c>
      <c r="J27" s="48">
        <v>0</v>
      </c>
      <c r="K27" s="49">
        <v>0</v>
      </c>
      <c r="L27" s="157">
        <v>9.8559333333333332E-2</v>
      </c>
      <c r="N27" s="53">
        <v>24</v>
      </c>
      <c r="O27" s="35">
        <v>502.27</v>
      </c>
      <c r="P27" s="37">
        <v>426.32588888888739</v>
      </c>
      <c r="Q27" s="36">
        <v>7.83</v>
      </c>
      <c r="R27" s="27">
        <v>292</v>
      </c>
      <c r="S27" s="48">
        <v>0</v>
      </c>
      <c r="T27" s="49">
        <v>0</v>
      </c>
      <c r="U27" s="157">
        <v>0.15490699999999999</v>
      </c>
      <c r="W27" s="53">
        <f t="shared" si="0"/>
        <v>23</v>
      </c>
      <c r="X27" s="37">
        <f t="shared" si="1"/>
        <v>7.7850000000000001</v>
      </c>
      <c r="Y27" s="47">
        <f t="shared" si="2"/>
        <v>6.3639610306789177E-2</v>
      </c>
      <c r="Z27" s="44">
        <f t="shared" si="3"/>
        <v>298</v>
      </c>
      <c r="AA27" s="51">
        <f t="shared" si="19"/>
        <v>4.2426406871192848</v>
      </c>
      <c r="AB27" s="50">
        <f t="shared" si="5"/>
        <v>2.3649500000000002E-3</v>
      </c>
      <c r="AC27" s="50">
        <f t="shared" si="6"/>
        <v>2.5537161402552164E-3</v>
      </c>
      <c r="AD27" s="50">
        <f t="shared" si="7"/>
        <v>4.55515E-3</v>
      </c>
      <c r="AE27" s="50">
        <f t="shared" si="8"/>
        <v>4.0365190604034068E-3</v>
      </c>
      <c r="AF27" s="45">
        <f t="shared" si="9"/>
        <v>1.4406870229007631E-5</v>
      </c>
      <c r="AG27" s="45">
        <f t="shared" si="10"/>
        <v>2.0365267175572525E-5</v>
      </c>
      <c r="AH27" s="46">
        <f t="shared" si="11"/>
        <v>1.7386068702290079E-5</v>
      </c>
      <c r="AI27" s="45">
        <f t="shared" si="12"/>
        <v>4.213222885917255E-6</v>
      </c>
      <c r="AJ27" s="50">
        <f t="shared" si="13"/>
        <v>3.1219944999999996</v>
      </c>
      <c r="AK27" s="50">
        <f t="shared" si="14"/>
        <v>0.77272016222188877</v>
      </c>
      <c r="AL27" s="45">
        <f t="shared" si="15"/>
        <v>5.2078411034504743E-3</v>
      </c>
      <c r="AM27" s="45">
        <f t="shared" si="16"/>
        <v>5.8004318428148847E-3</v>
      </c>
      <c r="AN27" s="46">
        <f t="shared" si="17"/>
        <v>5.5041364731326795E-3</v>
      </c>
      <c r="AO27" s="54">
        <f t="shared" si="18"/>
        <v>4.190249302729246E-4</v>
      </c>
    </row>
    <row r="28" spans="1:41">
      <c r="A28" s="18">
        <v>25</v>
      </c>
      <c r="B28" s="19">
        <v>7.52</v>
      </c>
      <c r="C28" s="20">
        <v>282</v>
      </c>
      <c r="D28" s="14"/>
      <c r="E28" s="53">
        <v>25</v>
      </c>
      <c r="F28" s="35">
        <v>505.83</v>
      </c>
      <c r="G28" s="37">
        <v>425.62422222222142</v>
      </c>
      <c r="H28" s="36">
        <v>7.9</v>
      </c>
      <c r="I28" s="27">
        <v>278</v>
      </c>
      <c r="J28" s="48">
        <v>0</v>
      </c>
      <c r="K28" s="49">
        <v>0</v>
      </c>
      <c r="L28" s="157">
        <v>0.13664800000000002</v>
      </c>
      <c r="N28" s="53">
        <v>25</v>
      </c>
      <c r="O28" s="35">
        <v>503.6</v>
      </c>
      <c r="P28" s="37">
        <v>430.32538888888803</v>
      </c>
      <c r="Q28" s="36">
        <v>7.84</v>
      </c>
      <c r="R28" s="27">
        <v>276</v>
      </c>
      <c r="S28" s="48">
        <v>3.0289999999999999E-4</v>
      </c>
      <c r="T28" s="49">
        <v>3.0289999999999999E-4</v>
      </c>
      <c r="U28" s="157">
        <v>9.7774E-2</v>
      </c>
      <c r="W28" s="53">
        <f t="shared" si="0"/>
        <v>24</v>
      </c>
      <c r="X28" s="37">
        <f t="shared" si="1"/>
        <v>7.8149999999999995</v>
      </c>
      <c r="Y28" s="47">
        <f t="shared" si="2"/>
        <v>2.12132034355966E-2</v>
      </c>
      <c r="Z28" s="44">
        <f t="shared" si="3"/>
        <v>297</v>
      </c>
      <c r="AA28" s="51">
        <f t="shared" si="19"/>
        <v>7.0710678118654755</v>
      </c>
      <c r="AB28" s="50">
        <f t="shared" si="5"/>
        <v>2.3649500000000002E-3</v>
      </c>
      <c r="AC28" s="50">
        <f t="shared" si="6"/>
        <v>2.5537161402552164E-3</v>
      </c>
      <c r="AD28" s="50">
        <f t="shared" si="7"/>
        <v>4.55515E-3</v>
      </c>
      <c r="AE28" s="50">
        <f t="shared" si="8"/>
        <v>4.0365190604034068E-3</v>
      </c>
      <c r="AF28" s="45">
        <f t="shared" si="9"/>
        <v>1.4406870229007631E-5</v>
      </c>
      <c r="AG28" s="45">
        <f t="shared" si="10"/>
        <v>2.0365267175572525E-5</v>
      </c>
      <c r="AH28" s="46">
        <f t="shared" si="11"/>
        <v>1.7386068702290079E-5</v>
      </c>
      <c r="AI28" s="45">
        <f t="shared" si="12"/>
        <v>4.213222885917255E-6</v>
      </c>
      <c r="AJ28" s="50">
        <f t="shared" si="13"/>
        <v>3.2487276666666665</v>
      </c>
      <c r="AK28" s="50">
        <f t="shared" si="14"/>
        <v>0.81256397942592784</v>
      </c>
      <c r="AL28" s="45">
        <f t="shared" si="15"/>
        <v>5.3816031076332621E-3</v>
      </c>
      <c r="AM28" s="45">
        <f t="shared" si="16"/>
        <v>6.0735358693093464E-3</v>
      </c>
      <c r="AN28" s="46">
        <f t="shared" si="17"/>
        <v>5.7275694884713043E-3</v>
      </c>
      <c r="AO28" s="54">
        <f t="shared" si="18"/>
        <v>4.8927034790629447E-4</v>
      </c>
    </row>
    <row r="29" spans="1:41">
      <c r="A29" s="18">
        <v>26</v>
      </c>
      <c r="B29" s="19">
        <v>7.52</v>
      </c>
      <c r="C29" s="20">
        <v>319</v>
      </c>
      <c r="D29" s="14"/>
      <c r="E29" s="53">
        <v>26</v>
      </c>
      <c r="F29" s="35">
        <v>500.64</v>
      </c>
      <c r="G29" s="37">
        <v>426.43472222222084</v>
      </c>
      <c r="H29" s="36">
        <v>7.7</v>
      </c>
      <c r="I29" s="27">
        <v>293</v>
      </c>
      <c r="J29" s="48">
        <v>2.3300000000000001E-5</v>
      </c>
      <c r="K29" s="49">
        <v>2.3300000000000001E-5</v>
      </c>
      <c r="L29" s="157">
        <v>0.18965800000000002</v>
      </c>
      <c r="N29" s="53">
        <v>26</v>
      </c>
      <c r="O29" s="35">
        <v>500.58</v>
      </c>
      <c r="P29" s="37">
        <v>434.22588888888743</v>
      </c>
      <c r="Q29" s="36">
        <v>7.45</v>
      </c>
      <c r="R29" s="27">
        <v>325</v>
      </c>
      <c r="S29" s="48">
        <v>2.3300000000000001E-5</v>
      </c>
      <c r="T29" s="49">
        <v>2.3300000000000001E-5</v>
      </c>
      <c r="U29" s="157">
        <v>0.143127</v>
      </c>
      <c r="W29" s="53">
        <f t="shared" si="0"/>
        <v>25</v>
      </c>
      <c r="X29" s="37">
        <f t="shared" si="1"/>
        <v>7.87</v>
      </c>
      <c r="Y29" s="47">
        <f t="shared" si="2"/>
        <v>4.2426406871193201E-2</v>
      </c>
      <c r="Z29" s="44">
        <f t="shared" si="3"/>
        <v>277</v>
      </c>
      <c r="AA29" s="51">
        <f t="shared" si="19"/>
        <v>1.4142135623730951</v>
      </c>
      <c r="AB29" s="50">
        <f t="shared" si="5"/>
        <v>2.5164000000000002E-3</v>
      </c>
      <c r="AC29" s="50">
        <f t="shared" si="6"/>
        <v>2.7678987842766215E-3</v>
      </c>
      <c r="AD29" s="50">
        <f t="shared" si="7"/>
        <v>4.7066E-3</v>
      </c>
      <c r="AE29" s="50">
        <f t="shared" si="8"/>
        <v>4.2507017044248118E-3</v>
      </c>
      <c r="AF29" s="45">
        <f t="shared" si="9"/>
        <v>1.4406870229007631E-5</v>
      </c>
      <c r="AG29" s="45">
        <f t="shared" si="10"/>
        <v>2.1521374045801534E-5</v>
      </c>
      <c r="AH29" s="46">
        <f t="shared" si="11"/>
        <v>1.7964122137404583E-5</v>
      </c>
      <c r="AI29" s="45">
        <f t="shared" si="12"/>
        <v>5.0307138936325433E-6</v>
      </c>
      <c r="AJ29" s="50">
        <f t="shared" si="13"/>
        <v>3.3659386666666666</v>
      </c>
      <c r="AK29" s="50">
        <f t="shared" si="14"/>
        <v>0.8400520484377737</v>
      </c>
      <c r="AL29" s="45">
        <f t="shared" si="15"/>
        <v>5.6225161652253353E-3</v>
      </c>
      <c r="AM29" s="45">
        <f t="shared" si="16"/>
        <v>6.245913315689881E-3</v>
      </c>
      <c r="AN29" s="46">
        <f t="shared" si="17"/>
        <v>5.9342147404576086E-3</v>
      </c>
      <c r="AO29" s="54">
        <f t="shared" si="18"/>
        <v>4.4080835246585078E-4</v>
      </c>
    </row>
    <row r="30" spans="1:41">
      <c r="A30" s="18">
        <v>27</v>
      </c>
      <c r="B30" s="19">
        <v>7.39</v>
      </c>
      <c r="C30" s="20">
        <v>246</v>
      </c>
      <c r="D30" s="14"/>
      <c r="E30" s="53">
        <v>27</v>
      </c>
      <c r="F30" s="35">
        <v>500.13</v>
      </c>
      <c r="G30" s="37">
        <v>434.16422222222138</v>
      </c>
      <c r="H30" s="36">
        <v>7.58</v>
      </c>
      <c r="I30" s="27">
        <v>295</v>
      </c>
      <c r="J30" s="48">
        <v>1.864E-4</v>
      </c>
      <c r="K30" s="49">
        <v>4.194E-4</v>
      </c>
      <c r="L30" s="157">
        <v>0.17414766666666667</v>
      </c>
      <c r="N30" s="53">
        <v>27</v>
      </c>
      <c r="O30" s="35">
        <v>500.02</v>
      </c>
      <c r="P30" s="37">
        <v>442.59538888888801</v>
      </c>
      <c r="Q30" s="36">
        <v>7.64</v>
      </c>
      <c r="R30" s="27">
        <v>231</v>
      </c>
      <c r="S30" s="48">
        <v>2.563E-4</v>
      </c>
      <c r="T30" s="49">
        <v>2.7960000000000002E-4</v>
      </c>
      <c r="U30" s="157">
        <v>0.16923933333333332</v>
      </c>
      <c r="W30" s="53">
        <f t="shared" si="0"/>
        <v>26</v>
      </c>
      <c r="X30" s="37">
        <f t="shared" si="1"/>
        <v>7.5750000000000002</v>
      </c>
      <c r="Y30" s="47">
        <f t="shared" si="2"/>
        <v>0.17677669529663689</v>
      </c>
      <c r="Z30" s="44">
        <f t="shared" si="3"/>
        <v>309</v>
      </c>
      <c r="AA30" s="51">
        <f t="shared" si="19"/>
        <v>22.627416997969522</v>
      </c>
      <c r="AB30" s="50">
        <f t="shared" si="5"/>
        <v>2.5397000000000002E-3</v>
      </c>
      <c r="AC30" s="50">
        <f t="shared" si="6"/>
        <v>2.7678987842766215E-3</v>
      </c>
      <c r="AD30" s="50">
        <f t="shared" si="7"/>
        <v>4.7299000000000004E-3</v>
      </c>
      <c r="AE30" s="50">
        <f t="shared" si="8"/>
        <v>4.2507017044248118E-3</v>
      </c>
      <c r="AF30" s="45">
        <f t="shared" si="9"/>
        <v>1.4495801526717556E-5</v>
      </c>
      <c r="AG30" s="45">
        <f t="shared" si="10"/>
        <v>2.1610305343511456E-5</v>
      </c>
      <c r="AH30" s="46">
        <f t="shared" si="11"/>
        <v>1.8053053435114506E-5</v>
      </c>
      <c r="AI30" s="45">
        <f t="shared" si="12"/>
        <v>5.0307138936325425E-6</v>
      </c>
      <c r="AJ30" s="50">
        <f t="shared" si="13"/>
        <v>3.5323311666666668</v>
      </c>
      <c r="AK30" s="50">
        <f t="shared" si="14"/>
        <v>0.87295443407316509</v>
      </c>
      <c r="AL30" s="45">
        <f t="shared" si="15"/>
        <v>5.9568868744695053E-3</v>
      </c>
      <c r="AM30" s="45">
        <f t="shared" si="16"/>
        <v>6.4982489751505435E-3</v>
      </c>
      <c r="AN30" s="46">
        <f t="shared" si="17"/>
        <v>6.2275679248100244E-3</v>
      </c>
      <c r="AO30" s="54">
        <f t="shared" si="18"/>
        <v>3.8280081246895662E-4</v>
      </c>
    </row>
    <row r="31" spans="1:41">
      <c r="A31" s="18">
        <v>28</v>
      </c>
      <c r="B31" s="19">
        <v>7.7</v>
      </c>
      <c r="C31" s="20">
        <v>286</v>
      </c>
      <c r="D31" s="14"/>
      <c r="E31" s="53">
        <v>28</v>
      </c>
      <c r="F31" s="35">
        <v>501.51</v>
      </c>
      <c r="G31" s="37">
        <v>440.40472222222081</v>
      </c>
      <c r="H31" s="36">
        <v>7.54</v>
      </c>
      <c r="I31" s="27">
        <v>258</v>
      </c>
      <c r="J31" s="48">
        <v>0</v>
      </c>
      <c r="K31" s="49">
        <v>9.3200000000000002E-5</v>
      </c>
      <c r="L31" s="157">
        <v>0.15196200000000001</v>
      </c>
      <c r="N31" s="53">
        <v>28</v>
      </c>
      <c r="O31" s="35">
        <v>501.83</v>
      </c>
      <c r="P31" s="37">
        <v>453.17588888888741</v>
      </c>
      <c r="Q31" s="36">
        <v>7.62</v>
      </c>
      <c r="R31" s="27">
        <v>246</v>
      </c>
      <c r="S31" s="48">
        <v>0</v>
      </c>
      <c r="T31" s="49">
        <v>0</v>
      </c>
      <c r="U31" s="157">
        <v>0.15569233333333335</v>
      </c>
      <c r="W31" s="53">
        <f t="shared" si="0"/>
        <v>27</v>
      </c>
      <c r="X31" s="37">
        <f t="shared" si="1"/>
        <v>7.6099999999999994</v>
      </c>
      <c r="Y31" s="47">
        <f t="shared" si="2"/>
        <v>4.2426406871192576E-2</v>
      </c>
      <c r="Z31" s="44">
        <f t="shared" si="3"/>
        <v>263</v>
      </c>
      <c r="AA31" s="51">
        <f t="shared" si="19"/>
        <v>45.254833995939045</v>
      </c>
      <c r="AB31" s="50">
        <f t="shared" si="5"/>
        <v>2.7610500000000001E-3</v>
      </c>
      <c r="AC31" s="50">
        <f t="shared" si="6"/>
        <v>2.8173255482815611E-3</v>
      </c>
      <c r="AD31" s="50">
        <f t="shared" si="7"/>
        <v>5.0794000000000004E-3</v>
      </c>
      <c r="AE31" s="50">
        <f t="shared" si="8"/>
        <v>4.349555232434691E-3</v>
      </c>
      <c r="AF31" s="45">
        <f t="shared" si="9"/>
        <v>1.6096564885496181E-5</v>
      </c>
      <c r="AG31" s="45">
        <f t="shared" si="10"/>
        <v>2.267748091603054E-5</v>
      </c>
      <c r="AH31" s="46">
        <f t="shared" si="11"/>
        <v>1.938702290076336E-5</v>
      </c>
      <c r="AI31" s="45">
        <f t="shared" si="12"/>
        <v>4.6534103516101019E-6</v>
      </c>
      <c r="AJ31" s="50">
        <f t="shared" si="13"/>
        <v>3.7040246666666667</v>
      </c>
      <c r="AK31" s="50">
        <f t="shared" si="14"/>
        <v>0.87642514985748909</v>
      </c>
      <c r="AL31" s="45">
        <f t="shared" si="15"/>
        <v>6.2639125671191728E-3</v>
      </c>
      <c r="AM31" s="45">
        <f t="shared" si="16"/>
        <v>6.7966211815361282E-3</v>
      </c>
      <c r="AN31" s="46">
        <f t="shared" si="17"/>
        <v>6.5302668743276501E-3</v>
      </c>
      <c r="AO31" s="54">
        <f t="shared" si="18"/>
        <v>3.7668187365071901E-4</v>
      </c>
    </row>
    <row r="32" spans="1:41">
      <c r="A32" s="18">
        <v>29</v>
      </c>
      <c r="B32" s="19">
        <v>7.34</v>
      </c>
      <c r="C32" s="20">
        <v>300</v>
      </c>
      <c r="D32" s="14"/>
      <c r="E32" s="53">
        <v>29</v>
      </c>
      <c r="F32" s="35">
        <v>500.78</v>
      </c>
      <c r="G32" s="37">
        <v>424.38422222222141</v>
      </c>
      <c r="H32" s="36">
        <v>7.79</v>
      </c>
      <c r="I32" s="27">
        <v>202</v>
      </c>
      <c r="J32" s="48">
        <v>0</v>
      </c>
      <c r="K32" s="49">
        <v>0</v>
      </c>
      <c r="L32" s="157">
        <v>0.18003766666666668</v>
      </c>
      <c r="N32" s="53">
        <v>29</v>
      </c>
      <c r="O32" s="35">
        <v>500.67</v>
      </c>
      <c r="P32" s="37">
        <v>426.93538888888804</v>
      </c>
      <c r="Q32" s="36">
        <v>7.72</v>
      </c>
      <c r="R32" s="27">
        <v>189</v>
      </c>
      <c r="S32" s="48">
        <v>0</v>
      </c>
      <c r="T32" s="49">
        <v>9.3200000000000002E-5</v>
      </c>
      <c r="U32" s="157">
        <v>0.19299566666666668</v>
      </c>
      <c r="W32" s="53">
        <f t="shared" si="0"/>
        <v>28</v>
      </c>
      <c r="X32" s="37">
        <f t="shared" si="1"/>
        <v>7.58</v>
      </c>
      <c r="Y32" s="47">
        <f t="shared" si="2"/>
        <v>5.6568542494923851E-2</v>
      </c>
      <c r="Z32" s="44">
        <f t="shared" si="3"/>
        <v>252</v>
      </c>
      <c r="AA32" s="51">
        <f t="shared" si="19"/>
        <v>8.4852813742385695</v>
      </c>
      <c r="AB32" s="50">
        <f t="shared" si="5"/>
        <v>2.7610500000000001E-3</v>
      </c>
      <c r="AC32" s="50">
        <f t="shared" si="6"/>
        <v>2.8173255482815611E-3</v>
      </c>
      <c r="AD32" s="50">
        <f t="shared" si="7"/>
        <v>5.1260000000000003E-3</v>
      </c>
      <c r="AE32" s="50">
        <f t="shared" si="8"/>
        <v>4.4154575844412769E-3</v>
      </c>
      <c r="AF32" s="45">
        <f t="shared" si="9"/>
        <v>1.6452290076335874E-5</v>
      </c>
      <c r="AG32" s="45">
        <f t="shared" si="10"/>
        <v>2.267748091603054E-5</v>
      </c>
      <c r="AH32" s="46">
        <f t="shared" si="11"/>
        <v>1.9564885496183205E-5</v>
      </c>
      <c r="AI32" s="45">
        <f t="shared" si="12"/>
        <v>4.4018746569284757E-6</v>
      </c>
      <c r="AJ32" s="50">
        <f t="shared" si="13"/>
        <v>3.8578518333333336</v>
      </c>
      <c r="AK32" s="50">
        <f t="shared" si="14"/>
        <v>0.87906289385357528</v>
      </c>
      <c r="AL32" s="45">
        <f t="shared" si="15"/>
        <v>6.5318245018551845E-3</v>
      </c>
      <c r="AM32" s="45">
        <f t="shared" si="16"/>
        <v>7.0711097658328432E-3</v>
      </c>
      <c r="AN32" s="46">
        <f t="shared" si="17"/>
        <v>6.8014671338440143E-3</v>
      </c>
      <c r="AO32" s="54">
        <f t="shared" si="18"/>
        <v>3.8133226715257986E-4</v>
      </c>
    </row>
    <row r="33" spans="1:41">
      <c r="A33" s="18">
        <v>30</v>
      </c>
      <c r="B33" s="19">
        <v>7.86</v>
      </c>
      <c r="C33" s="20">
        <v>282</v>
      </c>
      <c r="D33" s="14"/>
      <c r="E33" s="53">
        <v>30</v>
      </c>
      <c r="F33" s="35">
        <v>500.7</v>
      </c>
      <c r="G33" s="37">
        <v>441.62472222222084</v>
      </c>
      <c r="H33" s="36">
        <v>7.59</v>
      </c>
      <c r="I33" s="27">
        <v>282</v>
      </c>
      <c r="J33" s="48">
        <v>0</v>
      </c>
      <c r="K33" s="49">
        <v>0</v>
      </c>
      <c r="L33" s="157">
        <v>0.23579633333333336</v>
      </c>
      <c r="N33" s="53">
        <v>30</v>
      </c>
      <c r="O33" s="35">
        <v>500.62</v>
      </c>
      <c r="P33" s="37">
        <v>455.95588888888744</v>
      </c>
      <c r="Q33" s="36">
        <v>7.74</v>
      </c>
      <c r="R33" s="27">
        <v>277</v>
      </c>
      <c r="S33" s="48">
        <v>0</v>
      </c>
      <c r="T33" s="49">
        <v>9.3200000000000002E-5</v>
      </c>
      <c r="U33" s="157">
        <v>0.21046933333333334</v>
      </c>
      <c r="W33" s="53">
        <f t="shared" si="0"/>
        <v>29</v>
      </c>
      <c r="X33" s="37">
        <f t="shared" si="1"/>
        <v>7.7549999999999999</v>
      </c>
      <c r="Y33" s="47">
        <f t="shared" si="2"/>
        <v>4.9497474683058526E-2</v>
      </c>
      <c r="Z33" s="44">
        <f t="shared" si="3"/>
        <v>195.5</v>
      </c>
      <c r="AA33" s="51">
        <f t="shared" si="19"/>
        <v>9.1923881554251174</v>
      </c>
      <c r="AB33" s="50">
        <f t="shared" si="5"/>
        <v>2.7610500000000001E-3</v>
      </c>
      <c r="AC33" s="50">
        <f t="shared" si="6"/>
        <v>2.8173255482815611E-3</v>
      </c>
      <c r="AD33" s="50">
        <f t="shared" si="7"/>
        <v>5.1726000000000003E-3</v>
      </c>
      <c r="AE33" s="50">
        <f t="shared" si="8"/>
        <v>4.4813599364478627E-3</v>
      </c>
      <c r="AF33" s="45">
        <f t="shared" si="9"/>
        <v>1.6452290076335874E-5</v>
      </c>
      <c r="AG33" s="45">
        <f t="shared" si="10"/>
        <v>2.3033206106870233E-5</v>
      </c>
      <c r="AH33" s="46">
        <f t="shared" si="11"/>
        <v>1.9742748091603054E-5</v>
      </c>
      <c r="AI33" s="45">
        <f t="shared" si="12"/>
        <v>4.6534103516101019E-6</v>
      </c>
      <c r="AJ33" s="50">
        <f t="shared" si="13"/>
        <v>4.0443685</v>
      </c>
      <c r="AK33" s="50">
        <f t="shared" si="14"/>
        <v>0.88822558352419057</v>
      </c>
      <c r="AL33" s="45">
        <f t="shared" si="15"/>
        <v>6.849234378021752E-3</v>
      </c>
      <c r="AM33" s="45">
        <f t="shared" si="16"/>
        <v>7.4113648457365894E-3</v>
      </c>
      <c r="AN33" s="46">
        <f t="shared" si="17"/>
        <v>7.1302996118791703E-3</v>
      </c>
      <c r="AO33" s="54">
        <f t="shared" si="18"/>
        <v>3.9748626563272714E-4</v>
      </c>
    </row>
    <row r="34" spans="1:41">
      <c r="A34" s="18">
        <v>31</v>
      </c>
      <c r="B34" s="19">
        <v>7.66</v>
      </c>
      <c r="C34" s="20">
        <v>281</v>
      </c>
      <c r="D34" s="14"/>
      <c r="E34" s="53">
        <v>31</v>
      </c>
      <c r="F34" s="35">
        <v>500.5</v>
      </c>
      <c r="G34" s="37">
        <v>436.87472222222084</v>
      </c>
      <c r="H34" s="36">
        <v>7.75</v>
      </c>
      <c r="I34" s="27">
        <v>271</v>
      </c>
      <c r="J34" s="48">
        <v>2.097E-4</v>
      </c>
      <c r="K34" s="49">
        <v>0</v>
      </c>
      <c r="L34" s="157">
        <v>0.21223633333333336</v>
      </c>
      <c r="N34" s="53">
        <v>31</v>
      </c>
      <c r="O34" s="35">
        <v>500.43</v>
      </c>
      <c r="P34" s="37">
        <v>445.1258888888874</v>
      </c>
      <c r="Q34" s="36">
        <v>7.72</v>
      </c>
      <c r="R34" s="27">
        <v>291</v>
      </c>
      <c r="S34" s="48">
        <v>2.097E-4</v>
      </c>
      <c r="T34" s="49">
        <v>0</v>
      </c>
      <c r="U34" s="157">
        <v>0.18985433333333335</v>
      </c>
      <c r="W34" s="53">
        <f t="shared" si="0"/>
        <v>30</v>
      </c>
      <c r="X34" s="37">
        <f t="shared" si="1"/>
        <v>7.665</v>
      </c>
      <c r="Y34" s="47">
        <f t="shared" si="2"/>
        <v>0.10606601717798238</v>
      </c>
      <c r="Z34" s="44">
        <f t="shared" si="3"/>
        <v>279.5</v>
      </c>
      <c r="AA34" s="51">
        <f t="shared" si="19"/>
        <v>3.5355339059327378</v>
      </c>
      <c r="AB34" s="50">
        <f t="shared" si="5"/>
        <v>2.7610500000000001E-3</v>
      </c>
      <c r="AC34" s="50">
        <f t="shared" si="6"/>
        <v>2.8173255482815611E-3</v>
      </c>
      <c r="AD34" s="50">
        <f t="shared" si="7"/>
        <v>5.2192000000000002E-3</v>
      </c>
      <c r="AE34" s="50">
        <f t="shared" si="8"/>
        <v>4.5472622884544485E-3</v>
      </c>
      <c r="AF34" s="45">
        <f t="shared" si="9"/>
        <v>1.6452290076335874E-5</v>
      </c>
      <c r="AG34" s="45">
        <f t="shared" si="10"/>
        <v>2.3388931297709926E-5</v>
      </c>
      <c r="AH34" s="46">
        <f t="shared" si="11"/>
        <v>1.9920610687022902E-5</v>
      </c>
      <c r="AI34" s="45">
        <f t="shared" si="12"/>
        <v>4.9049460462917272E-6</v>
      </c>
      <c r="AJ34" s="50">
        <f t="shared" si="13"/>
        <v>4.2675013333333336</v>
      </c>
      <c r="AK34" s="50">
        <f t="shared" si="14"/>
        <v>0.90613447697130223</v>
      </c>
      <c r="AL34" s="45">
        <f t="shared" si="15"/>
        <v>7.2649478581483032E-3</v>
      </c>
      <c r="AM34" s="45">
        <f t="shared" si="16"/>
        <v>7.7824263367404717E-3</v>
      </c>
      <c r="AN34" s="46">
        <f t="shared" si="17"/>
        <v>7.523687097444387E-3</v>
      </c>
      <c r="AO34" s="54">
        <f t="shared" si="18"/>
        <v>3.6591254133062006E-4</v>
      </c>
    </row>
    <row r="35" spans="1:41">
      <c r="A35" s="18">
        <v>32</v>
      </c>
      <c r="B35" s="19">
        <v>7.38</v>
      </c>
      <c r="C35" s="20">
        <v>289</v>
      </c>
      <c r="D35" s="14"/>
      <c r="E35" s="53">
        <v>32</v>
      </c>
      <c r="F35" s="35">
        <v>501.82</v>
      </c>
      <c r="G35" s="37">
        <v>479.19472222222083</v>
      </c>
      <c r="H35" s="36">
        <v>7.74</v>
      </c>
      <c r="I35" s="27">
        <v>278</v>
      </c>
      <c r="J35" s="48">
        <v>0</v>
      </c>
      <c r="K35" s="49">
        <v>0</v>
      </c>
      <c r="L35" s="157">
        <v>6.832400000000001E-2</v>
      </c>
      <c r="N35" s="53">
        <v>32</v>
      </c>
      <c r="O35" s="35">
        <v>500.97</v>
      </c>
      <c r="P35" s="37">
        <v>525.28588888888737</v>
      </c>
      <c r="Q35" s="36">
        <v>7.71</v>
      </c>
      <c r="R35" s="27">
        <v>270</v>
      </c>
      <c r="S35" s="48">
        <v>0</v>
      </c>
      <c r="T35" s="49">
        <v>4.6600000000000001E-5</v>
      </c>
      <c r="U35" s="157">
        <v>6.459366666666666E-2</v>
      </c>
      <c r="W35" s="53">
        <f t="shared" si="0"/>
        <v>31</v>
      </c>
      <c r="X35" s="37">
        <f t="shared" si="1"/>
        <v>7.7349999999999994</v>
      </c>
      <c r="Y35" s="47">
        <f t="shared" si="2"/>
        <v>2.12132034355966E-2</v>
      </c>
      <c r="Z35" s="44">
        <f t="shared" si="3"/>
        <v>281</v>
      </c>
      <c r="AA35" s="51">
        <f t="shared" si="19"/>
        <v>14.142135623730951</v>
      </c>
      <c r="AB35" s="50">
        <f t="shared" si="5"/>
        <v>2.9707500000000003E-3</v>
      </c>
      <c r="AC35" s="50">
        <f t="shared" si="6"/>
        <v>2.8173255482815611E-3</v>
      </c>
      <c r="AD35" s="50">
        <f t="shared" si="7"/>
        <v>5.2192000000000002E-3</v>
      </c>
      <c r="AE35" s="50">
        <f t="shared" si="8"/>
        <v>4.5472622884544485E-3</v>
      </c>
      <c r="AF35" s="45">
        <f t="shared" si="9"/>
        <v>1.6452290076335874E-5</v>
      </c>
      <c r="AG35" s="45">
        <f t="shared" si="10"/>
        <v>2.3388931297709926E-5</v>
      </c>
      <c r="AH35" s="46">
        <f t="shared" si="11"/>
        <v>1.9920610687022902E-5</v>
      </c>
      <c r="AI35" s="45">
        <f t="shared" si="12"/>
        <v>4.9049460462917272E-6</v>
      </c>
      <c r="AJ35" s="50">
        <f t="shared" si="13"/>
        <v>4.4685466666666667</v>
      </c>
      <c r="AK35" s="50">
        <f t="shared" si="14"/>
        <v>0.92196094094781955</v>
      </c>
      <c r="AL35" s="45">
        <f t="shared" si="15"/>
        <v>7.6391246042072551E-3</v>
      </c>
      <c r="AM35" s="45">
        <f t="shared" si="16"/>
        <v>8.1171431854352057E-3</v>
      </c>
      <c r="AN35" s="46">
        <f t="shared" si="17"/>
        <v>7.87813389482123E-3</v>
      </c>
      <c r="AO35" s="54">
        <f t="shared" si="18"/>
        <v>3.3801018031945628E-4</v>
      </c>
    </row>
    <row r="36" spans="1:41">
      <c r="A36" s="18">
        <v>33</v>
      </c>
      <c r="B36" s="19">
        <v>7.6</v>
      </c>
      <c r="C36" s="20">
        <v>266</v>
      </c>
      <c r="D36" s="14"/>
      <c r="E36" s="53">
        <v>33</v>
      </c>
      <c r="F36" s="35">
        <v>501.7</v>
      </c>
      <c r="G36" s="37">
        <v>455.38472222222083</v>
      </c>
      <c r="H36" s="36">
        <v>7.71</v>
      </c>
      <c r="I36" s="27">
        <v>289</v>
      </c>
      <c r="J36" s="48">
        <v>1.864E-4</v>
      </c>
      <c r="K36" s="49">
        <v>0</v>
      </c>
      <c r="L36" s="157">
        <v>0.18965800000000002</v>
      </c>
      <c r="N36" s="53">
        <v>33</v>
      </c>
      <c r="O36" s="35">
        <v>501.66</v>
      </c>
      <c r="P36" s="37">
        <v>481.73588888888742</v>
      </c>
      <c r="Q36" s="36">
        <v>7.72</v>
      </c>
      <c r="R36" s="27">
        <v>295</v>
      </c>
      <c r="S36" s="48">
        <v>0</v>
      </c>
      <c r="T36" s="49">
        <v>0</v>
      </c>
      <c r="U36" s="157">
        <v>0.13232866666666668</v>
      </c>
      <c r="W36" s="53">
        <f t="shared" ref="W36:W56" si="20">E35</f>
        <v>32</v>
      </c>
      <c r="X36" s="37">
        <f t="shared" ref="X36:X56" si="21">AVERAGE(H35,Q35)</f>
        <v>7.7249999999999996</v>
      </c>
      <c r="Y36" s="47">
        <f t="shared" ref="Y36:Y56" si="22">STDEV(H35,Q35)</f>
        <v>2.12132034355966E-2</v>
      </c>
      <c r="Z36" s="44">
        <f t="shared" ref="Z36:Z56" si="23">AVERAGE(I35,R35)</f>
        <v>274</v>
      </c>
      <c r="AA36" s="51">
        <f t="shared" si="19"/>
        <v>5.6568542494923806</v>
      </c>
      <c r="AB36" s="50">
        <f t="shared" si="5"/>
        <v>2.9707500000000003E-3</v>
      </c>
      <c r="AC36" s="50">
        <f t="shared" si="6"/>
        <v>2.8173255482815611E-3</v>
      </c>
      <c r="AD36" s="50">
        <f t="shared" si="7"/>
        <v>5.2425000000000006E-3</v>
      </c>
      <c r="AE36" s="50">
        <f t="shared" si="8"/>
        <v>4.5802134644577419E-3</v>
      </c>
      <c r="AF36" s="45">
        <f t="shared" si="9"/>
        <v>1.6452290076335874E-5</v>
      </c>
      <c r="AG36" s="45">
        <f t="shared" si="10"/>
        <v>2.3566793893129775E-5</v>
      </c>
      <c r="AH36" s="46">
        <f t="shared" si="11"/>
        <v>2.0009541984732824E-5</v>
      </c>
      <c r="AI36" s="45">
        <f t="shared" si="12"/>
        <v>5.0307138936325425E-6</v>
      </c>
      <c r="AJ36" s="50">
        <f t="shared" si="13"/>
        <v>4.5350054999999996</v>
      </c>
      <c r="AK36" s="50">
        <f t="shared" si="14"/>
        <v>0.92459868494390574</v>
      </c>
      <c r="AL36" s="45">
        <f t="shared" si="15"/>
        <v>7.7595811330032913E-3</v>
      </c>
      <c r="AM36" s="45">
        <f t="shared" si="16"/>
        <v>8.2310230646705385E-3</v>
      </c>
      <c r="AN36" s="46">
        <f t="shared" si="17"/>
        <v>7.9953020988369154E-3</v>
      </c>
      <c r="AO36" s="54">
        <f t="shared" si="18"/>
        <v>3.3335978681759548E-4</v>
      </c>
    </row>
    <row r="37" spans="1:41">
      <c r="A37" s="18">
        <v>34</v>
      </c>
      <c r="B37" s="19">
        <v>7.66</v>
      </c>
      <c r="C37" s="20">
        <v>290</v>
      </c>
      <c r="D37" s="14"/>
      <c r="E37" s="53">
        <v>34</v>
      </c>
      <c r="F37" s="35">
        <v>502.43</v>
      </c>
      <c r="G37" s="37">
        <v>456.61472222222085</v>
      </c>
      <c r="H37" s="36">
        <v>7.7</v>
      </c>
      <c r="I37" s="27">
        <v>284</v>
      </c>
      <c r="J37" s="48">
        <v>0</v>
      </c>
      <c r="K37" s="49">
        <v>6.9900000000000005E-5</v>
      </c>
      <c r="L37" s="157">
        <v>0.20909499999999998</v>
      </c>
      <c r="N37" s="53">
        <v>34</v>
      </c>
      <c r="O37" s="35">
        <v>501.94</v>
      </c>
      <c r="P37" s="37">
        <v>487.82588888888745</v>
      </c>
      <c r="Q37" s="36">
        <v>7.76</v>
      </c>
      <c r="R37" s="27">
        <v>283</v>
      </c>
      <c r="S37" s="48">
        <v>0</v>
      </c>
      <c r="T37" s="49">
        <v>1.6310000000000001E-4</v>
      </c>
      <c r="U37" s="157">
        <v>0.16531266666666666</v>
      </c>
      <c r="W37" s="53">
        <f t="shared" si="20"/>
        <v>33</v>
      </c>
      <c r="X37" s="37">
        <f t="shared" si="21"/>
        <v>7.7149999999999999</v>
      </c>
      <c r="Y37" s="47">
        <f t="shared" si="22"/>
        <v>7.0710678118653244E-3</v>
      </c>
      <c r="Z37" s="44">
        <f t="shared" si="23"/>
        <v>292</v>
      </c>
      <c r="AA37" s="51">
        <f t="shared" si="19"/>
        <v>4.2426406871192848</v>
      </c>
      <c r="AB37" s="50">
        <f t="shared" ref="AB37:AB56" si="24">AVERAGE(J36,S36)+AB36</f>
        <v>3.0639500000000002E-3</v>
      </c>
      <c r="AC37" s="50">
        <f t="shared" ref="AC37:AC56" si="25">STDEV(J36,S36)+AC36</f>
        <v>2.9491302522947336E-3</v>
      </c>
      <c r="AD37" s="50">
        <f t="shared" ref="AD37:AD56" si="26">AVERAGE(K36,T36)+AD36</f>
        <v>5.2425000000000006E-3</v>
      </c>
      <c r="AE37" s="50">
        <f t="shared" ref="AE37:AE56" si="27">STDEV(K36,T36)+AE36</f>
        <v>4.5802134644577419E-3</v>
      </c>
      <c r="AF37" s="45">
        <f t="shared" ref="AF37:AF56" si="28">K36/$AU$7+AF36</f>
        <v>1.6452290076335874E-5</v>
      </c>
      <c r="AG37" s="45">
        <f t="shared" ref="AG37:AG56" si="29">T36/$AU$7+AG36</f>
        <v>2.3566793893129775E-5</v>
      </c>
      <c r="AH37" s="46">
        <f t="shared" si="11"/>
        <v>2.0009541984732824E-5</v>
      </c>
      <c r="AI37" s="45">
        <f t="shared" si="12"/>
        <v>5.0307138936325425E-6</v>
      </c>
      <c r="AJ37" s="50">
        <f t="shared" ref="AJ37:AJ56" si="30">AVERAGE(L36,U36)+AJ36</f>
        <v>4.6959988333333333</v>
      </c>
      <c r="AK37" s="50">
        <f t="shared" ref="AK37:AK56" si="31">STDEV(L36,U36)+AK36</f>
        <v>0.96513664530480969</v>
      </c>
      <c r="AL37" s="45">
        <f t="shared" ref="AL37:AL56" si="32">L36/$AR$7+AL36</f>
        <v>8.0939518422474613E-3</v>
      </c>
      <c r="AM37" s="45">
        <f t="shared" ref="AM37:AM56" si="33">U36/$AR$7+AM36</f>
        <v>8.4643210543502174E-3</v>
      </c>
      <c r="AN37" s="46">
        <f t="shared" si="17"/>
        <v>8.2791364482988385E-3</v>
      </c>
      <c r="AO37" s="54">
        <f t="shared" si="18"/>
        <v>2.6189058142057756E-4</v>
      </c>
    </row>
    <row r="38" spans="1:41">
      <c r="A38" s="18">
        <v>35</v>
      </c>
      <c r="B38" s="19">
        <v>7.48</v>
      </c>
      <c r="C38" s="20">
        <v>288</v>
      </c>
      <c r="D38" s="14"/>
      <c r="E38" s="53">
        <v>35</v>
      </c>
      <c r="F38" s="35">
        <v>502.6</v>
      </c>
      <c r="G38" s="37">
        <v>458.27472222222082</v>
      </c>
      <c r="H38" s="36">
        <v>7.65</v>
      </c>
      <c r="I38" s="27">
        <v>289</v>
      </c>
      <c r="J38" s="48">
        <v>2.7960000000000002E-4</v>
      </c>
      <c r="K38" s="49">
        <v>5.3590000000000007E-4</v>
      </c>
      <c r="L38" s="157">
        <v>0.25228833333333334</v>
      </c>
      <c r="N38" s="53">
        <v>35</v>
      </c>
      <c r="O38" s="35">
        <v>503.11</v>
      </c>
      <c r="P38" s="37">
        <v>446.88588888888739</v>
      </c>
      <c r="Q38" s="36">
        <v>7.63</v>
      </c>
      <c r="R38" s="27">
        <v>285</v>
      </c>
      <c r="S38" s="48">
        <v>6.9900000000000005E-5</v>
      </c>
      <c r="T38" s="49">
        <v>2.3300000000000003E-4</v>
      </c>
      <c r="U38" s="157">
        <v>0.219108</v>
      </c>
      <c r="W38" s="53">
        <f t="shared" si="20"/>
        <v>34</v>
      </c>
      <c r="X38" s="37">
        <f t="shared" si="21"/>
        <v>7.73</v>
      </c>
      <c r="Y38" s="47">
        <f t="shared" si="22"/>
        <v>4.2426406871192576E-2</v>
      </c>
      <c r="Z38" s="44">
        <f t="shared" si="23"/>
        <v>283.5</v>
      </c>
      <c r="AA38" s="51">
        <f t="shared" si="19"/>
        <v>0.70710678118654757</v>
      </c>
      <c r="AB38" s="50">
        <f t="shared" si="24"/>
        <v>3.0639500000000002E-3</v>
      </c>
      <c r="AC38" s="50">
        <f t="shared" si="25"/>
        <v>2.9491302522947336E-3</v>
      </c>
      <c r="AD38" s="50">
        <f t="shared" si="26"/>
        <v>5.3590000000000009E-3</v>
      </c>
      <c r="AE38" s="50">
        <f t="shared" si="27"/>
        <v>4.6461158164643277E-3</v>
      </c>
      <c r="AF38" s="45">
        <f t="shared" si="28"/>
        <v>1.6719083969465645E-5</v>
      </c>
      <c r="AG38" s="45">
        <f t="shared" si="29"/>
        <v>2.4189312977099239E-5</v>
      </c>
      <c r="AH38" s="46">
        <f t="shared" si="11"/>
        <v>2.0454198473282444E-5</v>
      </c>
      <c r="AI38" s="45">
        <f t="shared" si="12"/>
        <v>5.2822495883141678E-6</v>
      </c>
      <c r="AJ38" s="50">
        <f t="shared" si="30"/>
        <v>4.8832026666666666</v>
      </c>
      <c r="AK38" s="50">
        <f t="shared" si="31"/>
        <v>0.99609543010097956</v>
      </c>
      <c r="AL38" s="45">
        <f t="shared" si="32"/>
        <v>8.462590357097401E-3</v>
      </c>
      <c r="AM38" s="45">
        <f t="shared" si="33"/>
        <v>8.7557704717245357E-3</v>
      </c>
      <c r="AN38" s="46">
        <f t="shared" si="17"/>
        <v>8.6091804144109683E-3</v>
      </c>
      <c r="AO38" s="54">
        <f t="shared" si="18"/>
        <v>2.0730964716189626E-4</v>
      </c>
    </row>
    <row r="39" spans="1:41">
      <c r="A39" s="18">
        <v>36</v>
      </c>
      <c r="B39" s="19">
        <v>7.66</v>
      </c>
      <c r="C39" s="20">
        <v>278</v>
      </c>
      <c r="D39" s="14"/>
      <c r="E39" s="53">
        <v>36</v>
      </c>
      <c r="F39" s="35">
        <v>503.73</v>
      </c>
      <c r="G39" s="37">
        <v>507.51472222222077</v>
      </c>
      <c r="H39" s="36">
        <v>7.68</v>
      </c>
      <c r="I39" s="27">
        <v>290</v>
      </c>
      <c r="J39" s="48">
        <v>2.3300000000000001E-5</v>
      </c>
      <c r="K39" s="49">
        <v>2.563E-4</v>
      </c>
      <c r="L39" s="157">
        <v>0.285076</v>
      </c>
      <c r="N39" s="53">
        <v>36</v>
      </c>
      <c r="O39" s="35">
        <v>501.97</v>
      </c>
      <c r="P39" s="37">
        <v>529.04588888888736</v>
      </c>
      <c r="Q39" s="36">
        <v>7.73</v>
      </c>
      <c r="R39" s="27">
        <v>290</v>
      </c>
      <c r="S39" s="48">
        <v>0</v>
      </c>
      <c r="T39" s="49">
        <v>2.7960000000000002E-4</v>
      </c>
      <c r="U39" s="157">
        <v>0.2401156666666667</v>
      </c>
      <c r="W39" s="53">
        <f t="shared" si="20"/>
        <v>35</v>
      </c>
      <c r="X39" s="37">
        <f t="shared" si="21"/>
        <v>7.6400000000000006</v>
      </c>
      <c r="Y39" s="47">
        <f t="shared" si="22"/>
        <v>1.4142135623731277E-2</v>
      </c>
      <c r="Z39" s="44">
        <f t="shared" si="23"/>
        <v>287</v>
      </c>
      <c r="AA39" s="51">
        <f t="shared" si="19"/>
        <v>2.8284271247461903</v>
      </c>
      <c r="AB39" s="50">
        <f t="shared" si="24"/>
        <v>3.2387000000000002E-3</v>
      </c>
      <c r="AC39" s="50">
        <f t="shared" si="25"/>
        <v>3.0974105443095528E-3</v>
      </c>
      <c r="AD39" s="50">
        <f t="shared" si="26"/>
        <v>5.7434500000000006E-3</v>
      </c>
      <c r="AE39" s="50">
        <f t="shared" si="27"/>
        <v>4.8602984604857328E-3</v>
      </c>
      <c r="AF39" s="45">
        <f t="shared" si="28"/>
        <v>1.8764503816793889E-5</v>
      </c>
      <c r="AG39" s="45">
        <f t="shared" si="29"/>
        <v>2.5078625954198474E-5</v>
      </c>
      <c r="AH39" s="46">
        <f t="shared" si="11"/>
        <v>2.1921564885496183E-5</v>
      </c>
      <c r="AI39" s="45">
        <f t="shared" si="12"/>
        <v>4.4647585805988795E-6</v>
      </c>
      <c r="AJ39" s="50">
        <f t="shared" si="30"/>
        <v>5.118900833333333</v>
      </c>
      <c r="AK39" s="50">
        <f t="shared" si="31"/>
        <v>1.0195574688030096</v>
      </c>
      <c r="AL39" s="45">
        <f t="shared" si="32"/>
        <v>8.9073795510712702E-3</v>
      </c>
      <c r="AM39" s="45">
        <f t="shared" si="33"/>
        <v>9.1420620985532049E-3</v>
      </c>
      <c r="AN39" s="46">
        <f t="shared" si="17"/>
        <v>9.0247208248122376E-3</v>
      </c>
      <c r="AO39" s="54">
        <f t="shared" si="18"/>
        <v>1.6594562075060998E-4</v>
      </c>
    </row>
    <row r="40" spans="1:41">
      <c r="A40" s="18">
        <v>37</v>
      </c>
      <c r="B40" s="19">
        <v>7.17</v>
      </c>
      <c r="C40" s="20">
        <v>351</v>
      </c>
      <c r="D40" s="14"/>
      <c r="E40" s="53">
        <v>37</v>
      </c>
      <c r="F40" s="35">
        <v>500.68</v>
      </c>
      <c r="G40" s="37">
        <v>465.01472222222077</v>
      </c>
      <c r="H40" s="36">
        <v>7.56</v>
      </c>
      <c r="I40" s="27">
        <v>330</v>
      </c>
      <c r="J40" s="48">
        <v>0</v>
      </c>
      <c r="K40" s="49">
        <v>6.0579999999999998E-4</v>
      </c>
      <c r="L40" s="157">
        <v>0.26446099999999995</v>
      </c>
      <c r="N40" s="53">
        <v>37</v>
      </c>
      <c r="O40" s="35">
        <v>500.83</v>
      </c>
      <c r="P40" s="37">
        <v>444.7558888888874</v>
      </c>
      <c r="Q40" s="36">
        <v>7.49</v>
      </c>
      <c r="R40" s="27">
        <v>269</v>
      </c>
      <c r="S40" s="48">
        <v>0</v>
      </c>
      <c r="T40" s="49">
        <v>2.097E-4</v>
      </c>
      <c r="U40" s="157">
        <v>0.27329600000000004</v>
      </c>
      <c r="W40" s="53">
        <f t="shared" si="20"/>
        <v>36</v>
      </c>
      <c r="X40" s="37">
        <f t="shared" si="21"/>
        <v>7.7050000000000001</v>
      </c>
      <c r="Y40" s="47">
        <f t="shared" si="22"/>
        <v>3.5355339059327882E-2</v>
      </c>
      <c r="Z40" s="44">
        <f t="shared" si="23"/>
        <v>290</v>
      </c>
      <c r="AA40" s="51"/>
      <c r="AB40" s="50">
        <f t="shared" si="24"/>
        <v>3.2503500000000004E-3</v>
      </c>
      <c r="AC40" s="50">
        <f t="shared" si="25"/>
        <v>3.1138861323111995E-3</v>
      </c>
      <c r="AD40" s="50">
        <f t="shared" si="26"/>
        <v>6.0114000000000009E-3</v>
      </c>
      <c r="AE40" s="50">
        <f t="shared" si="27"/>
        <v>4.8767740484873794E-3</v>
      </c>
      <c r="AF40" s="45">
        <f t="shared" si="28"/>
        <v>1.974274809160305E-5</v>
      </c>
      <c r="AG40" s="45">
        <f t="shared" si="29"/>
        <v>2.6145801526717557E-5</v>
      </c>
      <c r="AH40" s="46">
        <f t="shared" si="11"/>
        <v>2.2944274809160304E-5</v>
      </c>
      <c r="AI40" s="45">
        <f t="shared" si="12"/>
        <v>4.5276425042692858E-6</v>
      </c>
      <c r="AJ40" s="50">
        <f t="shared" si="30"/>
        <v>5.3814966666666662</v>
      </c>
      <c r="AK40" s="50">
        <f t="shared" si="31"/>
        <v>1.051349225387417</v>
      </c>
      <c r="AL40" s="45">
        <f t="shared" si="32"/>
        <v>9.4099740332892149E-3</v>
      </c>
      <c r="AM40" s="45">
        <f t="shared" si="33"/>
        <v>9.5653906465921496E-3</v>
      </c>
      <c r="AN40" s="46">
        <f t="shared" si="17"/>
        <v>9.4876823399406823E-3</v>
      </c>
      <c r="AO40" s="54">
        <f t="shared" si="18"/>
        <v>1.0989614117555252E-4</v>
      </c>
    </row>
    <row r="41" spans="1:41">
      <c r="A41" s="18">
        <v>38</v>
      </c>
      <c r="B41" s="19">
        <v>7.53</v>
      </c>
      <c r="C41" s="20">
        <v>334</v>
      </c>
      <c r="D41" s="14"/>
      <c r="E41" s="53">
        <v>38</v>
      </c>
      <c r="F41" s="35">
        <v>502.58</v>
      </c>
      <c r="G41" s="37">
        <v>491.89472222222088</v>
      </c>
      <c r="H41" s="36">
        <v>7.61</v>
      </c>
      <c r="I41" s="27">
        <v>336</v>
      </c>
      <c r="J41" s="48">
        <v>1.864E-4</v>
      </c>
      <c r="K41" s="49">
        <v>3.2620000000000001E-4</v>
      </c>
      <c r="L41" s="157">
        <v>0.27918599999999999</v>
      </c>
      <c r="N41" s="53">
        <v>38</v>
      </c>
      <c r="O41" s="35">
        <v>503.97</v>
      </c>
      <c r="P41" s="37">
        <v>471.2558888888874</v>
      </c>
      <c r="Q41" s="36">
        <v>7.59</v>
      </c>
      <c r="R41" s="27">
        <v>333</v>
      </c>
      <c r="S41" s="48">
        <v>2.3300000000000001E-5</v>
      </c>
      <c r="T41" s="49">
        <v>1.3980000000000001E-4</v>
      </c>
      <c r="U41" s="157">
        <v>0.21773366666666666</v>
      </c>
      <c r="W41" s="53">
        <f t="shared" si="20"/>
        <v>37</v>
      </c>
      <c r="X41" s="37">
        <f t="shared" si="21"/>
        <v>7.5250000000000004</v>
      </c>
      <c r="Y41" s="47">
        <f t="shared" si="22"/>
        <v>4.9497474683057895E-2</v>
      </c>
      <c r="Z41" s="44">
        <f t="shared" si="23"/>
        <v>299.5</v>
      </c>
      <c r="AA41" s="51">
        <f t="shared" ref="AA41:AA56" si="34">STDEV(I40,R40)</f>
        <v>43.133513652379399</v>
      </c>
      <c r="AB41" s="50">
        <f t="shared" si="24"/>
        <v>3.2503500000000004E-3</v>
      </c>
      <c r="AC41" s="50">
        <f t="shared" si="25"/>
        <v>3.1138861323111995E-3</v>
      </c>
      <c r="AD41" s="50">
        <f t="shared" si="26"/>
        <v>6.4191500000000011E-3</v>
      </c>
      <c r="AE41" s="50">
        <f t="shared" si="27"/>
        <v>5.1568590445153712E-3</v>
      </c>
      <c r="AF41" s="45">
        <f t="shared" si="28"/>
        <v>2.2054961832061065E-5</v>
      </c>
      <c r="AG41" s="45">
        <f t="shared" si="29"/>
        <v>2.694618320610687E-5</v>
      </c>
      <c r="AH41" s="46">
        <f t="shared" si="11"/>
        <v>2.4500572519083966E-5</v>
      </c>
      <c r="AI41" s="45">
        <f t="shared" si="12"/>
        <v>3.4586158018723709E-6</v>
      </c>
      <c r="AJ41" s="50">
        <f t="shared" si="30"/>
        <v>5.6503751666666666</v>
      </c>
      <c r="AK41" s="50">
        <f t="shared" si="31"/>
        <v>1.0575965137992003</v>
      </c>
      <c r="AL41" s="45">
        <f t="shared" si="32"/>
        <v>9.8762238731980104E-3</v>
      </c>
      <c r="AM41" s="45">
        <f t="shared" si="33"/>
        <v>1.0047216761776296E-2</v>
      </c>
      <c r="AN41" s="46">
        <f t="shared" si="17"/>
        <v>9.9617203174871532E-3</v>
      </c>
      <c r="AO41" s="54">
        <f t="shared" si="18"/>
        <v>1.2091023104838151E-4</v>
      </c>
    </row>
    <row r="42" spans="1:41">
      <c r="A42" s="18">
        <v>39</v>
      </c>
      <c r="B42" s="19">
        <v>7.65</v>
      </c>
      <c r="C42" s="20">
        <v>296</v>
      </c>
      <c r="D42" s="14"/>
      <c r="E42" s="53">
        <v>39</v>
      </c>
      <c r="F42" s="35">
        <v>502.66</v>
      </c>
      <c r="G42" s="37">
        <v>587.02472222222082</v>
      </c>
      <c r="H42" s="36">
        <v>7.57</v>
      </c>
      <c r="I42" s="27">
        <v>343</v>
      </c>
      <c r="J42" s="48">
        <v>0</v>
      </c>
      <c r="K42" s="49">
        <v>9.3200000000000002E-5</v>
      </c>
      <c r="L42" s="157">
        <v>0.36812499999999998</v>
      </c>
      <c r="N42" s="53">
        <v>39</v>
      </c>
      <c r="O42" s="35">
        <v>502.33</v>
      </c>
      <c r="P42" s="37">
        <v>535.66588888888737</v>
      </c>
      <c r="Q42" s="36">
        <v>7.53</v>
      </c>
      <c r="R42" s="27">
        <v>345</v>
      </c>
      <c r="S42" s="48">
        <v>0</v>
      </c>
      <c r="T42" s="49">
        <v>2.3300000000000003E-4</v>
      </c>
      <c r="U42" s="157">
        <v>0.32964366666666667</v>
      </c>
      <c r="W42" s="53">
        <f t="shared" si="20"/>
        <v>38</v>
      </c>
      <c r="X42" s="37">
        <f t="shared" si="21"/>
        <v>7.6</v>
      </c>
      <c r="Y42" s="47">
        <f t="shared" si="22"/>
        <v>1.4142135623731277E-2</v>
      </c>
      <c r="Z42" s="44">
        <f t="shared" si="23"/>
        <v>334.5</v>
      </c>
      <c r="AA42" s="51">
        <f t="shared" si="34"/>
        <v>2.1213203435596424</v>
      </c>
      <c r="AB42" s="50">
        <f t="shared" si="24"/>
        <v>3.3552000000000005E-3</v>
      </c>
      <c r="AC42" s="50">
        <f t="shared" si="25"/>
        <v>3.2292152483227254E-3</v>
      </c>
      <c r="AD42" s="50">
        <f t="shared" si="26"/>
        <v>6.6521500000000008E-3</v>
      </c>
      <c r="AE42" s="50">
        <f t="shared" si="27"/>
        <v>5.2886637485285437E-3</v>
      </c>
      <c r="AF42" s="45">
        <f t="shared" si="28"/>
        <v>2.3299999999999997E-5</v>
      </c>
      <c r="AG42" s="45">
        <f t="shared" si="29"/>
        <v>2.7479770992366412E-5</v>
      </c>
      <c r="AH42" s="46">
        <f t="shared" si="11"/>
        <v>2.5389885496183204E-5</v>
      </c>
      <c r="AI42" s="45">
        <f t="shared" si="12"/>
        <v>2.9555444125091169E-6</v>
      </c>
      <c r="AJ42" s="50">
        <f t="shared" si="30"/>
        <v>5.8988350000000001</v>
      </c>
      <c r="AK42" s="50">
        <f t="shared" si="31"/>
        <v>1.1010498754189364</v>
      </c>
      <c r="AL42" s="45">
        <f t="shared" si="32"/>
        <v>1.0368434171899055E-2</v>
      </c>
      <c r="AM42" s="45">
        <f t="shared" si="33"/>
        <v>1.0431085412451021E-2</v>
      </c>
      <c r="AN42" s="46">
        <f t="shared" si="17"/>
        <v>1.0399759792175039E-2</v>
      </c>
      <c r="AO42" s="54">
        <f t="shared" si="18"/>
        <v>4.4301117044044685E-5</v>
      </c>
    </row>
    <row r="43" spans="1:41">
      <c r="A43" s="18">
        <v>40</v>
      </c>
      <c r="B43" s="19">
        <v>7.81</v>
      </c>
      <c r="C43" s="20">
        <v>350</v>
      </c>
      <c r="D43" s="14"/>
      <c r="E43" s="53">
        <v>40</v>
      </c>
      <c r="F43" s="35">
        <v>500.43</v>
      </c>
      <c r="G43" s="37">
        <v>530.23</v>
      </c>
      <c r="H43" s="36">
        <v>7.71</v>
      </c>
      <c r="I43" s="27">
        <v>340</v>
      </c>
      <c r="J43" s="48">
        <v>1.6310000000000001E-4</v>
      </c>
      <c r="K43" s="49">
        <v>4.6600000000000001E-5</v>
      </c>
      <c r="L43" s="157">
        <v>0.27722266666666667</v>
      </c>
      <c r="N43" s="53">
        <v>40</v>
      </c>
      <c r="O43" s="35">
        <v>501.24</v>
      </c>
      <c r="P43" s="37">
        <v>551.54999999999995</v>
      </c>
      <c r="Q43" s="36">
        <v>7.73</v>
      </c>
      <c r="R43" s="27">
        <v>345</v>
      </c>
      <c r="S43" s="48">
        <v>2.563E-4</v>
      </c>
      <c r="T43" s="49">
        <v>2.7960000000000002E-4</v>
      </c>
      <c r="U43" s="157">
        <v>0.28075666666666665</v>
      </c>
      <c r="W43" s="53">
        <f t="shared" si="20"/>
        <v>39</v>
      </c>
      <c r="X43" s="37">
        <f t="shared" si="21"/>
        <v>7.5500000000000007</v>
      </c>
      <c r="Y43" s="47">
        <f t="shared" si="22"/>
        <v>2.8284271247461926E-2</v>
      </c>
      <c r="Z43" s="44">
        <f t="shared" si="23"/>
        <v>344</v>
      </c>
      <c r="AA43" s="51">
        <f t="shared" si="34"/>
        <v>1.4142135623730951</v>
      </c>
      <c r="AB43" s="50">
        <f t="shared" si="24"/>
        <v>3.3552000000000005E-3</v>
      </c>
      <c r="AC43" s="50">
        <f t="shared" si="25"/>
        <v>3.2292152483227254E-3</v>
      </c>
      <c r="AD43" s="50">
        <f t="shared" si="26"/>
        <v>6.815250000000001E-3</v>
      </c>
      <c r="AE43" s="50">
        <f t="shared" si="27"/>
        <v>5.3875172765384229E-3</v>
      </c>
      <c r="AF43" s="45">
        <f t="shared" si="28"/>
        <v>2.365572519083969E-5</v>
      </c>
      <c r="AG43" s="45">
        <f t="shared" si="29"/>
        <v>2.836908396946565E-5</v>
      </c>
      <c r="AH43" s="46">
        <f t="shared" si="11"/>
        <v>2.6012404580152672E-5</v>
      </c>
      <c r="AI43" s="45">
        <f t="shared" si="12"/>
        <v>3.3328479545315595E-6</v>
      </c>
      <c r="AJ43" s="50">
        <f t="shared" si="30"/>
        <v>6.2477193333333334</v>
      </c>
      <c r="AK43" s="50">
        <f t="shared" si="31"/>
        <v>1.1282602871680363</v>
      </c>
      <c r="AL43" s="45">
        <f t="shared" si="32"/>
        <v>1.1017445641705285E-2</v>
      </c>
      <c r="AM43" s="45">
        <f t="shared" si="33"/>
        <v>1.1012253549946839E-2</v>
      </c>
      <c r="AN43" s="46">
        <f t="shared" si="17"/>
        <v>1.1014849595826062E-2</v>
      </c>
      <c r="AO43" s="54">
        <f t="shared" si="18"/>
        <v>3.6713632909397243E-6</v>
      </c>
    </row>
    <row r="44" spans="1:41">
      <c r="A44" s="18">
        <v>41</v>
      </c>
      <c r="B44" s="19">
        <v>7.71</v>
      </c>
      <c r="C44" s="20">
        <v>307</v>
      </c>
      <c r="D44" s="14"/>
      <c r="E44" s="53">
        <v>41</v>
      </c>
      <c r="F44" s="35">
        <v>500.46</v>
      </c>
      <c r="G44" s="37">
        <v>550.65</v>
      </c>
      <c r="H44" s="36">
        <v>7.03</v>
      </c>
      <c r="I44" s="27">
        <v>291</v>
      </c>
      <c r="J44" s="48">
        <v>5.3590000000000007E-4</v>
      </c>
      <c r="K44" s="49">
        <v>7.9220000000000017E-4</v>
      </c>
      <c r="L44" s="157">
        <v>0.23422566666666669</v>
      </c>
      <c r="N44" s="53">
        <v>41</v>
      </c>
      <c r="O44" s="35">
        <v>501.09</v>
      </c>
      <c r="P44" s="37">
        <v>543.02</v>
      </c>
      <c r="Q44" s="36">
        <v>7.13</v>
      </c>
      <c r="R44" s="27">
        <v>283</v>
      </c>
      <c r="S44" s="48">
        <v>2.7960000000000002E-4</v>
      </c>
      <c r="T44" s="49">
        <v>3.9610000000000009E-4</v>
      </c>
      <c r="U44" s="157">
        <v>0.19849299999999998</v>
      </c>
      <c r="W44" s="53">
        <f t="shared" si="20"/>
        <v>40</v>
      </c>
      <c r="X44" s="37">
        <f t="shared" si="21"/>
        <v>7.7200000000000006</v>
      </c>
      <c r="Y44" s="47">
        <f t="shared" si="22"/>
        <v>1.4142135623731277E-2</v>
      </c>
      <c r="Z44" s="44">
        <f t="shared" si="23"/>
        <v>342.5</v>
      </c>
      <c r="AA44" s="51">
        <f t="shared" si="34"/>
        <v>3.5355339059327378</v>
      </c>
      <c r="AB44" s="50">
        <f t="shared" si="24"/>
        <v>3.5649000000000006E-3</v>
      </c>
      <c r="AC44" s="50">
        <f t="shared" si="25"/>
        <v>3.2951176003293116E-3</v>
      </c>
      <c r="AD44" s="50">
        <f t="shared" si="26"/>
        <v>6.9783500000000012E-3</v>
      </c>
      <c r="AE44" s="50">
        <f t="shared" si="27"/>
        <v>5.5522731565548888E-3</v>
      </c>
      <c r="AF44" s="45">
        <f t="shared" si="28"/>
        <v>2.3833587786259539E-5</v>
      </c>
      <c r="AG44" s="45">
        <f t="shared" si="29"/>
        <v>2.9436259541984734E-5</v>
      </c>
      <c r="AH44" s="46">
        <f t="shared" si="11"/>
        <v>2.6634923664122136E-5</v>
      </c>
      <c r="AI44" s="45">
        <f t="shared" si="12"/>
        <v>3.9616871912356254E-6</v>
      </c>
      <c r="AJ44" s="50">
        <f t="shared" si="30"/>
        <v>6.5267090000000003</v>
      </c>
      <c r="AK44" s="50">
        <f t="shared" si="31"/>
        <v>1.1307592025327495</v>
      </c>
      <c r="AL44" s="45">
        <f t="shared" si="32"/>
        <v>1.1506194545900697E-2</v>
      </c>
      <c r="AM44" s="45">
        <f t="shared" si="33"/>
        <v>1.1507232964252391E-2</v>
      </c>
      <c r="AN44" s="46">
        <f t="shared" si="17"/>
        <v>1.1506713755076545E-2</v>
      </c>
      <c r="AO44" s="54">
        <f t="shared" si="18"/>
        <v>7.3427265819113407E-7</v>
      </c>
    </row>
    <row r="45" spans="1:41">
      <c r="A45" s="18">
        <v>42</v>
      </c>
      <c r="B45" s="19">
        <v>7.71</v>
      </c>
      <c r="C45" s="20">
        <v>304</v>
      </c>
      <c r="D45" s="14"/>
      <c r="E45" s="53">
        <v>42</v>
      </c>
      <c r="F45" s="35">
        <v>500.36</v>
      </c>
      <c r="G45" s="37">
        <v>536.36</v>
      </c>
      <c r="H45" s="36">
        <v>7.79</v>
      </c>
      <c r="I45" s="27">
        <v>308</v>
      </c>
      <c r="J45" s="48">
        <v>0</v>
      </c>
      <c r="K45" s="49">
        <v>3.2620000000000001E-4</v>
      </c>
      <c r="L45" s="157">
        <v>0.25484066666666666</v>
      </c>
      <c r="N45" s="53">
        <v>42</v>
      </c>
      <c r="O45" s="35">
        <v>500.03</v>
      </c>
      <c r="P45" s="37">
        <v>560.58000000000004</v>
      </c>
      <c r="Q45" s="36">
        <v>7.72</v>
      </c>
      <c r="R45" s="27">
        <v>319</v>
      </c>
      <c r="S45" s="48">
        <v>0</v>
      </c>
      <c r="T45" s="49">
        <v>6.9900000000000005E-5</v>
      </c>
      <c r="U45" s="157">
        <v>0.29391099999999998</v>
      </c>
      <c r="W45" s="53">
        <f t="shared" si="20"/>
        <v>41</v>
      </c>
      <c r="X45" s="37">
        <f t="shared" si="21"/>
        <v>7.08</v>
      </c>
      <c r="Y45" s="47">
        <f t="shared" si="22"/>
        <v>7.0710678118654502E-2</v>
      </c>
      <c r="Z45" s="44">
        <f t="shared" si="23"/>
        <v>287</v>
      </c>
      <c r="AA45" s="51">
        <f t="shared" si="34"/>
        <v>5.6568542494923806</v>
      </c>
      <c r="AB45" s="50">
        <f t="shared" si="24"/>
        <v>3.9726500000000003E-3</v>
      </c>
      <c r="AC45" s="50">
        <f t="shared" si="25"/>
        <v>3.4763490683474237E-3</v>
      </c>
      <c r="AD45" s="50">
        <f t="shared" si="26"/>
        <v>7.5725000000000011E-3</v>
      </c>
      <c r="AE45" s="50">
        <f t="shared" si="27"/>
        <v>5.8323581525828805E-3</v>
      </c>
      <c r="AF45" s="45">
        <f t="shared" si="28"/>
        <v>2.6857251908396944E-5</v>
      </c>
      <c r="AG45" s="45">
        <f t="shared" si="29"/>
        <v>3.0948091603053433E-5</v>
      </c>
      <c r="AH45" s="46">
        <f t="shared" si="11"/>
        <v>2.8902671755725189E-5</v>
      </c>
      <c r="AI45" s="45">
        <f t="shared" si="12"/>
        <v>2.8926604888387088E-6</v>
      </c>
      <c r="AJ45" s="50">
        <f t="shared" si="30"/>
        <v>6.7430683333333334</v>
      </c>
      <c r="AK45" s="50">
        <f t="shared" si="31"/>
        <v>1.1560260134426281</v>
      </c>
      <c r="AL45" s="45">
        <f t="shared" si="32"/>
        <v>1.1919138910422742E-2</v>
      </c>
      <c r="AM45" s="45">
        <f t="shared" si="33"/>
        <v>1.1857179948771911E-2</v>
      </c>
      <c r="AN45" s="46">
        <f t="shared" si="17"/>
        <v>1.1888159429597325E-2</v>
      </c>
      <c r="AO45" s="54">
        <f t="shared" si="18"/>
        <v>4.3811601938579843E-5</v>
      </c>
    </row>
    <row r="46" spans="1:41">
      <c r="A46" s="18">
        <v>43</v>
      </c>
      <c r="B46" s="19">
        <v>7.83</v>
      </c>
      <c r="C46" s="20">
        <v>300</v>
      </c>
      <c r="D46" s="14"/>
      <c r="E46" s="53">
        <v>43</v>
      </c>
      <c r="F46" s="35">
        <v>500.25</v>
      </c>
      <c r="G46" s="37">
        <v>550.86</v>
      </c>
      <c r="H46" s="36">
        <v>7.71</v>
      </c>
      <c r="I46" s="27">
        <v>288</v>
      </c>
      <c r="J46" s="48">
        <v>0</v>
      </c>
      <c r="K46" s="49">
        <v>1.864E-4</v>
      </c>
      <c r="L46" s="157">
        <v>0.31393700000000002</v>
      </c>
      <c r="N46" s="53">
        <v>43</v>
      </c>
      <c r="O46" s="35">
        <v>500.48</v>
      </c>
      <c r="P46" s="37">
        <v>569.95000000000005</v>
      </c>
      <c r="Q46" s="36">
        <v>7.71</v>
      </c>
      <c r="R46" s="27">
        <v>295</v>
      </c>
      <c r="S46" s="48">
        <v>0</v>
      </c>
      <c r="T46" s="49">
        <v>6.9900000000000005E-5</v>
      </c>
      <c r="U46" s="157">
        <v>0.30981399999999998</v>
      </c>
      <c r="W46" s="53">
        <f t="shared" si="20"/>
        <v>42</v>
      </c>
      <c r="X46" s="37">
        <f t="shared" si="21"/>
        <v>7.7549999999999999</v>
      </c>
      <c r="Y46" s="47">
        <f t="shared" si="22"/>
        <v>4.9497474683058526E-2</v>
      </c>
      <c r="Z46" s="44">
        <f t="shared" si="23"/>
        <v>313.5</v>
      </c>
      <c r="AA46" s="51">
        <f t="shared" si="34"/>
        <v>7.7781745930520225</v>
      </c>
      <c r="AB46" s="50">
        <f t="shared" si="24"/>
        <v>3.9726500000000003E-3</v>
      </c>
      <c r="AC46" s="50">
        <f t="shared" si="25"/>
        <v>3.4763490683474237E-3</v>
      </c>
      <c r="AD46" s="50">
        <f t="shared" si="26"/>
        <v>7.7705500000000011E-3</v>
      </c>
      <c r="AE46" s="50">
        <f t="shared" si="27"/>
        <v>6.0135896206009922E-3</v>
      </c>
      <c r="AF46" s="45">
        <f t="shared" si="28"/>
        <v>2.8102290076335876E-5</v>
      </c>
      <c r="AG46" s="45">
        <f t="shared" si="29"/>
        <v>3.1214885496183204E-5</v>
      </c>
      <c r="AH46" s="46">
        <f t="shared" si="11"/>
        <v>2.9658587786259538E-5</v>
      </c>
      <c r="AI46" s="45">
        <f t="shared" si="12"/>
        <v>2.2009373284642345E-6</v>
      </c>
      <c r="AJ46" s="50">
        <f t="shared" si="30"/>
        <v>7.0174441666666665</v>
      </c>
      <c r="AK46" s="50">
        <f t="shared" si="31"/>
        <v>1.1836529110858469</v>
      </c>
      <c r="AL46" s="45">
        <f t="shared" si="32"/>
        <v>1.2368427917253936E-2</v>
      </c>
      <c r="AM46" s="45">
        <f t="shared" si="33"/>
        <v>1.2375350706265205E-2</v>
      </c>
      <c r="AN46" s="46">
        <f t="shared" si="17"/>
        <v>1.237188931175957E-2</v>
      </c>
      <c r="AO46" s="54">
        <f t="shared" si="18"/>
        <v>4.8951510545920234E-6</v>
      </c>
    </row>
    <row r="47" spans="1:41">
      <c r="A47" s="18">
        <v>44</v>
      </c>
      <c r="B47" s="19">
        <v>7.67</v>
      </c>
      <c r="C47" s="20">
        <v>354</v>
      </c>
      <c r="D47" s="14"/>
      <c r="E47" s="53">
        <v>44</v>
      </c>
      <c r="F47" s="35">
        <v>500.26</v>
      </c>
      <c r="G47" s="37">
        <v>527.88</v>
      </c>
      <c r="H47" s="36">
        <v>7.85</v>
      </c>
      <c r="I47" s="27">
        <v>339</v>
      </c>
      <c r="J47" s="48">
        <v>0</v>
      </c>
      <c r="K47" s="49">
        <v>0</v>
      </c>
      <c r="L47" s="157">
        <v>0.26956566666666665</v>
      </c>
      <c r="N47" s="53">
        <v>44</v>
      </c>
      <c r="O47" s="35">
        <v>500.31</v>
      </c>
      <c r="P47" s="37">
        <v>536.20000000000005</v>
      </c>
      <c r="Q47" s="36">
        <v>7.73</v>
      </c>
      <c r="R47" s="27">
        <v>344</v>
      </c>
      <c r="S47" s="48">
        <v>0</v>
      </c>
      <c r="T47" s="49">
        <v>0</v>
      </c>
      <c r="U47" s="157">
        <v>0.219108</v>
      </c>
      <c r="W47" s="53">
        <f t="shared" si="20"/>
        <v>43</v>
      </c>
      <c r="X47" s="37">
        <f t="shared" si="21"/>
        <v>7.71</v>
      </c>
      <c r="Y47" s="47">
        <f t="shared" si="22"/>
        <v>0</v>
      </c>
      <c r="Z47" s="44">
        <f t="shared" si="23"/>
        <v>291.5</v>
      </c>
      <c r="AA47" s="51">
        <f t="shared" si="34"/>
        <v>4.9497474683058327</v>
      </c>
      <c r="AB47" s="50">
        <f t="shared" si="24"/>
        <v>3.9726500000000003E-3</v>
      </c>
      <c r="AC47" s="50">
        <f t="shared" si="25"/>
        <v>3.4763490683474237E-3</v>
      </c>
      <c r="AD47" s="50">
        <f t="shared" si="26"/>
        <v>7.8987000000000016E-3</v>
      </c>
      <c r="AE47" s="50">
        <f t="shared" si="27"/>
        <v>6.0959675606092247E-3</v>
      </c>
      <c r="AF47" s="45">
        <f t="shared" si="28"/>
        <v>2.8813740458015266E-5</v>
      </c>
      <c r="AG47" s="45">
        <f t="shared" si="29"/>
        <v>3.1481679389312975E-5</v>
      </c>
      <c r="AH47" s="46">
        <f t="shared" si="11"/>
        <v>3.014770992366412E-5</v>
      </c>
      <c r="AI47" s="45">
        <f t="shared" si="12"/>
        <v>1.8865177101122002E-6</v>
      </c>
      <c r="AJ47" s="50">
        <f t="shared" si="30"/>
        <v>7.3293196666666667</v>
      </c>
      <c r="AK47" s="50">
        <f t="shared" si="31"/>
        <v>1.1865683123446791</v>
      </c>
      <c r="AL47" s="45">
        <f t="shared" si="32"/>
        <v>1.2921904898704688E-2</v>
      </c>
      <c r="AM47" s="45">
        <f t="shared" si="33"/>
        <v>1.2921558759254128E-2</v>
      </c>
      <c r="AN47" s="46">
        <f t="shared" si="17"/>
        <v>1.2921731828979408E-2</v>
      </c>
      <c r="AO47" s="54">
        <f t="shared" si="18"/>
        <v>2.447575527275159E-7</v>
      </c>
    </row>
    <row r="48" spans="1:41">
      <c r="A48" s="18">
        <v>45</v>
      </c>
      <c r="B48" s="19">
        <v>7.52</v>
      </c>
      <c r="C48" s="20">
        <v>329</v>
      </c>
      <c r="D48" s="14"/>
      <c r="E48" s="53">
        <v>45</v>
      </c>
      <c r="F48" s="35">
        <v>500.3</v>
      </c>
      <c r="G48" s="37">
        <v>511.74</v>
      </c>
      <c r="H48" s="36">
        <v>7.73</v>
      </c>
      <c r="I48" s="27">
        <v>317</v>
      </c>
      <c r="J48" s="48">
        <v>1.3980000000000001E-4</v>
      </c>
      <c r="K48" s="49">
        <v>0</v>
      </c>
      <c r="L48" s="157">
        <v>0.2477726666666667</v>
      </c>
      <c r="N48" s="53">
        <v>45</v>
      </c>
      <c r="O48" s="35">
        <v>500.36</v>
      </c>
      <c r="P48" s="37">
        <v>505.22</v>
      </c>
      <c r="Q48" s="36">
        <v>7.71</v>
      </c>
      <c r="R48" s="27">
        <v>326</v>
      </c>
      <c r="S48" s="48">
        <v>0</v>
      </c>
      <c r="T48" s="49">
        <v>3.2620000000000001E-4</v>
      </c>
      <c r="U48" s="157">
        <v>0.28998433333333334</v>
      </c>
      <c r="W48" s="53">
        <f t="shared" si="20"/>
        <v>44</v>
      </c>
      <c r="X48" s="37">
        <f t="shared" si="21"/>
        <v>7.79</v>
      </c>
      <c r="Y48" s="47">
        <f t="shared" si="22"/>
        <v>8.4852813742385153E-2</v>
      </c>
      <c r="Z48" s="44">
        <f t="shared" si="23"/>
        <v>341.5</v>
      </c>
      <c r="AA48" s="51">
        <f t="shared" si="34"/>
        <v>3.5355339059327378</v>
      </c>
      <c r="AB48" s="50">
        <f t="shared" si="24"/>
        <v>3.9726500000000003E-3</v>
      </c>
      <c r="AC48" s="50">
        <f t="shared" si="25"/>
        <v>3.4763490683474237E-3</v>
      </c>
      <c r="AD48" s="50">
        <f t="shared" si="26"/>
        <v>7.8987000000000016E-3</v>
      </c>
      <c r="AE48" s="50">
        <f t="shared" si="27"/>
        <v>6.0959675606092247E-3</v>
      </c>
      <c r="AF48" s="45">
        <f t="shared" si="28"/>
        <v>2.8813740458015266E-5</v>
      </c>
      <c r="AG48" s="45">
        <f t="shared" si="29"/>
        <v>3.1481679389312975E-5</v>
      </c>
      <c r="AH48" s="46">
        <f t="shared" si="11"/>
        <v>3.014770992366412E-5</v>
      </c>
      <c r="AI48" s="45">
        <f t="shared" si="12"/>
        <v>1.8865177101122002E-6</v>
      </c>
      <c r="AJ48" s="50">
        <f t="shared" si="30"/>
        <v>7.5736565000000002</v>
      </c>
      <c r="AK48" s="50">
        <f t="shared" si="31"/>
        <v>1.2222472706075294</v>
      </c>
      <c r="AL48" s="45">
        <f t="shared" si="32"/>
        <v>1.3397154364328132E-2</v>
      </c>
      <c r="AM48" s="45">
        <f t="shared" si="33"/>
        <v>1.3307850386082797E-2</v>
      </c>
      <c r="AN48" s="46">
        <f t="shared" si="17"/>
        <v>1.3352502375205464E-2</v>
      </c>
      <c r="AO48" s="54">
        <f t="shared" si="18"/>
        <v>6.3147448604211826E-5</v>
      </c>
    </row>
    <row r="49" spans="1:41">
      <c r="A49" s="18">
        <v>46</v>
      </c>
      <c r="B49" s="19">
        <v>7.39</v>
      </c>
      <c r="C49" s="20">
        <v>357</v>
      </c>
      <c r="D49" s="14"/>
      <c r="E49" s="53">
        <v>46</v>
      </c>
      <c r="F49" s="35">
        <v>500.27</v>
      </c>
      <c r="G49" s="37">
        <v>530.83000000000004</v>
      </c>
      <c r="H49" s="36">
        <v>7.69</v>
      </c>
      <c r="I49" s="27">
        <v>328</v>
      </c>
      <c r="J49" s="48">
        <v>0</v>
      </c>
      <c r="K49" s="49">
        <v>0</v>
      </c>
      <c r="L49" s="157">
        <v>0.26819133333333339</v>
      </c>
      <c r="N49" s="53">
        <v>46</v>
      </c>
      <c r="O49" s="35">
        <v>500.24</v>
      </c>
      <c r="P49" s="37">
        <v>543.71</v>
      </c>
      <c r="Q49" s="36">
        <v>7.75</v>
      </c>
      <c r="R49" s="27">
        <v>334</v>
      </c>
      <c r="S49" s="48">
        <v>0</v>
      </c>
      <c r="T49" s="49">
        <v>1.1650000000000001E-4</v>
      </c>
      <c r="U49" s="157">
        <v>0.27663366666666667</v>
      </c>
      <c r="W49" s="53">
        <f t="shared" si="20"/>
        <v>45</v>
      </c>
      <c r="X49" s="37">
        <f t="shared" si="21"/>
        <v>7.7200000000000006</v>
      </c>
      <c r="Y49" s="47">
        <f t="shared" si="22"/>
        <v>1.4142135623731277E-2</v>
      </c>
      <c r="Z49" s="44">
        <f t="shared" si="23"/>
        <v>321.5</v>
      </c>
      <c r="AA49" s="51">
        <f t="shared" si="34"/>
        <v>6.3639610306789276</v>
      </c>
      <c r="AB49" s="50">
        <f t="shared" si="24"/>
        <v>4.0425500000000007E-3</v>
      </c>
      <c r="AC49" s="50">
        <f t="shared" si="25"/>
        <v>3.5752025963573029E-3</v>
      </c>
      <c r="AD49" s="50">
        <f t="shared" si="26"/>
        <v>8.0618000000000009E-3</v>
      </c>
      <c r="AE49" s="50">
        <f t="shared" si="27"/>
        <v>6.3266257926322764E-3</v>
      </c>
      <c r="AF49" s="45">
        <f t="shared" si="28"/>
        <v>2.8813740458015266E-5</v>
      </c>
      <c r="AG49" s="45">
        <f t="shared" si="29"/>
        <v>3.2726717557251903E-5</v>
      </c>
      <c r="AH49" s="46">
        <f t="shared" si="11"/>
        <v>3.0770229007633581E-5</v>
      </c>
      <c r="AI49" s="45">
        <f t="shared" si="12"/>
        <v>2.7668926414978923E-6</v>
      </c>
      <c r="AJ49" s="50">
        <f t="shared" si="30"/>
        <v>7.8425349999999998</v>
      </c>
      <c r="AK49" s="50">
        <f t="shared" si="31"/>
        <v>1.2520954263527155</v>
      </c>
      <c r="AL49" s="45">
        <f t="shared" si="32"/>
        <v>1.3833982350939045E-2</v>
      </c>
      <c r="AM49" s="45">
        <f t="shared" si="33"/>
        <v>1.3819098354564826E-2</v>
      </c>
      <c r="AN49" s="46">
        <f t="shared" si="17"/>
        <v>1.3826540352751935E-2</v>
      </c>
      <c r="AO49" s="54">
        <f t="shared" si="18"/>
        <v>1.0524574767366595E-5</v>
      </c>
    </row>
    <row r="50" spans="1:41">
      <c r="A50" s="18">
        <v>47</v>
      </c>
      <c r="B50" s="19">
        <v>7.21</v>
      </c>
      <c r="C50" s="20">
        <v>318</v>
      </c>
      <c r="D50" s="14"/>
      <c r="E50" s="53">
        <v>47</v>
      </c>
      <c r="F50" s="35">
        <v>500.08</v>
      </c>
      <c r="G50" s="37">
        <v>468.53</v>
      </c>
      <c r="H50" s="36">
        <v>7.83</v>
      </c>
      <c r="I50" s="27">
        <v>325</v>
      </c>
      <c r="J50" s="48">
        <v>0</v>
      </c>
      <c r="K50" s="49">
        <v>4.6600000000000005E-4</v>
      </c>
      <c r="L50" s="157">
        <v>0.20556099999999999</v>
      </c>
      <c r="N50" s="53">
        <v>47</v>
      </c>
      <c r="O50" s="35">
        <v>501.51</v>
      </c>
      <c r="P50" s="37">
        <v>507.38</v>
      </c>
      <c r="Q50" s="36">
        <v>7.75</v>
      </c>
      <c r="R50" s="27">
        <v>326</v>
      </c>
      <c r="S50" s="48">
        <v>0</v>
      </c>
      <c r="T50" s="49">
        <v>4.6600000000000001E-5</v>
      </c>
      <c r="U50" s="157">
        <v>0.29685600000000001</v>
      </c>
      <c r="W50" s="53">
        <f t="shared" si="20"/>
        <v>46</v>
      </c>
      <c r="X50" s="37">
        <f t="shared" si="21"/>
        <v>7.7200000000000006</v>
      </c>
      <c r="Y50" s="47">
        <f t="shared" si="22"/>
        <v>4.2426406871192576E-2</v>
      </c>
      <c r="Z50" s="44">
        <f t="shared" si="23"/>
        <v>331</v>
      </c>
      <c r="AA50" s="51">
        <f t="shared" si="34"/>
        <v>4.2426406871192848</v>
      </c>
      <c r="AB50" s="50">
        <f t="shared" si="24"/>
        <v>4.0425500000000007E-3</v>
      </c>
      <c r="AC50" s="50">
        <f t="shared" si="25"/>
        <v>3.5752025963573029E-3</v>
      </c>
      <c r="AD50" s="50">
        <f t="shared" si="26"/>
        <v>8.1200500000000002E-3</v>
      </c>
      <c r="AE50" s="50">
        <f t="shared" si="27"/>
        <v>6.4090037326405089E-3</v>
      </c>
      <c r="AF50" s="45">
        <f t="shared" si="28"/>
        <v>2.8813740458015266E-5</v>
      </c>
      <c r="AG50" s="45">
        <f t="shared" si="29"/>
        <v>3.3171374045801519E-5</v>
      </c>
      <c r="AH50" s="46">
        <f t="shared" si="11"/>
        <v>3.0992557251908392E-5</v>
      </c>
      <c r="AI50" s="45">
        <f t="shared" si="12"/>
        <v>3.081312259849924E-6</v>
      </c>
      <c r="AJ50" s="50">
        <f t="shared" si="30"/>
        <v>8.1149474999999995</v>
      </c>
      <c r="AK50" s="50">
        <f t="shared" si="31"/>
        <v>1.2580650575017527</v>
      </c>
      <c r="AL50" s="45">
        <f t="shared" si="32"/>
        <v>1.4306808840408544E-2</v>
      </c>
      <c r="AM50" s="45">
        <f t="shared" si="33"/>
        <v>1.4306808840408547E-2</v>
      </c>
      <c r="AN50" s="46">
        <f t="shared" si="17"/>
        <v>1.4306808840408546E-2</v>
      </c>
      <c r="AO50" s="54">
        <f t="shared" si="18"/>
        <v>2.4532694666933987E-18</v>
      </c>
    </row>
    <row r="51" spans="1:41">
      <c r="A51" s="18">
        <v>48</v>
      </c>
      <c r="B51" s="19">
        <v>6.33</v>
      </c>
      <c r="C51" s="20">
        <v>347</v>
      </c>
      <c r="D51" s="14"/>
      <c r="E51" s="53">
        <v>48</v>
      </c>
      <c r="F51" s="35">
        <v>500.49</v>
      </c>
      <c r="G51" s="37">
        <v>495.43</v>
      </c>
      <c r="H51" s="36">
        <v>7.64</v>
      </c>
      <c r="I51" s="27">
        <v>351</v>
      </c>
      <c r="J51" s="48">
        <v>0</v>
      </c>
      <c r="K51" s="49">
        <v>3.0289999999999999E-4</v>
      </c>
      <c r="L51" s="157">
        <v>0.25052133333333332</v>
      </c>
      <c r="N51" s="53">
        <v>48</v>
      </c>
      <c r="O51" s="35">
        <v>500.55</v>
      </c>
      <c r="P51" s="37">
        <v>500.87</v>
      </c>
      <c r="Q51" s="36">
        <v>7.67</v>
      </c>
      <c r="R51" s="27">
        <v>348</v>
      </c>
      <c r="S51" s="48">
        <v>0</v>
      </c>
      <c r="T51" s="49">
        <v>0</v>
      </c>
      <c r="U51" s="157">
        <v>0.29587433333333335</v>
      </c>
      <c r="W51" s="53">
        <f t="shared" si="20"/>
        <v>47</v>
      </c>
      <c r="X51" s="37">
        <f t="shared" si="21"/>
        <v>7.79</v>
      </c>
      <c r="Y51" s="47">
        <f t="shared" si="22"/>
        <v>5.6568542494923851E-2</v>
      </c>
      <c r="Z51" s="44">
        <f t="shared" si="23"/>
        <v>325.5</v>
      </c>
      <c r="AA51" s="51">
        <f t="shared" si="34"/>
        <v>0.70710678118654757</v>
      </c>
      <c r="AB51" s="50">
        <f t="shared" si="24"/>
        <v>4.0425500000000007E-3</v>
      </c>
      <c r="AC51" s="50">
        <f t="shared" si="25"/>
        <v>3.5752025963573029E-3</v>
      </c>
      <c r="AD51" s="50">
        <f t="shared" si="26"/>
        <v>8.3763499999999994E-3</v>
      </c>
      <c r="AE51" s="50">
        <f t="shared" si="27"/>
        <v>6.7055643166701474E-3</v>
      </c>
      <c r="AF51" s="45">
        <f t="shared" si="28"/>
        <v>3.0592366412213743E-5</v>
      </c>
      <c r="AG51" s="45">
        <f t="shared" si="29"/>
        <v>3.3349236641221364E-5</v>
      </c>
      <c r="AH51" s="46">
        <f t="shared" si="11"/>
        <v>3.197080152671755E-5</v>
      </c>
      <c r="AI51" s="45">
        <f t="shared" si="12"/>
        <v>1.949401633782599E-6</v>
      </c>
      <c r="AJ51" s="50">
        <f t="shared" si="30"/>
        <v>8.3661560000000001</v>
      </c>
      <c r="AK51" s="50">
        <f t="shared" si="31"/>
        <v>1.3226203710901787</v>
      </c>
      <c r="AL51" s="45">
        <f t="shared" si="32"/>
        <v>1.4669216845148342E-2</v>
      </c>
      <c r="AM51" s="45">
        <f t="shared" si="33"/>
        <v>1.4830171689660292E-2</v>
      </c>
      <c r="AN51" s="46">
        <f t="shared" si="17"/>
        <v>1.4749694267404318E-2</v>
      </c>
      <c r="AO51" s="54">
        <f t="shared" si="18"/>
        <v>1.1381226201922591E-4</v>
      </c>
    </row>
    <row r="52" spans="1:41">
      <c r="A52" s="18">
        <v>49</v>
      </c>
      <c r="B52" s="19">
        <v>7.4</v>
      </c>
      <c r="C52" s="20">
        <v>361</v>
      </c>
      <c r="D52" s="14"/>
      <c r="E52" s="53">
        <v>49</v>
      </c>
      <c r="F52" s="35">
        <v>500.19</v>
      </c>
      <c r="G52" s="37">
        <v>494.65</v>
      </c>
      <c r="H52" s="36">
        <v>7.7</v>
      </c>
      <c r="I52" s="27">
        <v>337</v>
      </c>
      <c r="J52" s="48">
        <v>0</v>
      </c>
      <c r="K52" s="49">
        <v>0</v>
      </c>
      <c r="L52" s="157">
        <v>0.28625400000000001</v>
      </c>
      <c r="N52" s="53">
        <v>49</v>
      </c>
      <c r="O52" s="35">
        <v>500.29</v>
      </c>
      <c r="P52" s="37">
        <v>491.78</v>
      </c>
      <c r="Q52" s="36">
        <v>7.52</v>
      </c>
      <c r="R52" s="27">
        <v>331</v>
      </c>
      <c r="S52" s="48">
        <v>0</v>
      </c>
      <c r="T52" s="49">
        <v>0</v>
      </c>
      <c r="U52" s="157">
        <v>0.27506300000000006</v>
      </c>
      <c r="W52" s="53">
        <f t="shared" si="20"/>
        <v>48</v>
      </c>
      <c r="X52" s="37">
        <f t="shared" si="21"/>
        <v>7.6549999999999994</v>
      </c>
      <c r="Y52" s="47">
        <f t="shared" si="22"/>
        <v>2.12132034355966E-2</v>
      </c>
      <c r="Z52" s="44">
        <f t="shared" si="23"/>
        <v>349.5</v>
      </c>
      <c r="AA52" s="51">
        <f t="shared" si="34"/>
        <v>2.1213203435596424</v>
      </c>
      <c r="AB52" s="50">
        <f t="shared" si="24"/>
        <v>4.0425500000000007E-3</v>
      </c>
      <c r="AC52" s="50">
        <f t="shared" si="25"/>
        <v>3.5752025963573029E-3</v>
      </c>
      <c r="AD52" s="50">
        <f t="shared" si="26"/>
        <v>8.5277999999999986E-3</v>
      </c>
      <c r="AE52" s="50">
        <f t="shared" si="27"/>
        <v>6.9197469606915524E-3</v>
      </c>
      <c r="AF52" s="45">
        <f t="shared" si="28"/>
        <v>3.1748473282442752E-5</v>
      </c>
      <c r="AG52" s="45">
        <f t="shared" si="29"/>
        <v>3.3349236641221364E-5</v>
      </c>
      <c r="AH52" s="46">
        <f t="shared" si="11"/>
        <v>3.2548854961832058E-5</v>
      </c>
      <c r="AI52" s="45">
        <f t="shared" si="12"/>
        <v>1.1319106260673107E-6</v>
      </c>
      <c r="AJ52" s="50">
        <f t="shared" si="30"/>
        <v>8.6393538333333328</v>
      </c>
      <c r="AK52" s="50">
        <f t="shared" si="31"/>
        <v>1.3546897849373323</v>
      </c>
      <c r="AL52" s="45">
        <f t="shared" si="32"/>
        <v>1.5110890784067143E-2</v>
      </c>
      <c r="AM52" s="45">
        <f t="shared" si="33"/>
        <v>1.535180384165922E-2</v>
      </c>
      <c r="AN52" s="46">
        <f t="shared" si="17"/>
        <v>1.5231347312863183E-2</v>
      </c>
      <c r="AO52" s="54">
        <f t="shared" si="18"/>
        <v>1.7035125669974329E-4</v>
      </c>
    </row>
    <row r="53" spans="1:41">
      <c r="A53" s="18">
        <v>50</v>
      </c>
      <c r="B53" s="19">
        <v>7.43</v>
      </c>
      <c r="C53" s="20">
        <v>362</v>
      </c>
      <c r="D53" s="14"/>
      <c r="E53" s="53">
        <v>50</v>
      </c>
      <c r="F53" s="35">
        <v>500.37</v>
      </c>
      <c r="G53" s="37">
        <v>486.16</v>
      </c>
      <c r="H53" s="36">
        <v>7.62</v>
      </c>
      <c r="I53" s="27">
        <v>348</v>
      </c>
      <c r="J53" s="48">
        <v>0</v>
      </c>
      <c r="K53" s="49">
        <v>0</v>
      </c>
      <c r="L53" s="157">
        <v>0.29371466666666673</v>
      </c>
      <c r="N53" s="53">
        <v>50</v>
      </c>
      <c r="O53" s="35">
        <v>500.15</v>
      </c>
      <c r="P53" s="37">
        <v>487.35</v>
      </c>
      <c r="Q53" s="36">
        <v>7.64</v>
      </c>
      <c r="R53" s="27">
        <v>351</v>
      </c>
      <c r="S53" s="48">
        <v>0</v>
      </c>
      <c r="T53" s="49">
        <v>0</v>
      </c>
      <c r="U53" s="157">
        <v>0.30470933333333333</v>
      </c>
      <c r="W53" s="53">
        <f t="shared" si="20"/>
        <v>49</v>
      </c>
      <c r="X53" s="37">
        <f t="shared" si="21"/>
        <v>7.6099999999999994</v>
      </c>
      <c r="Y53" s="47">
        <f t="shared" si="22"/>
        <v>0.12727922061357899</v>
      </c>
      <c r="Z53" s="44">
        <f t="shared" si="23"/>
        <v>334</v>
      </c>
      <c r="AA53" s="51">
        <f t="shared" si="34"/>
        <v>4.2426406871192848</v>
      </c>
      <c r="AB53" s="50">
        <f t="shared" si="24"/>
        <v>4.0425500000000007E-3</v>
      </c>
      <c r="AC53" s="50">
        <f t="shared" si="25"/>
        <v>3.5752025963573029E-3</v>
      </c>
      <c r="AD53" s="50">
        <f t="shared" si="26"/>
        <v>8.5277999999999986E-3</v>
      </c>
      <c r="AE53" s="50">
        <f t="shared" si="27"/>
        <v>6.9197469606915524E-3</v>
      </c>
      <c r="AF53" s="45">
        <f t="shared" si="28"/>
        <v>3.1748473282442752E-5</v>
      </c>
      <c r="AG53" s="45">
        <f t="shared" si="29"/>
        <v>3.3349236641221364E-5</v>
      </c>
      <c r="AH53" s="46">
        <f t="shared" si="11"/>
        <v>3.2548854961832058E-5</v>
      </c>
      <c r="AI53" s="45">
        <f t="shared" si="12"/>
        <v>1.1319106260673107E-6</v>
      </c>
      <c r="AJ53" s="50">
        <f t="shared" si="30"/>
        <v>8.9200123333333323</v>
      </c>
      <c r="AK53" s="50">
        <f t="shared" si="31"/>
        <v>1.3626030169255909</v>
      </c>
      <c r="AL53" s="45">
        <f t="shared" si="32"/>
        <v>1.5615562102988468E-2</v>
      </c>
      <c r="AM53" s="45">
        <f t="shared" si="33"/>
        <v>1.5836745211898436E-2</v>
      </c>
      <c r="AN53" s="46">
        <f t="shared" si="17"/>
        <v>1.5726153657443454E-2</v>
      </c>
      <c r="AO53" s="54">
        <f t="shared" si="18"/>
        <v>1.564000761941608E-4</v>
      </c>
    </row>
    <row r="54" spans="1:41">
      <c r="A54" s="18">
        <v>52</v>
      </c>
      <c r="B54" s="19">
        <v>7.25</v>
      </c>
      <c r="C54" s="20">
        <v>329</v>
      </c>
      <c r="D54" s="14"/>
      <c r="E54" s="53">
        <v>52</v>
      </c>
      <c r="F54" s="35">
        <v>500.24</v>
      </c>
      <c r="G54" s="37">
        <v>481.71</v>
      </c>
      <c r="H54" s="36">
        <v>7.36</v>
      </c>
      <c r="I54" s="27">
        <v>339</v>
      </c>
      <c r="J54" s="48">
        <v>0</v>
      </c>
      <c r="K54" s="49">
        <v>0</v>
      </c>
      <c r="L54" s="157">
        <v>0.33572999999999997</v>
      </c>
      <c r="N54" s="53">
        <v>52</v>
      </c>
      <c r="O54" s="35">
        <v>500.38</v>
      </c>
      <c r="P54" s="37">
        <v>480.86</v>
      </c>
      <c r="Q54" s="36">
        <v>7.36</v>
      </c>
      <c r="R54" s="27">
        <v>335</v>
      </c>
      <c r="S54" s="48">
        <v>0</v>
      </c>
      <c r="T54" s="49">
        <v>0</v>
      </c>
      <c r="U54" s="157">
        <v>0.37067733333333336</v>
      </c>
      <c r="W54" s="53">
        <f t="shared" si="20"/>
        <v>50</v>
      </c>
      <c r="X54" s="37">
        <f t="shared" si="21"/>
        <v>7.63</v>
      </c>
      <c r="Y54" s="47">
        <f t="shared" si="22"/>
        <v>1.4142135623730649E-2</v>
      </c>
      <c r="Z54" s="44">
        <f t="shared" si="23"/>
        <v>349.5</v>
      </c>
      <c r="AA54" s="51">
        <f t="shared" si="34"/>
        <v>2.1213203435596424</v>
      </c>
      <c r="AB54" s="50">
        <f t="shared" si="24"/>
        <v>4.0425500000000007E-3</v>
      </c>
      <c r="AC54" s="50">
        <f t="shared" si="25"/>
        <v>3.5752025963573029E-3</v>
      </c>
      <c r="AD54" s="50">
        <f t="shared" si="26"/>
        <v>8.5277999999999986E-3</v>
      </c>
      <c r="AE54" s="50">
        <f t="shared" si="27"/>
        <v>6.9197469606915524E-3</v>
      </c>
      <c r="AF54" s="45">
        <f t="shared" si="28"/>
        <v>3.1748473282442752E-5</v>
      </c>
      <c r="AG54" s="45">
        <f t="shared" si="29"/>
        <v>3.3349236641221364E-5</v>
      </c>
      <c r="AH54" s="46">
        <f t="shared" si="11"/>
        <v>3.2548854961832058E-5</v>
      </c>
      <c r="AI54" s="45">
        <f t="shared" si="12"/>
        <v>1.1319106260673107E-6</v>
      </c>
      <c r="AJ54" s="50">
        <f t="shared" si="30"/>
        <v>9.219224333333333</v>
      </c>
      <c r="AK54" s="50">
        <f t="shared" si="31"/>
        <v>1.3703774202824766</v>
      </c>
      <c r="AL54" s="45">
        <f t="shared" si="32"/>
        <v>1.61333867210312E-2</v>
      </c>
      <c r="AM54" s="45">
        <f t="shared" si="33"/>
        <v>1.6373953639172711E-2</v>
      </c>
      <c r="AN54" s="46">
        <f t="shared" si="17"/>
        <v>1.6253670180101955E-2</v>
      </c>
      <c r="AO54" s="54">
        <f t="shared" si="18"/>
        <v>1.7010649914701208E-4</v>
      </c>
    </row>
    <row r="55" spans="1:41" ht="15" thickBot="1">
      <c r="A55" s="22">
        <v>53</v>
      </c>
      <c r="B55" s="24">
        <v>7.54</v>
      </c>
      <c r="C55" s="25">
        <v>383</v>
      </c>
      <c r="D55" s="14"/>
      <c r="E55" s="55">
        <v>53</v>
      </c>
      <c r="F55" s="158">
        <v>500.33</v>
      </c>
      <c r="G55" s="56">
        <v>479.31</v>
      </c>
      <c r="H55" s="159">
        <v>7.26</v>
      </c>
      <c r="I55" s="160">
        <v>259</v>
      </c>
      <c r="J55" s="161">
        <v>0</v>
      </c>
      <c r="K55" s="162">
        <v>0</v>
      </c>
      <c r="L55" s="163">
        <v>0.30294233333333331</v>
      </c>
      <c r="N55" s="55">
        <v>53</v>
      </c>
      <c r="O55" s="158">
        <v>500.39</v>
      </c>
      <c r="P55" s="56">
        <v>479.52</v>
      </c>
      <c r="Q55" s="159">
        <v>7.35</v>
      </c>
      <c r="R55" s="160">
        <v>302</v>
      </c>
      <c r="S55" s="161">
        <v>0</v>
      </c>
      <c r="T55" s="162">
        <v>0</v>
      </c>
      <c r="U55" s="163">
        <v>0.25641133333333338</v>
      </c>
      <c r="W55" s="53">
        <f t="shared" si="20"/>
        <v>52</v>
      </c>
      <c r="X55" s="37">
        <f t="shared" si="21"/>
        <v>7.36</v>
      </c>
      <c r="Y55" s="47">
        <f t="shared" si="22"/>
        <v>0</v>
      </c>
      <c r="Z55" s="44">
        <f t="shared" si="23"/>
        <v>337</v>
      </c>
      <c r="AA55" s="51">
        <f t="shared" si="34"/>
        <v>2.8284271247461903</v>
      </c>
      <c r="AB55" s="50">
        <f t="shared" si="24"/>
        <v>4.0425500000000007E-3</v>
      </c>
      <c r="AC55" s="50">
        <f t="shared" si="25"/>
        <v>3.5752025963573029E-3</v>
      </c>
      <c r="AD55" s="50">
        <f t="shared" si="26"/>
        <v>8.5277999999999986E-3</v>
      </c>
      <c r="AE55" s="50">
        <f t="shared" si="27"/>
        <v>6.9197469606915524E-3</v>
      </c>
      <c r="AF55" s="45">
        <f t="shared" si="28"/>
        <v>3.1748473282442752E-5</v>
      </c>
      <c r="AG55" s="45">
        <f t="shared" si="29"/>
        <v>3.3349236641221364E-5</v>
      </c>
      <c r="AH55" s="46">
        <f t="shared" si="11"/>
        <v>3.2548854961832058E-5</v>
      </c>
      <c r="AI55" s="45">
        <f t="shared" si="12"/>
        <v>1.1319106260673107E-6</v>
      </c>
      <c r="AJ55" s="50">
        <f t="shared" si="30"/>
        <v>9.5724280000000004</v>
      </c>
      <c r="AK55" s="50">
        <f t="shared" si="31"/>
        <v>1.3950889166668632</v>
      </c>
      <c r="AL55" s="45">
        <f t="shared" si="32"/>
        <v>1.6725285181494482E-2</v>
      </c>
      <c r="AM55" s="45">
        <f t="shared" si="33"/>
        <v>1.7027464921836266E-2</v>
      </c>
      <c r="AN55" s="46">
        <f t="shared" si="17"/>
        <v>1.6876375051665372E-2</v>
      </c>
      <c r="AO55" s="54">
        <f t="shared" si="18"/>
        <v>2.1367334353286565E-4</v>
      </c>
    </row>
    <row r="56" spans="1:41" ht="15" thickBot="1">
      <c r="A56" s="26"/>
      <c r="D56" s="14"/>
      <c r="W56" s="55">
        <f t="shared" si="20"/>
        <v>53</v>
      </c>
      <c r="X56" s="56">
        <f t="shared" si="21"/>
        <v>7.3049999999999997</v>
      </c>
      <c r="Y56" s="57">
        <f t="shared" si="22"/>
        <v>6.3639610306789177E-2</v>
      </c>
      <c r="Z56" s="58">
        <f t="shared" si="23"/>
        <v>280.5</v>
      </c>
      <c r="AA56" s="59">
        <f t="shared" si="34"/>
        <v>30.405591591021544</v>
      </c>
      <c r="AB56" s="60">
        <f t="shared" si="24"/>
        <v>4.0425500000000007E-3</v>
      </c>
      <c r="AC56" s="60">
        <f t="shared" si="25"/>
        <v>3.5752025963573029E-3</v>
      </c>
      <c r="AD56" s="60">
        <f t="shared" si="26"/>
        <v>8.5277999999999986E-3</v>
      </c>
      <c r="AE56" s="60">
        <f t="shared" si="27"/>
        <v>6.9197469606915524E-3</v>
      </c>
      <c r="AF56" s="61">
        <f t="shared" si="28"/>
        <v>3.1748473282442752E-5</v>
      </c>
      <c r="AG56" s="61">
        <f t="shared" si="29"/>
        <v>3.3349236641221364E-5</v>
      </c>
      <c r="AH56" s="62">
        <f t="shared" si="11"/>
        <v>3.2548854961832058E-5</v>
      </c>
      <c r="AI56" s="61">
        <f t="shared" si="12"/>
        <v>1.1319106260673107E-6</v>
      </c>
      <c r="AJ56" s="60">
        <f t="shared" si="30"/>
        <v>9.8521048333333336</v>
      </c>
      <c r="AK56" s="60">
        <f t="shared" si="31"/>
        <v>1.4279913023022544</v>
      </c>
      <c r="AL56" s="61">
        <f t="shared" si="32"/>
        <v>1.7259378353713689E-2</v>
      </c>
      <c r="AM56" s="61">
        <f t="shared" si="33"/>
        <v>1.7479523044271965E-2</v>
      </c>
      <c r="AN56" s="62">
        <f t="shared" si="17"/>
        <v>1.7369450698992827E-2</v>
      </c>
      <c r="AO56" s="63">
        <f t="shared" si="18"/>
        <v>1.556658035359709E-4</v>
      </c>
    </row>
    <row r="57" spans="1:41">
      <c r="D57" s="14"/>
    </row>
    <row r="58" spans="1:41">
      <c r="D58" s="14"/>
    </row>
    <row r="59" spans="1:41">
      <c r="D59" s="14"/>
    </row>
    <row r="60" spans="1:41">
      <c r="D60" s="14"/>
    </row>
    <row r="61" spans="1:41">
      <c r="D61" s="14"/>
    </row>
    <row r="62" spans="1:41">
      <c r="D62" s="14"/>
    </row>
    <row r="63" spans="1:41">
      <c r="D63" s="14"/>
    </row>
    <row r="64" spans="1:41">
      <c r="D64" s="14"/>
    </row>
    <row r="65" spans="1:41">
      <c r="E65" s="17"/>
      <c r="F65" s="41"/>
      <c r="G65" s="17"/>
      <c r="H65" s="17"/>
      <c r="I65" s="17"/>
      <c r="J65" s="17"/>
    </row>
    <row r="66" spans="1:41">
      <c r="E66" s="42"/>
      <c r="F66" s="42"/>
      <c r="G66" s="42"/>
      <c r="H66" s="42"/>
      <c r="I66" s="42"/>
      <c r="J66" s="42"/>
      <c r="K66" s="42"/>
      <c r="L66" s="42"/>
      <c r="M66" s="42"/>
      <c r="N66" s="42"/>
      <c r="O66" s="42"/>
      <c r="P66" s="42"/>
      <c r="Q66" s="42"/>
      <c r="R66" s="42"/>
      <c r="S66" s="42"/>
      <c r="T66" s="42"/>
      <c r="U66" s="42"/>
      <c r="W66" s="42"/>
      <c r="X66" s="42"/>
      <c r="Y66" s="42"/>
      <c r="Z66" s="42"/>
      <c r="AA66" s="42"/>
      <c r="AB66" s="42"/>
      <c r="AC66" s="42"/>
      <c r="AD66" s="42"/>
      <c r="AE66" s="42"/>
      <c r="AF66" s="42"/>
      <c r="AG66" s="42"/>
      <c r="AH66" s="42"/>
      <c r="AI66" s="42"/>
      <c r="AJ66" s="42"/>
      <c r="AK66" s="42"/>
      <c r="AL66" s="42"/>
      <c r="AM66" s="42"/>
      <c r="AN66" s="42"/>
      <c r="AO66" s="42"/>
    </row>
    <row r="67" spans="1:41">
      <c r="E67" s="42"/>
      <c r="F67" s="42"/>
      <c r="G67" s="42"/>
      <c r="H67" s="42"/>
      <c r="I67" s="42"/>
      <c r="J67" s="42"/>
      <c r="K67" s="42"/>
      <c r="L67" s="42"/>
      <c r="M67" s="42"/>
      <c r="N67" s="42"/>
      <c r="O67" s="42"/>
      <c r="P67" s="42"/>
      <c r="Q67" s="42"/>
      <c r="R67" s="42"/>
      <c r="S67" s="42"/>
      <c r="T67" s="42"/>
      <c r="U67" s="42"/>
      <c r="W67" s="42"/>
      <c r="X67" s="42"/>
      <c r="Y67" s="42"/>
      <c r="Z67" s="42"/>
      <c r="AA67" s="42"/>
      <c r="AB67" s="42"/>
      <c r="AC67" s="42"/>
      <c r="AD67" s="42"/>
      <c r="AE67" s="42"/>
      <c r="AF67" s="42"/>
      <c r="AG67" s="42"/>
      <c r="AH67" s="42"/>
      <c r="AI67" s="42"/>
      <c r="AJ67" s="42"/>
      <c r="AK67" s="42"/>
      <c r="AL67" s="42"/>
      <c r="AM67" s="42"/>
      <c r="AN67" s="42"/>
      <c r="AO67" s="42"/>
    </row>
    <row r="68" spans="1:41">
      <c r="E68" s="42"/>
      <c r="F68" s="42"/>
      <c r="G68" s="42"/>
      <c r="H68" s="42"/>
      <c r="I68" s="42"/>
      <c r="J68" s="42"/>
      <c r="K68" s="42"/>
      <c r="L68" s="42"/>
      <c r="M68" s="42"/>
      <c r="N68" s="42"/>
      <c r="O68" s="42"/>
      <c r="P68" s="42"/>
      <c r="Q68" s="42"/>
      <c r="R68" s="42"/>
      <c r="S68" s="42"/>
      <c r="T68" s="42"/>
      <c r="U68" s="42"/>
      <c r="W68" s="42"/>
      <c r="X68" s="42"/>
      <c r="Y68" s="42"/>
      <c r="Z68" s="42"/>
      <c r="AA68" s="42"/>
      <c r="AB68" s="42"/>
      <c r="AC68" s="42"/>
      <c r="AD68" s="42"/>
      <c r="AE68" s="42"/>
      <c r="AF68" s="42"/>
      <c r="AG68" s="42"/>
      <c r="AH68" s="42"/>
      <c r="AI68" s="42"/>
      <c r="AJ68" s="42"/>
      <c r="AK68" s="42"/>
      <c r="AL68" s="42"/>
      <c r="AM68" s="42"/>
      <c r="AN68" s="42"/>
      <c r="AO68" s="42"/>
    </row>
    <row r="75" spans="1:41" s="42" customFormat="1">
      <c r="A75" s="14"/>
      <c r="B75" s="21"/>
      <c r="C75" s="21"/>
      <c r="D75" s="21"/>
      <c r="E75" s="28"/>
      <c r="F75" s="28"/>
      <c r="G75" s="28"/>
      <c r="H75" s="28"/>
      <c r="I75" s="28"/>
      <c r="J75" s="28"/>
      <c r="K75" s="28"/>
      <c r="L75" s="28"/>
      <c r="M75" s="28"/>
      <c r="N75" s="28"/>
      <c r="O75" s="28"/>
      <c r="P75" s="28"/>
      <c r="Q75" s="28"/>
      <c r="R75" s="28"/>
      <c r="S75" s="28"/>
      <c r="T75" s="28"/>
      <c r="U75" s="28"/>
      <c r="W75" s="28"/>
      <c r="X75" s="28"/>
      <c r="Y75" s="28"/>
      <c r="Z75" s="28"/>
      <c r="AA75" s="28"/>
      <c r="AB75" s="28"/>
      <c r="AC75" s="28"/>
      <c r="AD75" s="28"/>
      <c r="AE75" s="28"/>
      <c r="AF75" s="28"/>
      <c r="AG75" s="28"/>
      <c r="AH75" s="28"/>
      <c r="AI75" s="28"/>
      <c r="AJ75" s="28"/>
      <c r="AK75" s="28"/>
      <c r="AL75" s="28"/>
      <c r="AM75" s="28"/>
      <c r="AN75" s="28"/>
      <c r="AO75" s="28"/>
    </row>
    <row r="76" spans="1:41" s="42" customFormat="1" ht="18" customHeight="1">
      <c r="A76" s="14"/>
      <c r="B76" s="21"/>
      <c r="C76" s="21"/>
      <c r="D76" s="21"/>
      <c r="E76" s="28"/>
      <c r="F76" s="28"/>
      <c r="G76" s="28"/>
      <c r="H76" s="28"/>
      <c r="I76" s="28"/>
      <c r="J76" s="28"/>
      <c r="K76" s="28"/>
      <c r="L76" s="28"/>
      <c r="M76" s="28"/>
      <c r="N76" s="28"/>
      <c r="O76" s="28"/>
      <c r="P76" s="28"/>
      <c r="Q76" s="28"/>
      <c r="R76" s="28"/>
      <c r="S76" s="28"/>
      <c r="T76" s="28"/>
      <c r="U76" s="28"/>
      <c r="W76" s="28"/>
      <c r="X76" s="28"/>
      <c r="Y76" s="28"/>
      <c r="Z76" s="28"/>
      <c r="AA76" s="28"/>
      <c r="AB76" s="28"/>
      <c r="AC76" s="28"/>
      <c r="AD76" s="28"/>
      <c r="AE76" s="28"/>
      <c r="AF76" s="28"/>
      <c r="AG76" s="28"/>
      <c r="AH76" s="28"/>
      <c r="AI76" s="28"/>
      <c r="AJ76" s="28"/>
      <c r="AK76" s="28"/>
      <c r="AL76" s="28"/>
      <c r="AM76" s="28"/>
      <c r="AN76" s="28"/>
      <c r="AO76" s="28"/>
    </row>
    <row r="77" spans="1:41" s="42" customFormat="1">
      <c r="A77" s="14"/>
      <c r="B77" s="21"/>
      <c r="C77" s="21"/>
      <c r="D77" s="21"/>
      <c r="E77" s="28"/>
      <c r="F77" s="28"/>
      <c r="G77" s="28"/>
      <c r="H77" s="28"/>
      <c r="I77" s="28"/>
      <c r="J77" s="28"/>
      <c r="K77" s="28"/>
      <c r="L77" s="28"/>
      <c r="M77" s="28"/>
      <c r="N77" s="28"/>
      <c r="O77" s="28"/>
      <c r="P77" s="28"/>
      <c r="Q77" s="28"/>
      <c r="R77" s="28"/>
      <c r="S77" s="28"/>
      <c r="T77" s="28"/>
      <c r="U77" s="28"/>
      <c r="W77" s="28"/>
      <c r="X77" s="28"/>
      <c r="Y77" s="28"/>
      <c r="Z77" s="28"/>
      <c r="AA77" s="28"/>
      <c r="AB77" s="28"/>
      <c r="AC77" s="28"/>
      <c r="AD77" s="28"/>
      <c r="AE77" s="28"/>
      <c r="AF77" s="28"/>
      <c r="AG77" s="28"/>
      <c r="AH77" s="28"/>
      <c r="AI77" s="28"/>
      <c r="AJ77" s="28"/>
      <c r="AK77" s="28"/>
      <c r="AL77" s="28"/>
      <c r="AM77" s="28"/>
      <c r="AN77" s="28"/>
      <c r="AO77" s="28"/>
    </row>
  </sheetData>
  <mergeCells count="20">
    <mergeCell ref="AQ2:AS2"/>
    <mergeCell ref="AU2:AV2"/>
    <mergeCell ref="E1:L1"/>
    <mergeCell ref="N1:U1"/>
    <mergeCell ref="B1:C1"/>
    <mergeCell ref="AQ1:AV1"/>
    <mergeCell ref="AF2:AI2"/>
    <mergeCell ref="AL2:AO2"/>
    <mergeCell ref="W2:W3"/>
    <mergeCell ref="X2:X3"/>
    <mergeCell ref="Y2:Y3"/>
    <mergeCell ref="Z2:Z3"/>
    <mergeCell ref="AA2:AA3"/>
    <mergeCell ref="AB2:AB3"/>
    <mergeCell ref="AC2:AC3"/>
    <mergeCell ref="AD2:AD3"/>
    <mergeCell ref="AE2:AE3"/>
    <mergeCell ref="AJ2:AJ3"/>
    <mergeCell ref="AK2:AK3"/>
    <mergeCell ref="W1:A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AE2D8-DB1D-494C-B750-0CE8B4588B87}">
  <dimension ref="A1:AA23"/>
  <sheetViews>
    <sheetView zoomScale="40" zoomScaleNormal="40" workbookViewId="0"/>
  </sheetViews>
  <sheetFormatPr defaultColWidth="10.81640625" defaultRowHeight="14.5"/>
  <cols>
    <col min="1" max="16384" width="10.81640625" style="1"/>
  </cols>
  <sheetData>
    <row r="1" spans="1:27">
      <c r="A1" s="10"/>
      <c r="B1" s="10"/>
      <c r="C1" s="10"/>
      <c r="D1" s="10"/>
      <c r="F1" s="10"/>
      <c r="G1" s="10"/>
      <c r="H1" s="10"/>
      <c r="I1" s="10"/>
      <c r="K1" s="10"/>
      <c r="L1" s="10"/>
      <c r="M1" s="10"/>
      <c r="N1" s="10"/>
      <c r="P1" s="10"/>
      <c r="Q1" s="10"/>
      <c r="R1" s="10"/>
      <c r="S1" s="10"/>
      <c r="V1" s="10"/>
      <c r="W1" s="10"/>
      <c r="X1" s="10"/>
      <c r="Z1" s="10"/>
      <c r="AA1" s="10"/>
    </row>
    <row r="2" spans="1:27">
      <c r="A2" s="10"/>
      <c r="B2" s="10"/>
      <c r="C2" s="10"/>
      <c r="D2" s="10"/>
      <c r="F2" s="10"/>
      <c r="G2" s="10"/>
      <c r="H2" s="10"/>
      <c r="I2" s="10"/>
      <c r="K2" s="10"/>
      <c r="L2" s="10"/>
      <c r="M2" s="10"/>
      <c r="N2" s="10"/>
      <c r="P2" s="10"/>
      <c r="Q2" s="10"/>
      <c r="R2" s="10"/>
      <c r="S2" s="10"/>
    </row>
    <row r="3" spans="1:27">
      <c r="A3" s="10"/>
      <c r="B3" s="10"/>
      <c r="C3" s="10"/>
      <c r="D3" s="10"/>
      <c r="F3" s="10"/>
      <c r="G3" s="10"/>
      <c r="H3" s="10"/>
      <c r="I3" s="10"/>
      <c r="K3" s="10"/>
      <c r="L3" s="10"/>
      <c r="M3" s="10"/>
      <c r="N3" s="10"/>
      <c r="P3" s="10"/>
      <c r="Q3" s="10"/>
      <c r="R3" s="10"/>
      <c r="S3" s="10"/>
      <c r="W3" s="8"/>
      <c r="Z3" s="8"/>
    </row>
    <row r="4" spans="1:27">
      <c r="A4" s="10"/>
      <c r="B4" s="10"/>
      <c r="C4" s="10"/>
      <c r="D4" s="10"/>
      <c r="F4" s="10"/>
      <c r="G4" s="10"/>
      <c r="H4" s="10"/>
      <c r="I4" s="10"/>
      <c r="K4" s="10"/>
      <c r="L4" s="10"/>
      <c r="M4" s="10"/>
      <c r="N4" s="10"/>
      <c r="P4" s="10"/>
      <c r="Q4" s="10"/>
      <c r="R4" s="10"/>
      <c r="S4" s="10"/>
      <c r="W4" s="8"/>
      <c r="Z4" s="4"/>
    </row>
    <row r="5" spans="1:27">
      <c r="A5" s="10"/>
      <c r="B5" s="10"/>
      <c r="C5" s="10"/>
      <c r="D5" s="10"/>
      <c r="F5" s="10"/>
      <c r="G5" s="10"/>
      <c r="H5" s="10"/>
      <c r="I5" s="10"/>
      <c r="K5" s="10"/>
      <c r="L5" s="10"/>
      <c r="M5" s="10"/>
      <c r="N5" s="10"/>
      <c r="P5" s="10"/>
      <c r="Q5" s="10"/>
      <c r="R5" s="10"/>
      <c r="S5" s="10"/>
      <c r="W5" s="5"/>
      <c r="X5" s="6"/>
      <c r="Z5" s="4"/>
    </row>
    <row r="6" spans="1:27">
      <c r="A6" s="11"/>
      <c r="B6" s="11"/>
      <c r="C6" s="11"/>
      <c r="D6" s="11"/>
      <c r="F6" s="11"/>
      <c r="G6" s="11"/>
      <c r="H6" s="11"/>
      <c r="I6" s="11"/>
      <c r="K6" s="11"/>
      <c r="L6" s="11"/>
      <c r="M6" s="11"/>
      <c r="N6" s="11"/>
      <c r="P6" s="11"/>
      <c r="Q6" s="11"/>
      <c r="R6" s="11"/>
      <c r="S6" s="11"/>
      <c r="W6" s="8"/>
      <c r="Z6" s="8"/>
    </row>
    <row r="8" spans="1:27">
      <c r="A8" s="8"/>
      <c r="B8" s="8"/>
      <c r="C8" s="8"/>
      <c r="D8" s="8"/>
      <c r="E8" s="8"/>
      <c r="F8" s="8"/>
      <c r="G8" s="8"/>
      <c r="H8" s="8"/>
      <c r="I8" s="8"/>
      <c r="J8" s="8"/>
      <c r="K8" s="8"/>
      <c r="L8" s="8"/>
      <c r="M8" s="8"/>
      <c r="N8" s="8"/>
      <c r="O8" s="8"/>
      <c r="P8" s="8"/>
      <c r="Q8" s="8"/>
      <c r="R8" s="8"/>
      <c r="S8" s="8"/>
      <c r="W8" s="7"/>
    </row>
    <row r="9" spans="1:27">
      <c r="A9" s="10"/>
      <c r="B9" s="10"/>
      <c r="C9" s="10"/>
      <c r="D9" s="10"/>
      <c r="F9" s="10"/>
      <c r="G9" s="10"/>
      <c r="H9" s="10"/>
      <c r="I9" s="10"/>
      <c r="K9" s="10"/>
      <c r="L9" s="10"/>
      <c r="M9" s="10"/>
      <c r="N9" s="10"/>
      <c r="P9" s="10"/>
      <c r="Q9" s="10"/>
      <c r="R9" s="10"/>
      <c r="S9" s="10"/>
      <c r="W9" s="7"/>
    </row>
    <row r="10" spans="1:27">
      <c r="A10" s="10"/>
      <c r="B10" s="10"/>
      <c r="C10" s="10"/>
      <c r="D10" s="10"/>
      <c r="F10" s="10"/>
      <c r="G10" s="10"/>
      <c r="H10" s="10"/>
      <c r="I10" s="10"/>
      <c r="K10" s="10"/>
      <c r="L10" s="10"/>
      <c r="M10" s="10"/>
      <c r="N10" s="10"/>
      <c r="P10" s="10"/>
      <c r="Q10" s="10"/>
      <c r="R10" s="10"/>
      <c r="S10" s="10"/>
      <c r="W10" s="7"/>
    </row>
    <row r="11" spans="1:27">
      <c r="A11" s="10"/>
      <c r="B11" s="10"/>
      <c r="C11" s="10"/>
      <c r="D11" s="10"/>
      <c r="F11" s="10"/>
      <c r="G11" s="10"/>
      <c r="H11" s="10"/>
      <c r="I11" s="10"/>
      <c r="K11" s="10"/>
      <c r="L11" s="10"/>
      <c r="M11" s="10"/>
      <c r="N11" s="10"/>
      <c r="P11" s="10"/>
      <c r="Q11" s="10"/>
      <c r="R11" s="10"/>
      <c r="S11" s="10"/>
      <c r="W11" s="7"/>
    </row>
    <row r="12" spans="1:27">
      <c r="A12" s="12"/>
      <c r="B12" s="12"/>
      <c r="C12" s="12"/>
      <c r="D12" s="12"/>
      <c r="F12" s="12"/>
      <c r="G12" s="12"/>
      <c r="H12" s="12"/>
      <c r="I12" s="12"/>
      <c r="K12" s="12"/>
      <c r="L12" s="12"/>
      <c r="M12" s="12"/>
      <c r="N12" s="12"/>
      <c r="P12" s="12"/>
      <c r="Q12" s="12"/>
      <c r="R12" s="12"/>
      <c r="S12" s="12"/>
    </row>
    <row r="14" spans="1:27">
      <c r="A14" s="2"/>
      <c r="B14" s="2"/>
      <c r="C14" s="7"/>
      <c r="D14" s="7"/>
      <c r="F14" s="2"/>
      <c r="G14" s="2"/>
      <c r="H14" s="7"/>
      <c r="I14" s="7"/>
      <c r="K14" s="2"/>
      <c r="L14" s="2"/>
      <c r="M14" s="7"/>
      <c r="N14" s="7"/>
      <c r="P14" s="2"/>
      <c r="Q14" s="2"/>
      <c r="R14" s="9"/>
      <c r="S14" s="9"/>
    </row>
    <row r="23" spans="1:17">
      <c r="A23" s="3"/>
      <c r="B23" s="3"/>
      <c r="F23" s="3"/>
      <c r="G23" s="3"/>
      <c r="K23" s="3"/>
      <c r="L23" s="3"/>
      <c r="P23" s="3"/>
      <c r="Q23"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E4513-B9BE-9E43-B466-C9AF3FFBAA0A}">
  <dimension ref="A1:BC81"/>
  <sheetViews>
    <sheetView zoomScale="89" zoomScaleNormal="70" workbookViewId="0"/>
  </sheetViews>
  <sheetFormatPr defaultColWidth="9.1796875" defaultRowHeight="14.5"/>
  <cols>
    <col min="1" max="1" width="24" style="88" bestFit="1" customWidth="1"/>
    <col min="2" max="2" width="15.6328125" style="21" bestFit="1" customWidth="1"/>
    <col min="3" max="3" width="6.6328125" style="21" bestFit="1" customWidth="1"/>
    <col min="4" max="4" width="8.81640625" style="21" bestFit="1" customWidth="1"/>
    <col min="5" max="5" width="8.6328125" style="21" bestFit="1" customWidth="1"/>
    <col min="6" max="6" width="10.1796875" style="21" bestFit="1" customWidth="1"/>
    <col min="7" max="7" width="7.1796875" style="21" bestFit="1" customWidth="1"/>
    <col min="8" max="8" width="6.6328125" style="21" customWidth="1"/>
    <col min="9" max="9" width="14.81640625" style="21" bestFit="1" customWidth="1"/>
    <col min="10" max="10" width="6.6328125" style="21" bestFit="1" customWidth="1"/>
    <col min="11" max="11" width="8.81640625" style="21" bestFit="1" customWidth="1"/>
    <col min="12" max="12" width="8.6328125" style="21" bestFit="1" customWidth="1"/>
    <col min="13" max="13" width="10.1796875" style="21" bestFit="1" customWidth="1"/>
    <col min="14" max="14" width="7.1796875" style="21" bestFit="1" customWidth="1"/>
    <col min="15" max="15" width="6.1796875" style="21" bestFit="1" customWidth="1"/>
    <col min="16" max="16" width="7.1796875" style="21" bestFit="1" customWidth="1"/>
    <col min="17" max="17" width="4.6328125" style="21" bestFit="1" customWidth="1"/>
    <col min="18" max="19" width="5.6328125" style="21" bestFit="1" customWidth="1"/>
    <col min="20" max="20" width="21.1796875" style="21" bestFit="1" customWidth="1"/>
    <col min="21" max="21" width="14.81640625" style="21" bestFit="1" customWidth="1"/>
    <col min="22" max="22" width="6.6328125" style="21" bestFit="1" customWidth="1"/>
    <col min="23" max="23" width="8.81640625" style="21" bestFit="1" customWidth="1"/>
    <col min="24" max="24" width="8.6328125" style="21" bestFit="1" customWidth="1"/>
    <col min="25" max="25" width="10.453125" style="21" bestFit="1" customWidth="1"/>
    <col min="26" max="26" width="7.1796875" style="21" bestFit="1" customWidth="1"/>
    <col min="27" max="27" width="6.1796875" style="21" bestFit="1" customWidth="1"/>
    <col min="28" max="28" width="5.6328125" style="21" bestFit="1" customWidth="1"/>
    <col min="29" max="29" width="4.6328125" style="21" customWidth="1"/>
    <col min="30" max="30" width="4.6328125" style="21" bestFit="1" customWidth="1"/>
    <col min="31" max="31" width="2.36328125" style="21" customWidth="1"/>
    <col min="32" max="34" width="5.6328125" style="21" bestFit="1" customWidth="1"/>
    <col min="35" max="35" width="8" style="21" bestFit="1" customWidth="1"/>
    <col min="36" max="36" width="9.1796875" style="21"/>
    <col min="37" max="37" width="21.6328125" style="88" bestFit="1" customWidth="1"/>
    <col min="38" max="39" width="9.1796875" style="21"/>
    <col min="40" max="40" width="2.6328125" style="21" customWidth="1"/>
    <col min="41" max="42" width="9.1796875" style="21"/>
    <col min="43" max="43" width="3.6328125" style="21" customWidth="1"/>
    <col min="44" max="45" width="9.1796875" style="21"/>
    <col min="46" max="46" width="4" style="21" customWidth="1"/>
    <col min="47" max="48" width="9.1796875" style="21"/>
    <col min="49" max="49" width="4" style="21" customWidth="1"/>
    <col min="50" max="16384" width="9.1796875" style="21"/>
  </cols>
  <sheetData>
    <row r="1" spans="1:37">
      <c r="A1" s="84"/>
      <c r="B1" s="233" t="s">
        <v>42</v>
      </c>
      <c r="C1" s="233"/>
      <c r="D1" s="233"/>
      <c r="E1" s="233"/>
      <c r="F1" s="233"/>
      <c r="G1" s="233"/>
      <c r="H1" s="233"/>
      <c r="I1" s="233"/>
      <c r="J1" s="233"/>
      <c r="K1" s="233"/>
      <c r="L1" s="233"/>
      <c r="M1" s="233"/>
      <c r="N1" s="233"/>
      <c r="O1" s="233"/>
      <c r="P1" s="233"/>
      <c r="Q1" s="233"/>
      <c r="R1" s="234"/>
      <c r="S1" s="85"/>
      <c r="T1" s="84"/>
      <c r="U1" s="233" t="s">
        <v>42</v>
      </c>
      <c r="V1" s="233"/>
      <c r="W1" s="233"/>
      <c r="X1" s="233"/>
      <c r="Y1" s="105"/>
      <c r="Z1" s="105"/>
      <c r="AA1" s="164"/>
      <c r="AK1" s="21"/>
    </row>
    <row r="2" spans="1:37" s="88" customFormat="1" ht="17">
      <c r="A2" s="86"/>
      <c r="B2" s="235" t="s">
        <v>43</v>
      </c>
      <c r="C2" s="235"/>
      <c r="D2" s="87"/>
      <c r="E2" s="235" t="s">
        <v>44</v>
      </c>
      <c r="F2" s="235"/>
      <c r="H2" s="235" t="s">
        <v>45</v>
      </c>
      <c r="I2" s="235"/>
      <c r="J2" s="87"/>
      <c r="K2" s="235" t="s">
        <v>46</v>
      </c>
      <c r="L2" s="235"/>
      <c r="M2" s="87"/>
      <c r="N2" s="235" t="s">
        <v>47</v>
      </c>
      <c r="O2" s="235"/>
      <c r="P2" s="87"/>
      <c r="Q2" s="236" t="s">
        <v>48</v>
      </c>
      <c r="R2" s="237"/>
      <c r="S2" s="85"/>
      <c r="T2" s="106"/>
      <c r="U2" s="107" t="s">
        <v>62</v>
      </c>
      <c r="V2" s="107" t="s">
        <v>63</v>
      </c>
      <c r="W2" s="107" t="s">
        <v>64</v>
      </c>
      <c r="X2" s="107" t="s">
        <v>65</v>
      </c>
      <c r="Y2" s="107" t="s">
        <v>66</v>
      </c>
      <c r="Z2" s="107" t="s">
        <v>67</v>
      </c>
      <c r="AA2" s="108" t="s">
        <v>68</v>
      </c>
    </row>
    <row r="3" spans="1:37" s="91" customFormat="1" ht="15" thickBot="1">
      <c r="A3" s="89"/>
      <c r="B3" s="90" t="s">
        <v>49</v>
      </c>
      <c r="C3" s="90" t="s">
        <v>50</v>
      </c>
      <c r="E3" s="90" t="s">
        <v>49</v>
      </c>
      <c r="F3" s="90" t="s">
        <v>50</v>
      </c>
      <c r="H3" s="90" t="s">
        <v>49</v>
      </c>
      <c r="I3" s="90" t="s">
        <v>50</v>
      </c>
      <c r="J3" s="88"/>
      <c r="K3" s="90" t="s">
        <v>49</v>
      </c>
      <c r="L3" s="90" t="s">
        <v>50</v>
      </c>
      <c r="M3" s="88"/>
      <c r="N3" s="90" t="s">
        <v>49</v>
      </c>
      <c r="O3" s="90" t="s">
        <v>50</v>
      </c>
      <c r="P3" s="88"/>
      <c r="Q3" s="92" t="s">
        <v>49</v>
      </c>
      <c r="R3" s="93" t="s">
        <v>50</v>
      </c>
      <c r="T3" s="227" t="s">
        <v>69</v>
      </c>
      <c r="U3" s="109" t="s">
        <v>70</v>
      </c>
      <c r="V3" s="110">
        <v>0.68430515499102296</v>
      </c>
      <c r="W3" s="110">
        <v>0.3156948450089781</v>
      </c>
      <c r="X3" s="110">
        <v>0</v>
      </c>
      <c r="Y3" s="111">
        <f t="shared" ref="Y3:Y14" si="0">V3+W3</f>
        <v>1.0000000000000011</v>
      </c>
      <c r="Z3" s="112">
        <v>519</v>
      </c>
      <c r="AA3" s="113">
        <v>470</v>
      </c>
    </row>
    <row r="4" spans="1:37">
      <c r="A4" s="13"/>
      <c r="B4" s="231" t="s">
        <v>51</v>
      </c>
      <c r="C4" s="232"/>
      <c r="D4" s="232"/>
      <c r="E4" s="232"/>
      <c r="F4" s="232"/>
      <c r="G4" s="232"/>
      <c r="H4" s="232"/>
      <c r="I4" s="232"/>
      <c r="J4" s="232"/>
      <c r="K4" s="232"/>
      <c r="L4" s="232"/>
      <c r="M4" s="232"/>
      <c r="N4" s="232"/>
      <c r="O4" s="232"/>
      <c r="P4" s="232"/>
      <c r="Q4" s="232"/>
      <c r="R4" s="210"/>
      <c r="T4" s="228"/>
      <c r="U4" s="166" t="s">
        <v>44</v>
      </c>
      <c r="V4" s="100">
        <v>0.57316694593151551</v>
      </c>
      <c r="W4" s="100">
        <v>0.40921076950609586</v>
      </c>
      <c r="X4" s="100">
        <v>1.7622284562388051E-2</v>
      </c>
      <c r="Y4" s="167">
        <f t="shared" si="0"/>
        <v>0.98237771543761143</v>
      </c>
      <c r="Z4" s="14">
        <v>1803</v>
      </c>
      <c r="AA4" s="20">
        <v>1297</v>
      </c>
      <c r="AK4" s="21"/>
    </row>
    <row r="5" spans="1:37">
      <c r="A5" s="86" t="s">
        <v>52</v>
      </c>
      <c r="B5" s="94">
        <v>1.433269806492867E-2</v>
      </c>
      <c r="C5" s="94">
        <v>0.13418090359248216</v>
      </c>
      <c r="D5" s="94"/>
      <c r="E5" s="94">
        <v>5.6550184339499536E-2</v>
      </c>
      <c r="F5" s="94">
        <v>0.21071095987073457</v>
      </c>
      <c r="G5" s="94"/>
      <c r="H5" s="94">
        <v>3.8968362121728113E-2</v>
      </c>
      <c r="I5" s="94">
        <v>0.18388207876993515</v>
      </c>
      <c r="J5" s="94"/>
      <c r="K5" s="94">
        <v>5.3578856407595708E-2</v>
      </c>
      <c r="L5" s="94">
        <v>0.17226647988338806</v>
      </c>
      <c r="M5" s="94"/>
      <c r="N5" s="94">
        <v>7.0582919019167675E-2</v>
      </c>
      <c r="O5" s="94">
        <v>0.31266888591231062</v>
      </c>
      <c r="P5" s="94"/>
      <c r="Q5" s="94">
        <v>3.6130482456118641E-2</v>
      </c>
      <c r="R5" s="95">
        <v>0.16342272982669401</v>
      </c>
      <c r="T5" s="228"/>
      <c r="U5" s="168" t="s">
        <v>71</v>
      </c>
      <c r="V5" s="100">
        <v>0.46136167410931905</v>
      </c>
      <c r="W5" s="100">
        <v>0.387113526266538</v>
      </c>
      <c r="X5" s="100">
        <v>0.151524799624142</v>
      </c>
      <c r="Y5" s="167">
        <f t="shared" si="0"/>
        <v>0.84847520037585711</v>
      </c>
      <c r="Z5" s="14">
        <v>2748</v>
      </c>
      <c r="AA5" s="20">
        <v>1120</v>
      </c>
      <c r="AK5" s="21"/>
    </row>
    <row r="6" spans="1:37">
      <c r="A6" s="86" t="s">
        <v>53</v>
      </c>
      <c r="B6" s="94">
        <v>0.2568371849917554</v>
      </c>
      <c r="C6" s="94">
        <v>3.1498204726837544</v>
      </c>
      <c r="D6" s="94"/>
      <c r="E6" s="94">
        <v>0.81262439817890586</v>
      </c>
      <c r="F6" s="94">
        <v>3.0564471183931663</v>
      </c>
      <c r="G6" s="94"/>
      <c r="H6" s="94">
        <v>0.29790412113496312</v>
      </c>
      <c r="I6" s="94">
        <v>2.1029736380915747</v>
      </c>
      <c r="J6" s="94"/>
      <c r="K6" s="94">
        <v>0.30538987957770264</v>
      </c>
      <c r="L6" s="94">
        <v>1.4171205573778944</v>
      </c>
      <c r="M6" s="94"/>
      <c r="N6" s="94">
        <v>0.20125315571636296</v>
      </c>
      <c r="O6" s="94">
        <v>1.3987207796618071</v>
      </c>
      <c r="P6" s="94"/>
      <c r="Q6" s="94">
        <v>0.39442974834873556</v>
      </c>
      <c r="R6" s="95">
        <v>2.7133010632294217</v>
      </c>
      <c r="T6" s="228"/>
      <c r="U6" s="168" t="s">
        <v>72</v>
      </c>
      <c r="V6" s="100">
        <v>0.19482719729216819</v>
      </c>
      <c r="W6" s="100">
        <v>0.33628092218096312</v>
      </c>
      <c r="X6" s="100">
        <v>0.46889188052687147</v>
      </c>
      <c r="Y6" s="167">
        <f t="shared" si="0"/>
        <v>0.5311081194731313</v>
      </c>
      <c r="Z6" s="14">
        <v>10555</v>
      </c>
      <c r="AA6" s="20">
        <v>3060</v>
      </c>
      <c r="AK6" s="21"/>
    </row>
    <row r="7" spans="1:37">
      <c r="A7" s="86" t="s">
        <v>54</v>
      </c>
      <c r="B7" s="94">
        <v>1.8713236439343642E-2</v>
      </c>
      <c r="C7" s="94">
        <v>0.11708356833885256</v>
      </c>
      <c r="D7" s="94"/>
      <c r="E7" s="94">
        <v>4.9809682490983234E-2</v>
      </c>
      <c r="F7" s="94">
        <v>0.1019670446561842</v>
      </c>
      <c r="G7" s="94"/>
      <c r="H7" s="94">
        <v>1.4790911170290959E-2</v>
      </c>
      <c r="I7" s="94">
        <v>5.7963765345277009E-2</v>
      </c>
      <c r="J7" s="94"/>
      <c r="K7" s="94">
        <v>1.9011852273663019E-2</v>
      </c>
      <c r="L7" s="94">
        <v>2.0389508300285526E-2</v>
      </c>
      <c r="M7" s="94"/>
      <c r="N7" s="94">
        <v>1.1020381408197197E-2</v>
      </c>
      <c r="O7" s="94">
        <v>3.4980453301960548E-2</v>
      </c>
      <c r="P7" s="94"/>
      <c r="Q7" s="94">
        <v>2.5136675018566253E-2</v>
      </c>
      <c r="R7" s="95">
        <v>9.3096972516888407E-2</v>
      </c>
      <c r="T7" s="228"/>
      <c r="U7" s="168" t="s">
        <v>47</v>
      </c>
      <c r="V7" s="100">
        <v>3.3028490655816395E-2</v>
      </c>
      <c r="W7" s="100">
        <v>0.17422814120860686</v>
      </c>
      <c r="X7" s="100">
        <v>0.79274336813565294</v>
      </c>
      <c r="Y7" s="167">
        <f t="shared" si="0"/>
        <v>0.20725663186442325</v>
      </c>
      <c r="Z7" s="14">
        <v>673548</v>
      </c>
      <c r="AA7" s="20">
        <v>46326</v>
      </c>
      <c r="AK7" s="21"/>
    </row>
    <row r="8" spans="1:37">
      <c r="A8" s="86" t="s">
        <v>55</v>
      </c>
      <c r="B8" s="94">
        <v>1.463893872349048</v>
      </c>
      <c r="C8" s="94">
        <v>10.52104502313011</v>
      </c>
      <c r="D8" s="94"/>
      <c r="E8" s="94">
        <v>3.5806071053228314</v>
      </c>
      <c r="F8" s="94">
        <v>10.600883305444983</v>
      </c>
      <c r="G8" s="94"/>
      <c r="H8" s="94">
        <v>1.2211034933472891</v>
      </c>
      <c r="I8" s="94">
        <v>6.9811455628926886</v>
      </c>
      <c r="J8" s="94"/>
      <c r="K8" s="94">
        <v>0.92749993453256296</v>
      </c>
      <c r="L8" s="94">
        <v>6.7787655522242076</v>
      </c>
      <c r="M8" s="94"/>
      <c r="N8" s="94">
        <v>0.54104824913577598</v>
      </c>
      <c r="O8" s="94">
        <v>3.6867076802322218</v>
      </c>
      <c r="P8" s="94"/>
      <c r="Q8" s="94">
        <v>1.8313020441372736</v>
      </c>
      <c r="R8" s="95">
        <v>9.2669241039122436</v>
      </c>
      <c r="T8" s="230"/>
      <c r="U8" s="115" t="s">
        <v>73</v>
      </c>
      <c r="V8" s="116">
        <v>0.54256193190439606</v>
      </c>
      <c r="W8" s="116">
        <v>0.31526594701625837</v>
      </c>
      <c r="X8" s="116">
        <v>0.1421721210793549</v>
      </c>
      <c r="Y8" s="117">
        <f t="shared" si="0"/>
        <v>0.85782787892065437</v>
      </c>
      <c r="Z8" s="118">
        <v>689173</v>
      </c>
      <c r="AA8" s="165">
        <v>52273</v>
      </c>
      <c r="AK8" s="21"/>
    </row>
    <row r="9" spans="1:37">
      <c r="A9" s="86" t="s">
        <v>56</v>
      </c>
      <c r="B9" s="94">
        <v>1.5696091005509443</v>
      </c>
      <c r="C9" s="94">
        <v>2.3244752029959441</v>
      </c>
      <c r="D9" s="94"/>
      <c r="E9" s="94">
        <v>4.3551520450068626</v>
      </c>
      <c r="F9" s="94">
        <v>2.2665099672075955</v>
      </c>
      <c r="G9" s="94"/>
      <c r="H9" s="94">
        <v>1.5534249270131246</v>
      </c>
      <c r="I9" s="94">
        <v>1.7375349213605029</v>
      </c>
      <c r="J9" s="94"/>
      <c r="K9" s="94">
        <v>1.4430764031357635</v>
      </c>
      <c r="L9" s="94">
        <v>0.66529473668590167</v>
      </c>
      <c r="M9" s="94"/>
      <c r="N9" s="94">
        <v>0.98842325630187577</v>
      </c>
      <c r="O9" s="94">
        <v>0.36522245793468766</v>
      </c>
      <c r="P9" s="94"/>
      <c r="Q9" s="94">
        <v>2.2104967192349783</v>
      </c>
      <c r="R9" s="95">
        <v>1.9653493716137764</v>
      </c>
      <c r="T9" s="227" t="s">
        <v>5</v>
      </c>
      <c r="U9" s="109" t="s">
        <v>70</v>
      </c>
      <c r="V9" s="110">
        <v>0.46047954099743299</v>
      </c>
      <c r="W9" s="110">
        <v>0.46613671619504143</v>
      </c>
      <c r="X9" s="110">
        <v>7.3383742807525604E-2</v>
      </c>
      <c r="Y9" s="111">
        <f t="shared" si="0"/>
        <v>0.92661625719247442</v>
      </c>
      <c r="Z9" s="171">
        <v>465</v>
      </c>
      <c r="AA9" s="172">
        <v>465</v>
      </c>
      <c r="AK9" s="21"/>
    </row>
    <row r="10" spans="1:37">
      <c r="A10" s="96" t="s">
        <v>57</v>
      </c>
      <c r="B10" s="94">
        <v>1.9051239309683716</v>
      </c>
      <c r="C10" s="94">
        <v>7.5072690776998448</v>
      </c>
      <c r="D10" s="94"/>
      <c r="E10" s="94">
        <v>6.2770704616844375</v>
      </c>
      <c r="F10" s="94">
        <v>6.5731981242873996</v>
      </c>
      <c r="G10" s="94"/>
      <c r="H10" s="94">
        <v>1.6899564147388835</v>
      </c>
      <c r="I10" s="94">
        <v>6.4045223697476121</v>
      </c>
      <c r="J10" s="94"/>
      <c r="K10" s="94">
        <v>1.5449530458749365</v>
      </c>
      <c r="L10" s="94">
        <v>7.0084210383966887</v>
      </c>
      <c r="M10" s="94"/>
      <c r="N10" s="94">
        <v>1.0433939683260971</v>
      </c>
      <c r="O10" s="94">
        <v>3.5404860697472476</v>
      </c>
      <c r="P10" s="94"/>
      <c r="Q10" s="94">
        <v>2.6671104400368804</v>
      </c>
      <c r="R10" s="95">
        <v>6.6542356359527703</v>
      </c>
      <c r="T10" s="228"/>
      <c r="U10" s="166" t="s">
        <v>44</v>
      </c>
      <c r="V10" s="100">
        <v>0.3185531024570486</v>
      </c>
      <c r="W10" s="100">
        <v>0.40932428757403289</v>
      </c>
      <c r="X10" s="100">
        <v>0.27212260996891802</v>
      </c>
      <c r="Y10" s="167">
        <f t="shared" si="0"/>
        <v>0.72787739003108154</v>
      </c>
      <c r="Z10" s="173">
        <v>1304</v>
      </c>
      <c r="AA10" s="174">
        <v>1302</v>
      </c>
      <c r="AK10" s="21"/>
    </row>
    <row r="11" spans="1:37">
      <c r="A11" s="86" t="s">
        <v>58</v>
      </c>
      <c r="B11" s="94">
        <v>0.1122397158713388</v>
      </c>
      <c r="C11" s="94">
        <v>0.22993162835723532</v>
      </c>
      <c r="D11" s="94"/>
      <c r="E11" s="94">
        <v>0.29579423046930187</v>
      </c>
      <c r="F11" s="94">
        <v>0.24247590526786256</v>
      </c>
      <c r="G11" s="94"/>
      <c r="H11" s="94">
        <v>0.13548853886119122</v>
      </c>
      <c r="I11" s="94">
        <v>0.21773016165358167</v>
      </c>
      <c r="J11" s="94"/>
      <c r="K11" s="94">
        <v>0.17221089420613406</v>
      </c>
      <c r="L11" s="94">
        <v>0.29699059407147521</v>
      </c>
      <c r="M11" s="94"/>
      <c r="N11" s="94">
        <v>0.14339615332332761</v>
      </c>
      <c r="O11" s="94">
        <v>8.8860298435312124E-2</v>
      </c>
      <c r="P11" s="94"/>
      <c r="Q11" s="94">
        <v>0.17224960369525572</v>
      </c>
      <c r="R11" s="95">
        <v>0.22156364353123159</v>
      </c>
      <c r="T11" s="228"/>
      <c r="U11" s="168" t="s">
        <v>71</v>
      </c>
      <c r="V11" s="100">
        <v>0.38677103869151142</v>
      </c>
      <c r="W11" s="100">
        <v>0.34489835923643952</v>
      </c>
      <c r="X11" s="100">
        <v>0.26833060207204623</v>
      </c>
      <c r="Y11" s="167">
        <f t="shared" si="0"/>
        <v>0.73166939792795094</v>
      </c>
      <c r="Z11" s="173">
        <v>1346</v>
      </c>
      <c r="AA11" s="174">
        <v>1316</v>
      </c>
      <c r="AK11" s="21"/>
    </row>
    <row r="12" spans="1:37">
      <c r="A12" s="86" t="s">
        <v>59</v>
      </c>
      <c r="B12" s="94">
        <v>0</v>
      </c>
      <c r="C12" s="94">
        <v>1.8994070396964715</v>
      </c>
      <c r="D12" s="94"/>
      <c r="E12" s="94">
        <v>0.26814277641041928</v>
      </c>
      <c r="F12" s="94">
        <v>8.6182410034245738</v>
      </c>
      <c r="G12" s="94"/>
      <c r="H12" s="94">
        <v>0.88428721170527924</v>
      </c>
      <c r="I12" s="94">
        <v>6.4860285660267252</v>
      </c>
      <c r="J12" s="94"/>
      <c r="K12" s="94">
        <v>3.942587541022692</v>
      </c>
      <c r="L12" s="94">
        <v>11.351213823582659</v>
      </c>
      <c r="M12" s="94"/>
      <c r="N12" s="94">
        <v>11.471434951683795</v>
      </c>
      <c r="O12" s="94">
        <v>28.182218236941356</v>
      </c>
      <c r="P12" s="94"/>
      <c r="Q12" s="94">
        <v>1.2159739318248748</v>
      </c>
      <c r="R12" s="95">
        <v>6.8777352052786336</v>
      </c>
      <c r="T12" s="228"/>
      <c r="U12" s="168" t="s">
        <v>72</v>
      </c>
      <c r="V12" s="100">
        <v>0.26324570420580412</v>
      </c>
      <c r="W12" s="100">
        <v>0.32711790270287722</v>
      </c>
      <c r="X12" s="100">
        <v>0.40963639309131944</v>
      </c>
      <c r="Y12" s="167">
        <f t="shared" si="0"/>
        <v>0.59036360690868128</v>
      </c>
      <c r="Z12" s="173">
        <v>2450</v>
      </c>
      <c r="AA12" s="174">
        <v>2215</v>
      </c>
      <c r="AK12" s="21"/>
    </row>
    <row r="13" spans="1:37" ht="15" thickBot="1">
      <c r="A13" s="97" t="s">
        <v>60</v>
      </c>
      <c r="B13" s="98">
        <v>5.3407497392357302</v>
      </c>
      <c r="C13" s="98">
        <v>25.883212916494696</v>
      </c>
      <c r="D13" s="98"/>
      <c r="E13" s="98">
        <v>15.695750883903242</v>
      </c>
      <c r="F13" s="98">
        <v>31.670433428552499</v>
      </c>
      <c r="G13" s="98"/>
      <c r="H13" s="98">
        <v>5.8359239800927503</v>
      </c>
      <c r="I13" s="98">
        <v>24.171781063887895</v>
      </c>
      <c r="J13" s="98"/>
      <c r="K13" s="98">
        <v>8.4083084070310505</v>
      </c>
      <c r="L13" s="98">
        <v>27.7104622905225</v>
      </c>
      <c r="M13" s="98"/>
      <c r="N13" s="98">
        <v>14.4705530349146</v>
      </c>
      <c r="O13" s="98">
        <v>37.609864862166901</v>
      </c>
      <c r="P13" s="98"/>
      <c r="Q13" s="98">
        <v>8.5528296447526841</v>
      </c>
      <c r="R13" s="99">
        <v>27.955628725861661</v>
      </c>
      <c r="T13" s="228"/>
      <c r="U13" s="168" t="s">
        <v>47</v>
      </c>
      <c r="V13" s="100">
        <v>6.6122406905140499E-2</v>
      </c>
      <c r="W13" s="100">
        <v>0.18454710918546141</v>
      </c>
      <c r="X13" s="100">
        <v>0.7493304839095779</v>
      </c>
      <c r="Y13" s="167">
        <f t="shared" si="0"/>
        <v>0.2506695160906019</v>
      </c>
      <c r="Z13" s="173">
        <v>211395</v>
      </c>
      <c r="AA13" s="174">
        <v>55599</v>
      </c>
      <c r="AK13" s="21"/>
    </row>
    <row r="14" spans="1:37" ht="15" thickBot="1">
      <c r="A14" s="86"/>
      <c r="B14" s="231" t="s">
        <v>61</v>
      </c>
      <c r="C14" s="232"/>
      <c r="D14" s="232"/>
      <c r="E14" s="232"/>
      <c r="F14" s="232"/>
      <c r="G14" s="232"/>
      <c r="H14" s="232"/>
      <c r="I14" s="232"/>
      <c r="J14" s="232"/>
      <c r="K14" s="232"/>
      <c r="L14" s="232"/>
      <c r="M14" s="232"/>
      <c r="N14" s="232"/>
      <c r="O14" s="232"/>
      <c r="P14" s="232"/>
      <c r="Q14" s="232"/>
      <c r="R14" s="210"/>
      <c r="T14" s="229"/>
      <c r="U14" s="119" t="s">
        <v>73</v>
      </c>
      <c r="V14" s="102">
        <v>0.35963689809473798</v>
      </c>
      <c r="W14" s="102">
        <v>0.39433983150336088</v>
      </c>
      <c r="X14" s="102">
        <v>0.24602327040193028</v>
      </c>
      <c r="Y14" s="120">
        <f t="shared" si="0"/>
        <v>0.7539767295980988</v>
      </c>
      <c r="Z14" s="175">
        <v>216960</v>
      </c>
      <c r="AA14" s="176">
        <v>60897</v>
      </c>
      <c r="AK14" s="21"/>
    </row>
    <row r="15" spans="1:37">
      <c r="A15" s="86" t="s">
        <v>52</v>
      </c>
      <c r="B15" s="100">
        <v>2.6836490689001471E-3</v>
      </c>
      <c r="C15" s="100">
        <v>5.1840899360284668E-3</v>
      </c>
      <c r="D15" s="100"/>
      <c r="E15" s="100">
        <v>3.6028976732482743E-3</v>
      </c>
      <c r="F15" s="100">
        <v>6.6532389064422456E-3</v>
      </c>
      <c r="G15" s="100"/>
      <c r="H15" s="100">
        <v>6.6773251767252781E-3</v>
      </c>
      <c r="I15" s="100">
        <v>7.607303668849247E-3</v>
      </c>
      <c r="J15" s="100"/>
      <c r="K15" s="100">
        <v>6.3721326352388459E-3</v>
      </c>
      <c r="L15" s="100">
        <v>6.2166584619667798E-3</v>
      </c>
      <c r="M15" s="100"/>
      <c r="N15" s="100">
        <v>4.8776932608494625E-3</v>
      </c>
      <c r="O15" s="100">
        <v>8.3134807066758531E-3</v>
      </c>
      <c r="P15" s="100"/>
      <c r="Q15" s="100">
        <v>4.2243893491185512E-3</v>
      </c>
      <c r="R15" s="101">
        <v>5.8457898203345422E-3</v>
      </c>
      <c r="AK15" s="21"/>
    </row>
    <row r="16" spans="1:37">
      <c r="A16" s="86" t="s">
        <v>53</v>
      </c>
      <c r="B16" s="100">
        <v>4.8090099242978052E-2</v>
      </c>
      <c r="C16" s="100">
        <v>0.12169356574262294</v>
      </c>
      <c r="D16" s="100"/>
      <c r="E16" s="100">
        <v>5.1773528019757993E-2</v>
      </c>
      <c r="F16" s="100">
        <v>9.6507903034810522E-2</v>
      </c>
      <c r="G16" s="100"/>
      <c r="H16" s="100">
        <v>5.1046607555403509E-2</v>
      </c>
      <c r="I16" s="100">
        <v>8.700118673643667E-2</v>
      </c>
      <c r="J16" s="100"/>
      <c r="K16" s="100">
        <v>3.6320014061607779E-2</v>
      </c>
      <c r="L16" s="100">
        <v>5.1140271227541965E-2</v>
      </c>
      <c r="M16" s="100"/>
      <c r="N16" s="100">
        <v>1.390777223446669E-2</v>
      </c>
      <c r="O16" s="100">
        <v>3.7190263373395684E-2</v>
      </c>
      <c r="P16" s="100"/>
      <c r="Q16" s="100">
        <v>4.611687181104155E-2</v>
      </c>
      <c r="R16" s="101">
        <v>9.7057415157304455E-2</v>
      </c>
      <c r="AK16" s="21"/>
    </row>
    <row r="17" spans="1:55">
      <c r="A17" s="86" t="s">
        <v>54</v>
      </c>
      <c r="B17" s="100">
        <v>3.5038594491457178E-3</v>
      </c>
      <c r="C17" s="100">
        <v>4.5235330218312371E-3</v>
      </c>
      <c r="D17" s="100"/>
      <c r="E17" s="100">
        <v>3.1734501177682101E-3</v>
      </c>
      <c r="F17" s="100">
        <v>3.2196289604377736E-3</v>
      </c>
      <c r="G17" s="100"/>
      <c r="H17" s="100">
        <v>2.5344591911657982E-3</v>
      </c>
      <c r="I17" s="100">
        <v>2.3979931471360869E-3</v>
      </c>
      <c r="J17" s="100"/>
      <c r="K17" s="100">
        <v>2.2610793221815289E-3</v>
      </c>
      <c r="L17" s="100">
        <v>7.3580541841985515E-4</v>
      </c>
      <c r="M17" s="100"/>
      <c r="N17" s="100">
        <v>7.6157292548579062E-4</v>
      </c>
      <c r="O17" s="100">
        <v>9.300871840448602E-4</v>
      </c>
      <c r="P17" s="100"/>
      <c r="Q17" s="100">
        <v>2.9389893243095353E-3</v>
      </c>
      <c r="R17" s="101">
        <v>3.330169155908295E-3</v>
      </c>
      <c r="AK17" s="21"/>
    </row>
    <row r="18" spans="1:55">
      <c r="A18" s="86" t="s">
        <v>55</v>
      </c>
      <c r="B18" s="100">
        <v>0.27409894562079473</v>
      </c>
      <c r="C18" s="100">
        <v>0.40648141546698491</v>
      </c>
      <c r="D18" s="100"/>
      <c r="E18" s="100">
        <v>0.22812588781559465</v>
      </c>
      <c r="F18" s="100">
        <v>0.33472492030651368</v>
      </c>
      <c r="G18" s="100"/>
      <c r="H18" s="100">
        <v>0.20923910207066854</v>
      </c>
      <c r="I18" s="100">
        <v>0.28881386706428369</v>
      </c>
      <c r="J18" s="100"/>
      <c r="K18" s="100">
        <v>0.11030755410410314</v>
      </c>
      <c r="L18" s="100">
        <v>0.2446283819141723</v>
      </c>
      <c r="M18" s="100"/>
      <c r="N18" s="100">
        <v>3.7389604103611862E-2</v>
      </c>
      <c r="O18" s="100">
        <v>9.8025018003742206E-2</v>
      </c>
      <c r="P18" s="100"/>
      <c r="Q18" s="100">
        <v>0.21411651116666525</v>
      </c>
      <c r="R18" s="101">
        <v>0.33148687853832604</v>
      </c>
      <c r="AK18" s="21"/>
    </row>
    <row r="19" spans="1:55">
      <c r="A19" s="86" t="s">
        <v>56</v>
      </c>
      <c r="B19" s="100">
        <v>0.29389302573379106</v>
      </c>
      <c r="C19" s="100">
        <v>8.9806285274368583E-2</v>
      </c>
      <c r="D19" s="100"/>
      <c r="E19" s="100">
        <v>0.27747331600893865</v>
      </c>
      <c r="F19" s="100">
        <v>7.1565486223002614E-2</v>
      </c>
      <c r="G19" s="100"/>
      <c r="H19" s="100">
        <v>0.26618320120551603</v>
      </c>
      <c r="I19" s="100">
        <v>7.1882784175814896E-2</v>
      </c>
      <c r="J19" s="100"/>
      <c r="K19" s="100">
        <v>0.17162505622760685</v>
      </c>
      <c r="L19" s="100">
        <v>2.4008792408831265E-2</v>
      </c>
      <c r="M19" s="100"/>
      <c r="N19" s="100">
        <v>6.8305838340594505E-2</v>
      </c>
      <c r="O19" s="100">
        <v>9.7108154808096085E-3</v>
      </c>
      <c r="P19" s="100"/>
      <c r="Q19" s="100">
        <v>0.25845209258799606</v>
      </c>
      <c r="R19" s="101">
        <v>7.0302456470801467E-2</v>
      </c>
      <c r="AK19" s="21"/>
    </row>
    <row r="20" spans="1:55">
      <c r="A20" s="96" t="s">
        <v>57</v>
      </c>
      <c r="B20" s="100">
        <v>0.35671469812045487</v>
      </c>
      <c r="C20" s="100">
        <v>0.29004394090950192</v>
      </c>
      <c r="D20" s="100"/>
      <c r="E20" s="100">
        <v>0.39992164173055772</v>
      </c>
      <c r="F20" s="100">
        <v>0.20754998945992728</v>
      </c>
      <c r="G20" s="100"/>
      <c r="H20" s="100">
        <v>0.28957820912396892</v>
      </c>
      <c r="I20" s="100">
        <v>0.26495864548913306</v>
      </c>
      <c r="J20" s="100"/>
      <c r="K20" s="100">
        <v>0.18374124390858956</v>
      </c>
      <c r="L20" s="100">
        <v>0.25291606343188655</v>
      </c>
      <c r="M20" s="100"/>
      <c r="N20" s="100">
        <v>7.2104636623672405E-2</v>
      </c>
      <c r="O20" s="100">
        <v>9.4137165414511989E-2</v>
      </c>
      <c r="P20" s="100"/>
      <c r="Q20" s="100">
        <v>0.31183953741826259</v>
      </c>
      <c r="R20" s="101">
        <v>0.23802847366465982</v>
      </c>
      <c r="AK20" s="21"/>
    </row>
    <row r="21" spans="1:55">
      <c r="A21" s="86" t="s">
        <v>58</v>
      </c>
      <c r="B21" s="100">
        <v>2.1015722763935478E-2</v>
      </c>
      <c r="C21" s="100">
        <v>8.8834268411363219E-3</v>
      </c>
      <c r="D21" s="100"/>
      <c r="E21" s="100">
        <v>1.8845497272300192E-2</v>
      </c>
      <c r="F21" s="100">
        <v>7.6562231399478816E-3</v>
      </c>
      <c r="G21" s="100"/>
      <c r="H21" s="100">
        <v>2.3216296052409838E-2</v>
      </c>
      <c r="I21" s="100">
        <v>9.0076176463002016E-3</v>
      </c>
      <c r="J21" s="100"/>
      <c r="K21" s="100">
        <v>2.048103921380082E-2</v>
      </c>
      <c r="L21" s="100">
        <v>1.0717634045861861E-2</v>
      </c>
      <c r="M21" s="100"/>
      <c r="N21" s="100">
        <v>9.909514375666284E-3</v>
      </c>
      <c r="O21" s="100">
        <v>2.3626859272419202E-3</v>
      </c>
      <c r="P21" s="100"/>
      <c r="Q21" s="100">
        <v>2.0139487263251404E-2</v>
      </c>
      <c r="R21" s="101">
        <v>7.925546790734983E-3</v>
      </c>
      <c r="AK21" s="21"/>
    </row>
    <row r="22" spans="1:55" ht="15" thickBot="1">
      <c r="A22" s="97" t="s">
        <v>59</v>
      </c>
      <c r="B22" s="102">
        <v>0</v>
      </c>
      <c r="C22" s="102">
        <v>7.3383742807525604E-2</v>
      </c>
      <c r="D22" s="102"/>
      <c r="E22" s="102">
        <v>1.7083781361834225E-2</v>
      </c>
      <c r="F22" s="102">
        <v>0.27212260996891796</v>
      </c>
      <c r="G22" s="102"/>
      <c r="H22" s="102">
        <v>0.151524799624142</v>
      </c>
      <c r="I22" s="102">
        <v>0.26833060207204623</v>
      </c>
      <c r="J22" s="102"/>
      <c r="K22" s="102">
        <v>0.46889188052687142</v>
      </c>
      <c r="L22" s="102">
        <v>0.40963639309131944</v>
      </c>
      <c r="M22" s="102"/>
      <c r="N22" s="102">
        <v>0.79274336813565294</v>
      </c>
      <c r="O22" s="102">
        <v>0.7493304839095779</v>
      </c>
      <c r="P22" s="102"/>
      <c r="Q22" s="102">
        <v>0.14217212107935492</v>
      </c>
      <c r="R22" s="103">
        <v>0.24602327040193028</v>
      </c>
      <c r="AK22" s="21"/>
    </row>
    <row r="23" spans="1:55">
      <c r="V23" s="94"/>
      <c r="W23" s="94"/>
      <c r="Y23" s="91"/>
      <c r="Z23" s="104"/>
      <c r="AA23" s="104"/>
      <c r="AB23" s="104"/>
      <c r="AC23" s="104"/>
      <c r="AD23" s="104"/>
      <c r="AE23" s="104"/>
      <c r="AF23" s="104"/>
      <c r="AG23" s="104"/>
      <c r="AH23" s="104"/>
      <c r="AI23" s="104"/>
      <c r="AJ23" s="104"/>
      <c r="AK23" s="104"/>
      <c r="AL23" s="104"/>
      <c r="AM23" s="104"/>
      <c r="AN23" s="104"/>
      <c r="AO23" s="104"/>
    </row>
    <row r="24" spans="1:55">
      <c r="AB24" s="104"/>
      <c r="AC24" s="104"/>
      <c r="AD24" s="104"/>
      <c r="AE24" s="104"/>
      <c r="AF24" s="104"/>
      <c r="AG24" s="104"/>
      <c r="AH24" s="104"/>
      <c r="AI24" s="104"/>
      <c r="AJ24" s="104"/>
      <c r="AK24" s="104"/>
      <c r="AL24" s="104"/>
      <c r="AM24" s="104"/>
      <c r="AN24" s="104"/>
      <c r="AO24" s="104"/>
    </row>
    <row r="27" spans="1:55">
      <c r="AZ27" s="94"/>
      <c r="BA27" s="94"/>
      <c r="BB27" s="94"/>
      <c r="BC27" s="94"/>
    </row>
    <row r="28" spans="1:55">
      <c r="AZ28" s="94"/>
      <c r="BA28" s="94"/>
      <c r="BB28" s="94"/>
      <c r="BC28" s="94"/>
    </row>
    <row r="29" spans="1:55">
      <c r="AZ29" s="94"/>
      <c r="BA29" s="94"/>
      <c r="BB29" s="94"/>
      <c r="BC29" s="94"/>
    </row>
    <row r="30" spans="1:55">
      <c r="AZ30" s="94"/>
      <c r="BA30" s="94"/>
      <c r="BB30" s="94"/>
      <c r="BC30" s="94"/>
    </row>
    <row r="31" spans="1:55">
      <c r="AZ31" s="94"/>
      <c r="BA31" s="94"/>
      <c r="BB31" s="94"/>
      <c r="BC31" s="94"/>
    </row>
    <row r="32" spans="1:55">
      <c r="AZ32" s="94"/>
      <c r="BA32" s="94"/>
      <c r="BB32" s="94"/>
      <c r="BC32" s="94"/>
    </row>
    <row r="33" spans="52:55">
      <c r="AZ33" s="94"/>
      <c r="BA33" s="94"/>
      <c r="BB33" s="94"/>
      <c r="BC33" s="94"/>
    </row>
    <row r="34" spans="52:55">
      <c r="AZ34" s="94"/>
      <c r="BA34" s="94"/>
      <c r="BB34" s="94"/>
      <c r="BC34" s="94"/>
    </row>
    <row r="56" spans="29:37">
      <c r="AD56" s="88"/>
      <c r="AK56" s="21"/>
    </row>
    <row r="57" spans="29:37">
      <c r="AC57" s="88"/>
      <c r="AK57" s="21"/>
    </row>
    <row r="58" spans="29:37">
      <c r="AC58" s="88"/>
      <c r="AK58" s="21"/>
    </row>
    <row r="59" spans="29:37">
      <c r="AC59" s="88"/>
      <c r="AK59" s="21"/>
    </row>
    <row r="60" spans="29:37">
      <c r="AC60" s="88"/>
      <c r="AK60" s="21"/>
    </row>
    <row r="61" spans="29:37">
      <c r="AC61" s="88"/>
      <c r="AK61" s="21"/>
    </row>
    <row r="62" spans="29:37">
      <c r="AC62" s="88"/>
      <c r="AK62" s="21"/>
    </row>
    <row r="63" spans="29:37">
      <c r="AC63" s="88"/>
      <c r="AK63" s="21"/>
    </row>
    <row r="64" spans="29:37">
      <c r="AC64" s="88"/>
      <c r="AK64" s="21"/>
    </row>
    <row r="65" spans="29:37">
      <c r="AC65" s="88"/>
      <c r="AK65" s="21"/>
    </row>
    <row r="66" spans="29:37">
      <c r="AC66" s="88"/>
      <c r="AK66" s="21"/>
    </row>
    <row r="67" spans="29:37">
      <c r="AC67" s="88"/>
      <c r="AK67" s="21"/>
    </row>
    <row r="68" spans="29:37">
      <c r="AC68" s="88"/>
      <c r="AK68" s="21"/>
    </row>
    <row r="69" spans="29:37">
      <c r="AC69" s="88"/>
      <c r="AK69" s="21"/>
    </row>
    <row r="70" spans="29:37">
      <c r="AJ70" s="88"/>
      <c r="AK70" s="21"/>
    </row>
    <row r="71" spans="29:37">
      <c r="AJ71" s="88"/>
      <c r="AK71" s="21"/>
    </row>
    <row r="72" spans="29:37">
      <c r="AJ72" s="88"/>
      <c r="AK72" s="21"/>
    </row>
    <row r="73" spans="29:37">
      <c r="AJ73" s="88"/>
      <c r="AK73" s="21"/>
    </row>
    <row r="74" spans="29:37">
      <c r="AJ74" s="88"/>
      <c r="AK74" s="21"/>
    </row>
    <row r="75" spans="29:37">
      <c r="AJ75" s="88"/>
      <c r="AK75" s="21"/>
    </row>
    <row r="76" spans="29:37">
      <c r="AJ76" s="88"/>
      <c r="AK76" s="21"/>
    </row>
    <row r="77" spans="29:37">
      <c r="AJ77" s="88"/>
      <c r="AK77" s="21"/>
    </row>
    <row r="78" spans="29:37">
      <c r="AJ78" s="88"/>
      <c r="AK78" s="21"/>
    </row>
    <row r="79" spans="29:37">
      <c r="AJ79" s="88"/>
      <c r="AK79" s="21"/>
    </row>
    <row r="80" spans="29:37">
      <c r="AJ80" s="88"/>
      <c r="AK80" s="21"/>
    </row>
    <row r="81" spans="36:37">
      <c r="AJ81" s="88"/>
      <c r="AK81" s="21"/>
    </row>
  </sheetData>
  <mergeCells count="12">
    <mergeCell ref="T9:T14"/>
    <mergeCell ref="T3:T8"/>
    <mergeCell ref="B4:R4"/>
    <mergeCell ref="B14:R14"/>
    <mergeCell ref="U1:X1"/>
    <mergeCell ref="B1:R1"/>
    <mergeCell ref="B2:C2"/>
    <mergeCell ref="E2:F2"/>
    <mergeCell ref="H2:I2"/>
    <mergeCell ref="K2:L2"/>
    <mergeCell ref="N2:O2"/>
    <mergeCell ref="Q2:R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F4C3C-0A16-6940-82DC-E9531CC1A43B}">
  <dimension ref="A1:AE75"/>
  <sheetViews>
    <sheetView zoomScale="87" zoomScaleNormal="70" workbookViewId="0"/>
  </sheetViews>
  <sheetFormatPr defaultColWidth="9.1796875" defaultRowHeight="14.5"/>
  <cols>
    <col min="1" max="1" width="21.81640625" style="88" bestFit="1" customWidth="1"/>
    <col min="2" max="2" width="11.36328125" style="21" bestFit="1" customWidth="1"/>
    <col min="3" max="3" width="6.81640625" style="21" bestFit="1" customWidth="1"/>
    <col min="4" max="5" width="8.81640625" style="21" bestFit="1" customWidth="1"/>
    <col min="6" max="6" width="7.36328125" style="21" bestFit="1" customWidth="1"/>
    <col min="7" max="7" width="7.1796875" style="21" bestFit="1" customWidth="1"/>
    <col min="8" max="8" width="6.81640625" style="21" bestFit="1" customWidth="1"/>
    <col min="9" max="9" width="9" style="21" bestFit="1" customWidth="1"/>
    <col min="10" max="10" width="8.6328125" style="21" bestFit="1" customWidth="1"/>
    <col min="11" max="12" width="7.36328125" style="21" bestFit="1" customWidth="1"/>
    <col min="13" max="13" width="7.1796875" style="21" bestFit="1" customWidth="1"/>
    <col min="14" max="14" width="4.81640625" style="21" bestFit="1" customWidth="1"/>
    <col min="15" max="15" width="5.81640625" style="21" bestFit="1" customWidth="1"/>
    <col min="16" max="16" width="2.36328125" style="21" customWidth="1"/>
    <col min="17" max="17" width="4.6328125" style="21" bestFit="1" customWidth="1"/>
    <col min="18" max="18" width="5.6328125" style="21" bestFit="1" customWidth="1"/>
    <col min="19" max="19" width="4.6328125" style="21" bestFit="1" customWidth="1"/>
    <col min="20" max="20" width="21.81640625" style="21" bestFit="1" customWidth="1"/>
    <col min="21" max="21" width="11.1796875" style="21" bestFit="1" customWidth="1"/>
    <col min="22" max="22" width="6.81640625" style="21" bestFit="1" customWidth="1"/>
    <col min="23" max="23" width="9" style="21" bestFit="1" customWidth="1"/>
    <col min="24" max="24" width="8.81640625" style="21" bestFit="1" customWidth="1"/>
    <col min="25" max="25" width="22" style="21" bestFit="1" customWidth="1"/>
    <col min="26" max="26" width="46" style="21" bestFit="1" customWidth="1"/>
    <col min="27" max="28" width="5.6328125" style="21" bestFit="1" customWidth="1"/>
    <col min="29" max="29" width="8" style="21" bestFit="1" customWidth="1"/>
    <col min="30" max="30" width="9.1796875" style="21"/>
    <col min="31" max="31" width="21.6328125" style="88" bestFit="1" customWidth="1"/>
    <col min="32" max="32" width="16.453125" style="21" customWidth="1"/>
    <col min="33" max="33" width="15.81640625" style="21" customWidth="1"/>
    <col min="34" max="34" width="23" style="21" customWidth="1"/>
    <col min="35" max="16384" width="9.1796875" style="21"/>
  </cols>
  <sheetData>
    <row r="1" spans="1:31">
      <c r="A1" s="13"/>
      <c r="B1" s="233" t="s">
        <v>42</v>
      </c>
      <c r="C1" s="233"/>
      <c r="D1" s="233"/>
      <c r="E1" s="233"/>
      <c r="F1" s="233"/>
      <c r="G1" s="233"/>
      <c r="H1" s="233"/>
      <c r="I1" s="233"/>
      <c r="J1" s="233"/>
      <c r="K1" s="233"/>
      <c r="L1" s="233"/>
      <c r="M1" s="233"/>
      <c r="N1" s="233"/>
      <c r="O1" s="233"/>
      <c r="P1" s="233"/>
      <c r="Q1" s="233"/>
      <c r="R1" s="234"/>
      <c r="S1" s="85"/>
      <c r="T1" s="84"/>
      <c r="U1" s="242" t="s">
        <v>42</v>
      </c>
      <c r="V1" s="233"/>
      <c r="W1" s="233"/>
      <c r="X1" s="233"/>
      <c r="Y1" s="233"/>
      <c r="Z1" s="234"/>
      <c r="AE1" s="21"/>
    </row>
    <row r="2" spans="1:31" s="88" customFormat="1" ht="17">
      <c r="A2" s="86"/>
      <c r="B2" s="243" t="s">
        <v>43</v>
      </c>
      <c r="C2" s="235"/>
      <c r="D2" s="87"/>
      <c r="E2" s="243" t="s">
        <v>44</v>
      </c>
      <c r="F2" s="235"/>
      <c r="G2" s="87"/>
      <c r="H2" s="243" t="s">
        <v>45</v>
      </c>
      <c r="I2" s="235"/>
      <c r="J2" s="87"/>
      <c r="K2" s="243" t="s">
        <v>46</v>
      </c>
      <c r="L2" s="235"/>
      <c r="M2" s="87"/>
      <c r="N2" s="243" t="s">
        <v>47</v>
      </c>
      <c r="O2" s="235"/>
      <c r="P2" s="87"/>
      <c r="Q2" s="244" t="s">
        <v>48</v>
      </c>
      <c r="R2" s="237"/>
      <c r="T2" s="106"/>
      <c r="U2" s="125"/>
      <c r="V2" s="107" t="s">
        <v>63</v>
      </c>
      <c r="W2" s="107" t="s">
        <v>64</v>
      </c>
      <c r="X2" s="107" t="s">
        <v>65</v>
      </c>
      <c r="Y2" s="107" t="s">
        <v>67</v>
      </c>
      <c r="Z2" s="108" t="s">
        <v>78</v>
      </c>
    </row>
    <row r="3" spans="1:31" s="91" customFormat="1" ht="15" thickBot="1">
      <c r="A3" s="89"/>
      <c r="B3" s="121" t="s">
        <v>49</v>
      </c>
      <c r="C3" s="90" t="s">
        <v>50</v>
      </c>
      <c r="E3" s="121" t="s">
        <v>49</v>
      </c>
      <c r="F3" s="90" t="s">
        <v>50</v>
      </c>
      <c r="H3" s="121" t="s">
        <v>49</v>
      </c>
      <c r="I3" s="90" t="s">
        <v>50</v>
      </c>
      <c r="J3" s="88"/>
      <c r="K3" s="121" t="s">
        <v>49</v>
      </c>
      <c r="L3" s="90" t="s">
        <v>50</v>
      </c>
      <c r="M3" s="88"/>
      <c r="N3" s="121" t="s">
        <v>49</v>
      </c>
      <c r="O3" s="90" t="s">
        <v>50</v>
      </c>
      <c r="P3" s="88"/>
      <c r="Q3" s="122" t="s">
        <v>49</v>
      </c>
      <c r="R3" s="93" t="s">
        <v>50</v>
      </c>
      <c r="T3" s="238" t="s">
        <v>69</v>
      </c>
      <c r="U3" s="126" t="s">
        <v>70</v>
      </c>
      <c r="V3" s="110">
        <v>0.8183281584403671</v>
      </c>
      <c r="W3" s="110">
        <v>0.18167184155963276</v>
      </c>
      <c r="X3" s="110">
        <v>0</v>
      </c>
      <c r="Y3" s="112">
        <v>519</v>
      </c>
      <c r="Z3" s="113">
        <v>519</v>
      </c>
    </row>
    <row r="4" spans="1:31">
      <c r="A4" s="13"/>
      <c r="B4" s="231" t="s">
        <v>74</v>
      </c>
      <c r="C4" s="232"/>
      <c r="D4" s="232"/>
      <c r="E4" s="232"/>
      <c r="F4" s="232"/>
      <c r="G4" s="232"/>
      <c r="H4" s="232"/>
      <c r="I4" s="232"/>
      <c r="J4" s="232"/>
      <c r="K4" s="232"/>
      <c r="L4" s="232"/>
      <c r="M4" s="232"/>
      <c r="N4" s="232"/>
      <c r="O4" s="232"/>
      <c r="P4" s="232"/>
      <c r="Q4" s="232"/>
      <c r="R4" s="210"/>
      <c r="T4" s="239"/>
      <c r="U4" s="127" t="s">
        <v>44</v>
      </c>
      <c r="V4" s="100">
        <v>0.70573273445000173</v>
      </c>
      <c r="W4" s="100">
        <v>0.25910742189148955</v>
      </c>
      <c r="X4" s="100">
        <v>3.5159843658508654E-2</v>
      </c>
      <c r="Y4" s="14">
        <v>1803</v>
      </c>
      <c r="Z4" s="20">
        <v>1784</v>
      </c>
      <c r="AE4" s="21"/>
    </row>
    <row r="5" spans="1:31">
      <c r="A5" s="86" t="s">
        <v>52</v>
      </c>
      <c r="B5" s="19">
        <v>5.8660028922389749E-4</v>
      </c>
      <c r="C5" s="94">
        <v>1.8450616333977283E-2</v>
      </c>
      <c r="D5" s="94"/>
      <c r="E5" s="19">
        <v>7.1833312012935186E-3</v>
      </c>
      <c r="F5" s="94">
        <v>1.7359526419523447E-2</v>
      </c>
      <c r="G5" s="94"/>
      <c r="H5" s="19">
        <v>5.4924372429843128E-4</v>
      </c>
      <c r="I5" s="94">
        <v>1.8437689871071999E-2</v>
      </c>
      <c r="J5" s="94"/>
      <c r="K5" s="19">
        <v>3.3880080931886989E-4</v>
      </c>
      <c r="L5" s="94">
        <v>1.3979063698145035E-2</v>
      </c>
      <c r="M5" s="94"/>
      <c r="N5" s="19">
        <v>6.895908977740179E-4</v>
      </c>
      <c r="O5" s="94">
        <v>1.3326165911106316E-2</v>
      </c>
      <c r="P5" s="94"/>
      <c r="Q5" s="19">
        <v>6.0446864646877829E-4</v>
      </c>
      <c r="R5" s="95">
        <v>1.5348240501859975E-2</v>
      </c>
      <c r="T5" s="239"/>
      <c r="U5" s="128" t="s">
        <v>71</v>
      </c>
      <c r="V5" s="100">
        <v>0.61878030806440454</v>
      </c>
      <c r="W5" s="100">
        <v>0.30175496272548191</v>
      </c>
      <c r="X5" s="100">
        <v>7.9464729210113591E-2</v>
      </c>
      <c r="Y5" s="14">
        <v>2748</v>
      </c>
      <c r="Z5" s="20">
        <v>2402</v>
      </c>
      <c r="AE5" s="21"/>
    </row>
    <row r="6" spans="1:31">
      <c r="A6" s="86" t="s">
        <v>75</v>
      </c>
      <c r="B6" s="19">
        <v>9.1073214503745448E-2</v>
      </c>
      <c r="C6" s="94">
        <v>1.8969359238371812</v>
      </c>
      <c r="D6" s="94"/>
      <c r="E6" s="19">
        <v>4.8089937855647004E-2</v>
      </c>
      <c r="F6" s="94">
        <v>1.8586626948830132</v>
      </c>
      <c r="G6" s="94"/>
      <c r="H6" s="19">
        <v>6.1632992205202533E-2</v>
      </c>
      <c r="I6" s="94">
        <v>1.568616981121826</v>
      </c>
      <c r="J6" s="94"/>
      <c r="K6" s="19">
        <v>5.3877798701933204E-2</v>
      </c>
      <c r="L6" s="94">
        <v>1.1065205531731692</v>
      </c>
      <c r="M6" s="94"/>
      <c r="N6" s="19">
        <v>6.6114527324084002E-2</v>
      </c>
      <c r="O6" s="94">
        <v>0.7071249169308429</v>
      </c>
      <c r="P6" s="94"/>
      <c r="Q6" s="19">
        <v>8.1266538815333592E-2</v>
      </c>
      <c r="R6" s="95">
        <v>1.528170645183256</v>
      </c>
      <c r="T6" s="239"/>
      <c r="U6" s="128" t="s">
        <v>72</v>
      </c>
      <c r="V6" s="100">
        <v>0.43874849254262066</v>
      </c>
      <c r="W6" s="100">
        <v>0.33339662679550974</v>
      </c>
      <c r="X6" s="100">
        <v>0.22785488066186965</v>
      </c>
      <c r="Y6" s="14">
        <v>10555</v>
      </c>
      <c r="Z6" s="20">
        <v>8037</v>
      </c>
      <c r="AE6" s="21"/>
    </row>
    <row r="7" spans="1:31">
      <c r="A7" s="86" t="s">
        <v>54</v>
      </c>
      <c r="B7" s="19">
        <v>7.3728617151973097E-2</v>
      </c>
      <c r="C7" s="94">
        <v>0.37532974969159372</v>
      </c>
      <c r="D7" s="94"/>
      <c r="E7" s="19">
        <v>2.4014507360138181E-2</v>
      </c>
      <c r="F7" s="94">
        <v>0.34271937630624622</v>
      </c>
      <c r="G7" s="94"/>
      <c r="H7" s="19">
        <v>8.4995466335182651E-2</v>
      </c>
      <c r="I7" s="94">
        <v>0.30451097557101442</v>
      </c>
      <c r="J7" s="94"/>
      <c r="K7" s="19">
        <v>0.15230790382929799</v>
      </c>
      <c r="L7" s="94">
        <v>0.19143551119959798</v>
      </c>
      <c r="M7" s="94"/>
      <c r="N7" s="19">
        <v>9.559453820392326E-2</v>
      </c>
      <c r="O7" s="94">
        <v>0.26426038438816457</v>
      </c>
      <c r="P7" s="94"/>
      <c r="Q7" s="19">
        <v>8.4584546059537372E-2</v>
      </c>
      <c r="R7" s="95">
        <v>0.30025217590980896</v>
      </c>
      <c r="T7" s="239"/>
      <c r="U7" s="129" t="s">
        <v>47</v>
      </c>
      <c r="V7" s="116">
        <v>9.4052434100449084E-2</v>
      </c>
      <c r="W7" s="116">
        <v>0.24480584034776379</v>
      </c>
      <c r="X7" s="116">
        <v>0.66114172555178718</v>
      </c>
      <c r="Y7" s="118">
        <v>673548</v>
      </c>
      <c r="Z7" s="165">
        <v>69062</v>
      </c>
      <c r="AE7" s="21"/>
    </row>
    <row r="8" spans="1:31">
      <c r="A8" s="86" t="s">
        <v>55</v>
      </c>
      <c r="B8" s="19">
        <v>0.82939649533482673</v>
      </c>
      <c r="C8" s="94">
        <v>3.9230261620121891</v>
      </c>
      <c r="D8" s="94"/>
      <c r="E8" s="19">
        <v>0.79217201774475554</v>
      </c>
      <c r="F8" s="94">
        <v>3.5343422973512619</v>
      </c>
      <c r="G8" s="94"/>
      <c r="H8" s="19">
        <v>0.74385254532574629</v>
      </c>
      <c r="I8" s="94">
        <v>2.9680826123114818</v>
      </c>
      <c r="J8" s="94"/>
      <c r="K8" s="19">
        <v>0.71653830164871057</v>
      </c>
      <c r="L8" s="94">
        <v>1.5733436192262236</v>
      </c>
      <c r="M8" s="94"/>
      <c r="N8" s="19">
        <v>0.54917295121478338</v>
      </c>
      <c r="O8" s="94">
        <v>1.2569340262192528</v>
      </c>
      <c r="P8" s="94"/>
      <c r="Q8" s="19">
        <v>0.78413873874240358</v>
      </c>
      <c r="R8" s="95">
        <v>3.0205787449007744</v>
      </c>
      <c r="T8" s="241"/>
      <c r="U8" s="129" t="s">
        <v>73</v>
      </c>
      <c r="V8" s="116">
        <v>0.66853026427405648</v>
      </c>
      <c r="W8" s="116">
        <v>0.22126966545836166</v>
      </c>
      <c r="X8" s="116">
        <v>0.11020007026758193</v>
      </c>
      <c r="Y8" s="118">
        <f>SUM(Y3:Y7)</f>
        <v>689173</v>
      </c>
      <c r="Z8" s="165">
        <f>SUM(Z3:Z7)</f>
        <v>81804</v>
      </c>
      <c r="AE8" s="21"/>
    </row>
    <row r="9" spans="1:31">
      <c r="A9" s="86" t="s">
        <v>56</v>
      </c>
      <c r="B9" s="19">
        <v>1.3423854874645926</v>
      </c>
      <c r="C9" s="94">
        <v>2.0590292647546606</v>
      </c>
      <c r="D9" s="94"/>
      <c r="E9" s="19">
        <v>1.1247017468862441</v>
      </c>
      <c r="F9" s="94">
        <v>2.0064493872611471</v>
      </c>
      <c r="G9" s="94"/>
      <c r="H9" s="19">
        <v>1.3292482761913942</v>
      </c>
      <c r="I9" s="94">
        <v>1.9969881172204549</v>
      </c>
      <c r="J9" s="94"/>
      <c r="K9" s="19">
        <v>1.0425747904764928</v>
      </c>
      <c r="L9" s="94">
        <v>1.4507161660074952</v>
      </c>
      <c r="M9" s="94"/>
      <c r="N9" s="19">
        <v>0.66054188120528778</v>
      </c>
      <c r="O9" s="94">
        <v>0.55743603443250378</v>
      </c>
      <c r="P9" s="94"/>
      <c r="Q9" s="19">
        <v>1.2377168993364143</v>
      </c>
      <c r="R9" s="95">
        <v>1.676898925796344</v>
      </c>
      <c r="T9" s="238" t="s">
        <v>5</v>
      </c>
      <c r="U9" s="126" t="s">
        <v>70</v>
      </c>
      <c r="V9" s="110">
        <v>0.45736597857607902</v>
      </c>
      <c r="W9" s="110">
        <v>0.54263402142392025</v>
      </c>
      <c r="X9" s="110">
        <v>0</v>
      </c>
      <c r="Y9" s="112">
        <v>465</v>
      </c>
      <c r="Z9" s="113">
        <v>465</v>
      </c>
      <c r="AE9" s="21"/>
    </row>
    <row r="10" spans="1:31">
      <c r="A10" s="96" t="s">
        <v>57</v>
      </c>
      <c r="B10" s="19">
        <v>1.1258314318923852</v>
      </c>
      <c r="C10" s="94">
        <v>6.2642988411476672</v>
      </c>
      <c r="D10" s="94"/>
      <c r="E10" s="19">
        <v>1.3536606710786185</v>
      </c>
      <c r="F10" s="94">
        <v>5.8482351030157256</v>
      </c>
      <c r="G10" s="94"/>
      <c r="H10" s="19">
        <v>1.2477248148276676</v>
      </c>
      <c r="I10" s="94">
        <v>6.6705249211951685</v>
      </c>
      <c r="J10" s="94"/>
      <c r="K10" s="19">
        <v>0.88391437147246765</v>
      </c>
      <c r="L10" s="94">
        <v>6.3836170992229118</v>
      </c>
      <c r="M10" s="94"/>
      <c r="N10" s="19">
        <v>0.54382862175703528</v>
      </c>
      <c r="O10" s="94">
        <v>1.8284505378408498</v>
      </c>
      <c r="P10" s="94"/>
      <c r="Q10" s="19">
        <v>1.0900310828346358</v>
      </c>
      <c r="R10" s="95">
        <v>5.1811466512253679</v>
      </c>
      <c r="T10" s="239"/>
      <c r="U10" s="127" t="s">
        <v>44</v>
      </c>
      <c r="V10" s="100">
        <v>0.40511137231951494</v>
      </c>
      <c r="W10" s="100">
        <v>0.55649805195220692</v>
      </c>
      <c r="X10" s="100">
        <v>3.8390575728276505E-2</v>
      </c>
      <c r="Y10" s="14">
        <v>1304</v>
      </c>
      <c r="Z10" s="20">
        <v>1298</v>
      </c>
      <c r="AE10" s="21"/>
    </row>
    <row r="11" spans="1:31">
      <c r="A11" s="86" t="s">
        <v>58</v>
      </c>
      <c r="B11" s="19">
        <v>0.2926243810787626</v>
      </c>
      <c r="C11" s="94">
        <v>0.37338265700012796</v>
      </c>
      <c r="D11" s="94"/>
      <c r="E11" s="19">
        <v>0.14867264761825602</v>
      </c>
      <c r="F11" s="94">
        <v>0.37557677507463799</v>
      </c>
      <c r="G11" s="94"/>
      <c r="H11" s="19">
        <v>0.31232352065284485</v>
      </c>
      <c r="I11" s="94">
        <v>0.35153672116552609</v>
      </c>
      <c r="J11" s="94"/>
      <c r="K11" s="19">
        <v>0.48577260040139469</v>
      </c>
      <c r="L11" s="94">
        <v>0.41222705616529975</v>
      </c>
      <c r="M11" s="94"/>
      <c r="N11" s="19">
        <v>0.36755194851355166</v>
      </c>
      <c r="O11" s="94">
        <v>0.10426258109066813</v>
      </c>
      <c r="P11" s="94"/>
      <c r="Q11" s="19">
        <v>0.32287167126219851</v>
      </c>
      <c r="R11" s="95">
        <v>0.31408020221223093</v>
      </c>
      <c r="T11" s="239"/>
      <c r="U11" s="128" t="s">
        <v>71</v>
      </c>
      <c r="V11" s="100">
        <v>0.3198796088093025</v>
      </c>
      <c r="W11" s="100">
        <v>0.52434291352674256</v>
      </c>
      <c r="X11" s="100">
        <v>0.15577747766395447</v>
      </c>
      <c r="Y11" s="14">
        <v>1346</v>
      </c>
      <c r="Z11" s="20">
        <v>1275</v>
      </c>
      <c r="AE11" s="21"/>
    </row>
    <row r="12" spans="1:31">
      <c r="A12" s="86" t="s">
        <v>76</v>
      </c>
      <c r="B12" s="19">
        <v>0</v>
      </c>
      <c r="C12" s="94">
        <v>0</v>
      </c>
      <c r="D12" s="94"/>
      <c r="E12" s="19">
        <v>0.14170835833512965</v>
      </c>
      <c r="F12" s="94">
        <v>0.55826061783674552</v>
      </c>
      <c r="G12" s="94"/>
      <c r="H12" s="19">
        <v>0.32633475297392289</v>
      </c>
      <c r="I12" s="94">
        <v>2.5609226399130547</v>
      </c>
      <c r="J12" s="94"/>
      <c r="K12" s="19">
        <v>0.98423205978586437</v>
      </c>
      <c r="L12" s="94">
        <v>5.9929565230674591</v>
      </c>
      <c r="M12" s="94"/>
      <c r="N12" s="19">
        <v>4.4552938982820214</v>
      </c>
      <c r="O12" s="94">
        <v>16.545091047964114</v>
      </c>
      <c r="P12" s="94"/>
      <c r="Q12" s="19">
        <v>0.44600366509777872</v>
      </c>
      <c r="R12" s="95">
        <v>2.3424532939863552</v>
      </c>
      <c r="T12" s="239"/>
      <c r="U12" s="128" t="s">
        <v>72</v>
      </c>
      <c r="V12" s="100">
        <v>0.23160787519106499</v>
      </c>
      <c r="W12" s="100">
        <v>0.41843428204489796</v>
      </c>
      <c r="X12" s="100">
        <v>0.34995784276403313</v>
      </c>
      <c r="Y12" s="14">
        <v>2450</v>
      </c>
      <c r="Z12" s="20">
        <v>1991</v>
      </c>
      <c r="AE12" s="21"/>
    </row>
    <row r="13" spans="1:31" ht="15" thickBot="1">
      <c r="A13" s="97" t="s">
        <v>60</v>
      </c>
      <c r="B13" s="24">
        <v>3.7556262277155099</v>
      </c>
      <c r="C13" s="98">
        <v>14.910453214777398</v>
      </c>
      <c r="D13" s="98"/>
      <c r="E13" s="24">
        <v>3.6402032180800825</v>
      </c>
      <c r="F13" s="98">
        <v>14.5416057781483</v>
      </c>
      <c r="G13" s="98"/>
      <c r="H13" s="24">
        <v>4.1066616122362598</v>
      </c>
      <c r="I13" s="98">
        <v>16.439620658369599</v>
      </c>
      <c r="J13" s="98"/>
      <c r="K13" s="24">
        <v>4.3195566271254799</v>
      </c>
      <c r="L13" s="98">
        <v>17.124795591760304</v>
      </c>
      <c r="M13" s="98"/>
      <c r="N13" s="24">
        <v>6.7387879573984604</v>
      </c>
      <c r="O13" s="98">
        <v>21.276885694777501</v>
      </c>
      <c r="P13" s="98"/>
      <c r="Q13" s="24">
        <v>4.0472176107947702</v>
      </c>
      <c r="R13" s="99">
        <v>14.378928879716</v>
      </c>
      <c r="T13" s="239"/>
      <c r="U13" s="129" t="s">
        <v>47</v>
      </c>
      <c r="V13" s="116">
        <v>6.6680492290869808E-2</v>
      </c>
      <c r="W13" s="116">
        <v>0.15571082543712658</v>
      </c>
      <c r="X13" s="116">
        <v>0.777608682271822</v>
      </c>
      <c r="Y13" s="118">
        <v>211395</v>
      </c>
      <c r="Z13" s="165">
        <v>141413</v>
      </c>
      <c r="AE13" s="21"/>
    </row>
    <row r="14" spans="1:31" ht="15" thickBot="1">
      <c r="A14" s="86"/>
      <c r="B14" s="231" t="s">
        <v>77</v>
      </c>
      <c r="C14" s="232"/>
      <c r="D14" s="232"/>
      <c r="E14" s="232"/>
      <c r="F14" s="232"/>
      <c r="G14" s="232"/>
      <c r="H14" s="232"/>
      <c r="I14" s="232"/>
      <c r="J14" s="232"/>
      <c r="K14" s="232"/>
      <c r="L14" s="232"/>
      <c r="M14" s="232"/>
      <c r="N14" s="232"/>
      <c r="O14" s="232"/>
      <c r="P14" s="232"/>
      <c r="Q14" s="232"/>
      <c r="R14" s="210"/>
      <c r="T14" s="240"/>
      <c r="U14" s="130" t="s">
        <v>73</v>
      </c>
      <c r="V14" s="102">
        <v>0.3619483027311543</v>
      </c>
      <c r="W14" s="102">
        <v>0.4751429497827081</v>
      </c>
      <c r="X14" s="102">
        <v>0.16290874748610767</v>
      </c>
      <c r="Y14" s="23">
        <f>SUM(Y9:Y13)</f>
        <v>216960</v>
      </c>
      <c r="Z14" s="25">
        <f>SUM(Z9:Z13)</f>
        <v>146442</v>
      </c>
      <c r="AE14" s="21"/>
    </row>
    <row r="15" spans="1:31">
      <c r="A15" s="86" t="s">
        <v>52</v>
      </c>
      <c r="B15" s="123">
        <v>1.5619240405100629E-4</v>
      </c>
      <c r="C15" s="100">
        <v>1.2374282705029591E-3</v>
      </c>
      <c r="D15" s="100"/>
      <c r="E15" s="123">
        <v>1.97333246825768E-3</v>
      </c>
      <c r="F15" s="100">
        <v>1.1937833196942831E-3</v>
      </c>
      <c r="G15" s="100"/>
      <c r="H15" s="123">
        <v>1.3374457799539602E-4</v>
      </c>
      <c r="I15" s="100">
        <v>1.1215398611819647E-3</v>
      </c>
      <c r="J15" s="100"/>
      <c r="K15" s="123">
        <v>7.8434163171123994E-5</v>
      </c>
      <c r="L15" s="100">
        <v>8.1630543402638593E-4</v>
      </c>
      <c r="M15" s="100"/>
      <c r="N15" s="123">
        <v>1.0233159169475301E-4</v>
      </c>
      <c r="O15" s="100">
        <v>6.2632126253219845E-4</v>
      </c>
      <c r="P15" s="100"/>
      <c r="Q15" s="123">
        <v>1.4935412537653888E-4</v>
      </c>
      <c r="R15" s="101">
        <v>1.0674119491272649E-3</v>
      </c>
      <c r="U15" s="100"/>
      <c r="V15" s="100"/>
      <c r="W15" s="100"/>
      <c r="X15" s="94"/>
      <c r="Y15" s="94"/>
      <c r="AE15" s="21"/>
    </row>
    <row r="16" spans="1:31">
      <c r="A16" s="86" t="s">
        <v>75</v>
      </c>
      <c r="B16" s="123">
        <v>2.4249807883343039E-2</v>
      </c>
      <c r="C16" s="100">
        <v>0.12722188229377043</v>
      </c>
      <c r="D16" s="100"/>
      <c r="E16" s="123">
        <v>1.3210783842175333E-2</v>
      </c>
      <c r="F16" s="100">
        <v>0.12781688097170324</v>
      </c>
      <c r="G16" s="100"/>
      <c r="H16" s="123">
        <v>1.500805228791194E-2</v>
      </c>
      <c r="I16" s="100">
        <v>9.5416859897142769E-2</v>
      </c>
      <c r="J16" s="100"/>
      <c r="K16" s="123">
        <v>1.2472992798287974E-2</v>
      </c>
      <c r="L16" s="100">
        <v>6.4615110133377479E-2</v>
      </c>
      <c r="M16" s="100"/>
      <c r="N16" s="123">
        <v>9.811041353734451E-3</v>
      </c>
      <c r="O16" s="100">
        <v>3.3234418188579619E-2</v>
      </c>
      <c r="P16" s="100"/>
      <c r="Q16" s="123">
        <v>2.0079606937511551E-2</v>
      </c>
      <c r="R16" s="101">
        <v>0.10627847581463516</v>
      </c>
      <c r="X16" s="94"/>
      <c r="Y16" s="94"/>
      <c r="AE16" s="21"/>
    </row>
    <row r="17" spans="1:31">
      <c r="A17" s="86" t="s">
        <v>54</v>
      </c>
      <c r="B17" s="123">
        <v>1.9631510880362843E-2</v>
      </c>
      <c r="C17" s="100">
        <v>2.5172256287931828E-2</v>
      </c>
      <c r="D17" s="100"/>
      <c r="E17" s="123">
        <v>6.5970238257203459E-3</v>
      </c>
      <c r="F17" s="100">
        <v>2.3568193329876353E-2</v>
      </c>
      <c r="G17" s="100"/>
      <c r="H17" s="123">
        <v>2.0696973444787638E-2</v>
      </c>
      <c r="I17" s="100">
        <v>1.8522992829277021E-2</v>
      </c>
      <c r="J17" s="100"/>
      <c r="K17" s="123">
        <v>3.5260078053578794E-2</v>
      </c>
      <c r="L17" s="100">
        <v>1.1178849415972492E-2</v>
      </c>
      <c r="M17" s="100"/>
      <c r="N17" s="123">
        <v>1.4185716898685141E-2</v>
      </c>
      <c r="O17" s="100">
        <v>1.24200688098366E-2</v>
      </c>
      <c r="P17" s="100"/>
      <c r="Q17" s="123">
        <v>2.0899431212676289E-2</v>
      </c>
      <c r="R17" s="101">
        <v>2.0881400723343678E-2</v>
      </c>
      <c r="W17" s="94"/>
      <c r="X17" s="94"/>
      <c r="Y17" s="94"/>
      <c r="AE17" s="21"/>
    </row>
    <row r="18" spans="1:31">
      <c r="A18" s="86" t="s">
        <v>55</v>
      </c>
      <c r="B18" s="123">
        <v>0.22084106485733432</v>
      </c>
      <c r="C18" s="100">
        <v>0.26310576248106066</v>
      </c>
      <c r="D18" s="100"/>
      <c r="E18" s="123">
        <v>0.21761752580466187</v>
      </c>
      <c r="F18" s="100">
        <v>0.24305034473306414</v>
      </c>
      <c r="G18" s="100"/>
      <c r="H18" s="123">
        <v>0.18113314793440835</v>
      </c>
      <c r="I18" s="100">
        <v>0.18054447082392969</v>
      </c>
      <c r="J18" s="100"/>
      <c r="K18" s="123">
        <v>0.16588237254468932</v>
      </c>
      <c r="L18" s="100">
        <v>9.1875176599669733E-2</v>
      </c>
      <c r="M18" s="100"/>
      <c r="N18" s="123">
        <v>8.1494321335908906E-2</v>
      </c>
      <c r="O18" s="100">
        <v>5.9075094177329361E-2</v>
      </c>
      <c r="P18" s="100"/>
      <c r="Q18" s="123">
        <v>0.19374760987670706</v>
      </c>
      <c r="R18" s="101">
        <v>0.21006980215068943</v>
      </c>
      <c r="W18" s="94"/>
      <c r="X18" s="94"/>
      <c r="Y18" s="94"/>
      <c r="AE18" s="21"/>
    </row>
    <row r="19" spans="1:31">
      <c r="A19" s="86" t="s">
        <v>56</v>
      </c>
      <c r="B19" s="123">
        <v>0.35743319650878708</v>
      </c>
      <c r="C19" s="100">
        <v>0.13809300328403198</v>
      </c>
      <c r="D19" s="100"/>
      <c r="E19" s="123">
        <v>0.30896674704865373</v>
      </c>
      <c r="F19" s="100">
        <v>0.13797990523689224</v>
      </c>
      <c r="G19" s="100"/>
      <c r="H19" s="123">
        <v>0.32368098511714466</v>
      </c>
      <c r="I19" s="100">
        <v>0.1214740995987499</v>
      </c>
      <c r="J19" s="100"/>
      <c r="K19" s="123">
        <v>0.2413615286183414</v>
      </c>
      <c r="L19" s="100">
        <v>8.4714363931182673E-2</v>
      </c>
      <c r="M19" s="100"/>
      <c r="N19" s="123">
        <v>9.8020873394611602E-2</v>
      </c>
      <c r="O19" s="100">
        <v>2.6199136585544975E-2</v>
      </c>
      <c r="P19" s="100"/>
      <c r="Q19" s="123">
        <v>0.30581921170612775</v>
      </c>
      <c r="R19" s="101">
        <v>0.11662196397409712</v>
      </c>
      <c r="W19" s="94"/>
      <c r="X19" s="94"/>
      <c r="Y19" s="94"/>
      <c r="AE19" s="21"/>
    </row>
    <row r="20" spans="1:31">
      <c r="A20" s="96" t="s">
        <v>57</v>
      </c>
      <c r="B20" s="123">
        <v>0.2997719590900853</v>
      </c>
      <c r="C20" s="100">
        <v>0.42012799684313207</v>
      </c>
      <c r="D20" s="100"/>
      <c r="E20" s="123">
        <v>0.37186403889631381</v>
      </c>
      <c r="F20" s="100">
        <v>0.40217257930371625</v>
      </c>
      <c r="G20" s="100"/>
      <c r="H20" s="123">
        <v>0.30382946846897035</v>
      </c>
      <c r="I20" s="100">
        <v>0.40575905367981396</v>
      </c>
      <c r="J20" s="100"/>
      <c r="K20" s="123">
        <v>0.20463081000530442</v>
      </c>
      <c r="L20" s="100">
        <v>0.37277041147833767</v>
      </c>
      <c r="M20" s="100"/>
      <c r="N20" s="123">
        <v>8.0701251500274657E-2</v>
      </c>
      <c r="O20" s="100">
        <v>8.5936004172342303E-2</v>
      </c>
      <c r="P20" s="100"/>
      <c r="Q20" s="123">
        <v>0.2693285085356657</v>
      </c>
      <c r="R20" s="101">
        <v>0.36032911036470067</v>
      </c>
      <c r="W20" s="94"/>
      <c r="X20" s="94"/>
      <c r="Y20" s="94"/>
      <c r="AE20" s="21"/>
    </row>
    <row r="21" spans="1:31">
      <c r="A21" s="86" t="s">
        <v>58</v>
      </c>
      <c r="B21" s="123">
        <v>7.7916268376036324E-2</v>
      </c>
      <c r="C21" s="100">
        <v>2.5041670539569998E-2</v>
      </c>
      <c r="D21" s="100"/>
      <c r="E21" s="123">
        <v>4.0841853795368331E-2</v>
      </c>
      <c r="F21" s="100">
        <v>2.582773737677705E-2</v>
      </c>
      <c r="G21" s="100"/>
      <c r="H21" s="123">
        <v>7.6052898958667986E-2</v>
      </c>
      <c r="I21" s="100">
        <v>2.1383505645950214E-2</v>
      </c>
      <c r="J21" s="100"/>
      <c r="K21" s="123">
        <v>0.11245890315475736</v>
      </c>
      <c r="L21" s="100">
        <v>2.4071940243400348E-2</v>
      </c>
      <c r="M21" s="100"/>
      <c r="N21" s="123">
        <v>5.4542738373303375E-2</v>
      </c>
      <c r="O21" s="100">
        <v>4.900274532012916E-3</v>
      </c>
      <c r="P21" s="100"/>
      <c r="Q21" s="123">
        <v>7.9776207338353319E-2</v>
      </c>
      <c r="R21" s="101">
        <v>2.1843087537298841E-2</v>
      </c>
      <c r="W21" s="94"/>
      <c r="X21" s="94"/>
      <c r="Y21" s="94"/>
      <c r="AE21" s="21"/>
    </row>
    <row r="22" spans="1:31" ht="15" thickBot="1">
      <c r="A22" s="97" t="s">
        <v>76</v>
      </c>
      <c r="B22" s="124">
        <v>0</v>
      </c>
      <c r="C22" s="102">
        <v>0</v>
      </c>
      <c r="D22" s="102"/>
      <c r="E22" s="124">
        <v>3.8928694318848919E-2</v>
      </c>
      <c r="F22" s="102">
        <v>3.8390575728276505E-2</v>
      </c>
      <c r="G22" s="102"/>
      <c r="H22" s="124">
        <v>7.9464729210113591E-2</v>
      </c>
      <c r="I22" s="102">
        <v>0.15577747766395447</v>
      </c>
      <c r="J22" s="102"/>
      <c r="K22" s="124">
        <v>0.22785488066186965</v>
      </c>
      <c r="L22" s="102">
        <v>0.34995784276403308</v>
      </c>
      <c r="M22" s="102"/>
      <c r="N22" s="124">
        <v>0.66114172555178718</v>
      </c>
      <c r="O22" s="102">
        <v>0.777608682271822</v>
      </c>
      <c r="P22" s="102"/>
      <c r="Q22" s="124">
        <v>0.11020007026758193</v>
      </c>
      <c r="R22" s="103">
        <v>0.1629087474861077</v>
      </c>
      <c r="W22" s="94"/>
      <c r="X22" s="94"/>
      <c r="Y22" s="94"/>
      <c r="AE22" s="21"/>
    </row>
    <row r="23" spans="1:31">
      <c r="AA23" s="114"/>
      <c r="AB23" s="114"/>
      <c r="AC23" s="114"/>
      <c r="AE23" s="21"/>
    </row>
    <row r="24" spans="1:31">
      <c r="AE24" s="21"/>
    </row>
    <row r="56" spans="26:31">
      <c r="Z56" s="88"/>
      <c r="AE56" s="21"/>
    </row>
    <row r="57" spans="26:31">
      <c r="Z57" s="88"/>
      <c r="AE57" s="21"/>
    </row>
    <row r="58" spans="26:31">
      <c r="Z58" s="88"/>
      <c r="AE58" s="21"/>
    </row>
    <row r="59" spans="26:31">
      <c r="Z59" s="88"/>
      <c r="AE59" s="21"/>
    </row>
    <row r="60" spans="26:31">
      <c r="Z60" s="88"/>
      <c r="AE60" s="21"/>
    </row>
    <row r="61" spans="26:31">
      <c r="Z61" s="88"/>
      <c r="AE61" s="21"/>
    </row>
    <row r="62" spans="26:31">
      <c r="Z62" s="88"/>
      <c r="AE62" s="21"/>
    </row>
    <row r="63" spans="26:31">
      <c r="Z63" s="88"/>
      <c r="AE63" s="21"/>
    </row>
    <row r="64" spans="26:31">
      <c r="Z64" s="88"/>
      <c r="AE64" s="21"/>
    </row>
    <row r="65" spans="1:31">
      <c r="Z65" s="88"/>
      <c r="AE65" s="21"/>
    </row>
    <row r="66" spans="1:31">
      <c r="Z66" s="88"/>
      <c r="AE66" s="21"/>
    </row>
    <row r="67" spans="1:31">
      <c r="Z67" s="88"/>
      <c r="AE67" s="21"/>
    </row>
    <row r="68" spans="1:31">
      <c r="Z68" s="88"/>
      <c r="AE68" s="21"/>
    </row>
    <row r="69" spans="1:31">
      <c r="Z69" s="88"/>
      <c r="AE69" s="21"/>
    </row>
    <row r="70" spans="1:31">
      <c r="A70" s="21"/>
      <c r="S70" s="88"/>
      <c r="AE70" s="21"/>
    </row>
    <row r="71" spans="1:31">
      <c r="A71" s="21"/>
      <c r="S71" s="88"/>
      <c r="AE71" s="21"/>
    </row>
    <row r="72" spans="1:31">
      <c r="A72" s="21"/>
      <c r="S72" s="88"/>
      <c r="AE72" s="21"/>
    </row>
    <row r="73" spans="1:31">
      <c r="A73" s="21"/>
      <c r="S73" s="88"/>
      <c r="AE73" s="21"/>
    </row>
    <row r="74" spans="1:31">
      <c r="A74" s="21"/>
      <c r="S74" s="88"/>
      <c r="AE74" s="21"/>
    </row>
    <row r="75" spans="1:31">
      <c r="A75" s="21"/>
      <c r="S75" s="88"/>
      <c r="AE75" s="21"/>
    </row>
  </sheetData>
  <mergeCells count="12">
    <mergeCell ref="T9:T14"/>
    <mergeCell ref="T3:T8"/>
    <mergeCell ref="B4:R4"/>
    <mergeCell ref="B14:R14"/>
    <mergeCell ref="U1:Z1"/>
    <mergeCell ref="B1:R1"/>
    <mergeCell ref="B2:C2"/>
    <mergeCell ref="E2:F2"/>
    <mergeCell ref="H2:I2"/>
    <mergeCell ref="K2:L2"/>
    <mergeCell ref="N2:O2"/>
    <mergeCell ref="Q2:R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CD8C1-6C92-6340-88FA-10551211BDF6}">
  <dimension ref="A1:X73"/>
  <sheetViews>
    <sheetView zoomScale="75" workbookViewId="0">
      <selection sqref="A1:C1"/>
    </sheetView>
  </sheetViews>
  <sheetFormatPr defaultColWidth="8.81640625" defaultRowHeight="14.5"/>
  <cols>
    <col min="1" max="1" width="9.36328125" style="131" bestFit="1" customWidth="1"/>
    <col min="2" max="2" width="14.6328125" style="136" bestFit="1" customWidth="1"/>
    <col min="3" max="3" width="14.81640625" style="136" bestFit="1" customWidth="1"/>
    <col min="4" max="4" width="8.81640625" style="136"/>
    <col min="5" max="5" width="13.1796875" style="136" customWidth="1"/>
    <col min="6" max="7" width="13" style="136" bestFit="1" customWidth="1"/>
    <col min="8" max="8" width="8.81640625" style="148"/>
    <col min="9" max="16384" width="8.81640625" style="136"/>
  </cols>
  <sheetData>
    <row r="1" spans="1:8" s="131" customFormat="1">
      <c r="A1" s="245" t="s">
        <v>79</v>
      </c>
      <c r="B1" s="246"/>
      <c r="C1" s="246"/>
      <c r="D1" s="149"/>
      <c r="E1" s="246" t="s">
        <v>82</v>
      </c>
      <c r="F1" s="246"/>
      <c r="G1" s="247"/>
      <c r="H1" s="146"/>
    </row>
    <row r="2" spans="1:8">
      <c r="A2" s="132"/>
      <c r="B2" s="133" t="s">
        <v>69</v>
      </c>
      <c r="C2" s="134" t="s">
        <v>5</v>
      </c>
      <c r="D2" s="135"/>
      <c r="E2" s="132"/>
      <c r="F2" s="135" t="s">
        <v>69</v>
      </c>
      <c r="G2" s="150" t="s">
        <v>5</v>
      </c>
      <c r="H2" s="147"/>
    </row>
    <row r="3" spans="1:8">
      <c r="A3" s="137" t="s">
        <v>80</v>
      </c>
      <c r="B3" s="138" t="s">
        <v>81</v>
      </c>
      <c r="C3" s="138" t="s">
        <v>81</v>
      </c>
      <c r="D3" s="138"/>
      <c r="E3" s="137" t="s">
        <v>80</v>
      </c>
      <c r="F3" s="138" t="s">
        <v>81</v>
      </c>
      <c r="G3" s="151" t="s">
        <v>81</v>
      </c>
      <c r="H3" s="147"/>
    </row>
    <row r="4" spans="1:8">
      <c r="A4" s="139">
        <v>0.5</v>
      </c>
      <c r="B4" s="140">
        <v>0</v>
      </c>
      <c r="C4" s="140">
        <v>0</v>
      </c>
      <c r="D4" s="148"/>
      <c r="E4" s="139">
        <v>0.5</v>
      </c>
      <c r="F4" s="140">
        <v>0</v>
      </c>
      <c r="G4" s="152">
        <v>0</v>
      </c>
    </row>
    <row r="5" spans="1:8">
      <c r="A5" s="139">
        <v>2</v>
      </c>
      <c r="B5" s="140">
        <v>0</v>
      </c>
      <c r="C5" s="140">
        <v>0</v>
      </c>
      <c r="D5" s="148"/>
      <c r="E5" s="139">
        <v>2</v>
      </c>
      <c r="F5" s="140">
        <v>0</v>
      </c>
      <c r="G5" s="152">
        <v>0</v>
      </c>
    </row>
    <row r="6" spans="1:8">
      <c r="A6" s="139">
        <v>4</v>
      </c>
      <c r="B6" s="140">
        <v>0</v>
      </c>
      <c r="C6" s="140">
        <v>0</v>
      </c>
      <c r="D6" s="148"/>
      <c r="E6" s="139">
        <v>4</v>
      </c>
      <c r="F6" s="140">
        <v>0</v>
      </c>
      <c r="G6" s="152">
        <v>0</v>
      </c>
    </row>
    <row r="7" spans="1:8">
      <c r="A7" s="139">
        <v>6</v>
      </c>
      <c r="B7" s="140">
        <v>0</v>
      </c>
      <c r="C7" s="140">
        <v>1.147147904191868E-2</v>
      </c>
      <c r="D7" s="148"/>
      <c r="E7" s="139">
        <v>6</v>
      </c>
      <c r="F7" s="140">
        <v>0</v>
      </c>
      <c r="G7" s="152">
        <v>1.4730394392050818E-2</v>
      </c>
    </row>
    <row r="8" spans="1:8">
      <c r="A8" s="139">
        <v>8.5</v>
      </c>
      <c r="B8" s="140">
        <v>1.0958190981283459E-2</v>
      </c>
      <c r="C8" s="140">
        <v>2.1584235031558541E-2</v>
      </c>
      <c r="D8" s="148"/>
      <c r="E8" s="139">
        <v>8.5</v>
      </c>
      <c r="F8" s="140">
        <v>2.3853398483507707E-2</v>
      </c>
      <c r="G8" s="152">
        <v>2.5240840023771447E-2</v>
      </c>
    </row>
    <row r="9" spans="1:8">
      <c r="A9" s="139">
        <v>12.5</v>
      </c>
      <c r="B9" s="140">
        <v>2.2297026328490538E-2</v>
      </c>
      <c r="C9" s="140">
        <v>5.2710451681216838E-2</v>
      </c>
      <c r="D9" s="148"/>
      <c r="E9" s="139">
        <v>12.5</v>
      </c>
      <c r="F9" s="140">
        <v>5.6757113559035247E-2</v>
      </c>
      <c r="G9" s="152">
        <v>4.8609737882995642E-2</v>
      </c>
    </row>
    <row r="10" spans="1:8">
      <c r="A10" s="139">
        <v>17.5</v>
      </c>
      <c r="B10" s="140">
        <v>2.5081936576150616E-2</v>
      </c>
      <c r="C10" s="140">
        <v>6.0345371335704355E-2</v>
      </c>
      <c r="D10" s="148"/>
      <c r="E10" s="139">
        <v>17.5</v>
      </c>
      <c r="F10" s="140">
        <v>6.2827522301326044E-2</v>
      </c>
      <c r="G10" s="152">
        <v>5.8632588591007194E-2</v>
      </c>
    </row>
    <row r="11" spans="1:8">
      <c r="A11" s="139">
        <v>21</v>
      </c>
      <c r="B11" s="140">
        <v>2.9999769621204812E-2</v>
      </c>
      <c r="C11" s="140">
        <v>7.0394414509259415E-2</v>
      </c>
      <c r="D11" s="148"/>
      <c r="E11" s="139">
        <v>21</v>
      </c>
      <c r="F11" s="140">
        <v>7.515703745272484E-2</v>
      </c>
      <c r="G11" s="152">
        <v>7.193405853515164E-2</v>
      </c>
    </row>
    <row r="12" spans="1:8">
      <c r="A12" s="139">
        <v>22.5</v>
      </c>
      <c r="B12" s="140">
        <v>5.6489671205201049E-2</v>
      </c>
      <c r="C12" s="140">
        <v>0.16413292683539427</v>
      </c>
      <c r="D12" s="148"/>
      <c r="E12" s="139">
        <v>22.5</v>
      </c>
      <c r="F12" s="140">
        <v>0.19134024085496457</v>
      </c>
      <c r="G12" s="152">
        <v>8.7011438129997315E-2</v>
      </c>
    </row>
    <row r="13" spans="1:8">
      <c r="A13" s="139">
        <v>24</v>
      </c>
      <c r="B13" s="140">
        <v>5.9613073540250229E-2</v>
      </c>
      <c r="C13" s="140">
        <v>0.17057887308084299</v>
      </c>
      <c r="D13" s="148"/>
      <c r="E13" s="139">
        <v>24</v>
      </c>
      <c r="F13" s="140">
        <v>0.19917944475168514</v>
      </c>
      <c r="G13" s="152">
        <v>9.8216950545550477E-2</v>
      </c>
    </row>
    <row r="14" spans="1:8">
      <c r="A14" s="139">
        <v>27.5</v>
      </c>
      <c r="B14" s="140">
        <v>7.2769615594902595E-2</v>
      </c>
      <c r="C14" s="140">
        <v>0.19697939790036012</v>
      </c>
      <c r="D14" s="148"/>
      <c r="E14" s="139">
        <v>27.5</v>
      </c>
      <c r="F14" s="140">
        <v>0.23397924949151258</v>
      </c>
      <c r="G14" s="152">
        <v>0.12956373850933084</v>
      </c>
    </row>
    <row r="15" spans="1:8">
      <c r="A15" s="139">
        <v>34</v>
      </c>
      <c r="B15" s="140">
        <v>9.9784854038388715E-2</v>
      </c>
      <c r="C15" s="140">
        <v>0.24646152052266423</v>
      </c>
      <c r="D15" s="148"/>
      <c r="E15" s="139">
        <v>34</v>
      </c>
      <c r="F15" s="140">
        <v>0.30317315287738356</v>
      </c>
      <c r="G15" s="152">
        <v>0.20075197504878062</v>
      </c>
    </row>
    <row r="16" spans="1:8">
      <c r="A16" s="139">
        <v>41.5</v>
      </c>
      <c r="B16" s="140">
        <v>0.13477518058596472</v>
      </c>
      <c r="C16" s="140">
        <v>0.30283366591940625</v>
      </c>
      <c r="D16" s="148"/>
      <c r="E16" s="139">
        <v>41.5</v>
      </c>
      <c r="F16" s="140">
        <v>0.38869211796604808</v>
      </c>
      <c r="G16" s="152">
        <v>0.28171366727994424</v>
      </c>
    </row>
    <row r="17" spans="1:23">
      <c r="A17" s="139">
        <v>49</v>
      </c>
      <c r="B17" s="140">
        <v>0.16338484382645724</v>
      </c>
      <c r="C17" s="140">
        <v>0.33589460401887333</v>
      </c>
      <c r="D17" s="148"/>
      <c r="E17" s="139">
        <v>49</v>
      </c>
      <c r="F17" s="140">
        <v>0.44305123411867847</v>
      </c>
      <c r="G17" s="152">
        <v>0.34596596447289019</v>
      </c>
    </row>
    <row r="18" spans="1:23">
      <c r="A18" s="139">
        <v>59</v>
      </c>
      <c r="B18" s="140">
        <v>0.21213521581736797</v>
      </c>
      <c r="C18" s="140">
        <v>0.38376054169457202</v>
      </c>
      <c r="D18" s="148"/>
      <c r="E18" s="139">
        <v>59</v>
      </c>
      <c r="F18" s="140">
        <v>0.52428635368469401</v>
      </c>
      <c r="G18" s="152">
        <v>0.45977732057516468</v>
      </c>
    </row>
    <row r="19" spans="1:23">
      <c r="A19" s="139">
        <v>70</v>
      </c>
      <c r="B19" s="140">
        <v>0.26489038766119233</v>
      </c>
      <c r="C19" s="140">
        <v>0.42162070236624083</v>
      </c>
      <c r="D19" s="148"/>
      <c r="E19" s="139">
        <v>70</v>
      </c>
      <c r="F19" s="140">
        <v>0.58895135275232369</v>
      </c>
      <c r="G19" s="152">
        <v>0.52970960182820959</v>
      </c>
    </row>
    <row r="20" spans="1:23">
      <c r="A20" s="139">
        <v>77.5</v>
      </c>
      <c r="B20" s="140">
        <v>0.29025003486048684</v>
      </c>
      <c r="C20" s="140">
        <v>0.43553695933011149</v>
      </c>
      <c r="D20" s="148"/>
      <c r="E20" s="139">
        <v>77.5</v>
      </c>
      <c r="F20" s="140">
        <v>0.61125672047641955</v>
      </c>
      <c r="G20" s="152">
        <v>0.55021909125428736</v>
      </c>
    </row>
    <row r="21" spans="1:23">
      <c r="A21" s="139">
        <v>85</v>
      </c>
      <c r="B21" s="140">
        <v>0.3386970541581289</v>
      </c>
      <c r="C21" s="140">
        <v>0.46121475263852685</v>
      </c>
      <c r="D21" s="148"/>
      <c r="E21" s="139">
        <v>85</v>
      </c>
      <c r="F21" s="140">
        <v>0.65584997307316517</v>
      </c>
      <c r="G21" s="152">
        <v>0.61854935334000072</v>
      </c>
    </row>
    <row r="22" spans="1:23">
      <c r="A22" s="139">
        <v>92.5</v>
      </c>
      <c r="B22" s="140">
        <v>0.36214598361181866</v>
      </c>
      <c r="C22" s="140">
        <v>0.4746271777850356</v>
      </c>
      <c r="D22" s="148"/>
      <c r="E22" s="139">
        <v>92.5</v>
      </c>
      <c r="F22" s="140">
        <v>0.67427061679777189</v>
      </c>
      <c r="G22" s="152">
        <v>0.64413506271736343</v>
      </c>
    </row>
    <row r="23" spans="1:23">
      <c r="A23" s="139">
        <v>97.5</v>
      </c>
      <c r="B23" s="140">
        <v>0.38871481563310356</v>
      </c>
      <c r="C23" s="140">
        <v>0.48715800158175826</v>
      </c>
      <c r="D23" s="148"/>
      <c r="E23" s="139">
        <v>97.5</v>
      </c>
      <c r="F23" s="140">
        <v>0.69237948504625779</v>
      </c>
      <c r="G23" s="152">
        <v>0.66510020911680978</v>
      </c>
    </row>
    <row r="24" spans="1:23">
      <c r="A24" s="139">
        <v>102.5</v>
      </c>
      <c r="B24" s="140">
        <v>0.41362151000536174</v>
      </c>
      <c r="C24" s="140">
        <v>0.50039205146520849</v>
      </c>
      <c r="D24" s="148"/>
      <c r="E24" s="139">
        <v>102.5</v>
      </c>
      <c r="F24" s="140">
        <v>0.70923710513165272</v>
      </c>
      <c r="G24" s="152">
        <v>0.67829640645555667</v>
      </c>
    </row>
    <row r="25" spans="1:23">
      <c r="A25" s="139">
        <v>107.5</v>
      </c>
      <c r="B25" s="140">
        <v>0.4380979735191351</v>
      </c>
      <c r="C25" s="140">
        <v>0.50765050364626652</v>
      </c>
      <c r="D25" s="148"/>
      <c r="E25" s="139">
        <v>107.5</v>
      </c>
      <c r="F25" s="140">
        <v>0.72584441933869126</v>
      </c>
      <c r="G25" s="152">
        <v>0.69435493981131691</v>
      </c>
    </row>
    <row r="26" spans="1:23">
      <c r="A26" s="139">
        <v>112.5</v>
      </c>
      <c r="B26" s="140">
        <v>0.46140042157180178</v>
      </c>
      <c r="C26" s="140">
        <v>0.51462344573244612</v>
      </c>
      <c r="D26" s="148"/>
      <c r="E26" s="139">
        <v>112.5</v>
      </c>
      <c r="F26" s="140">
        <v>0.73976670975811354</v>
      </c>
      <c r="G26" s="152">
        <v>0.71294272972413097</v>
      </c>
    </row>
    <row r="27" spans="1:23">
      <c r="A27" s="139">
        <v>117.5</v>
      </c>
      <c r="B27" s="140">
        <v>0.48694984921149087</v>
      </c>
      <c r="C27" s="140">
        <v>0.52319131168341781</v>
      </c>
      <c r="D27" s="148"/>
      <c r="E27" s="139">
        <v>117.5</v>
      </c>
      <c r="F27" s="140">
        <v>0.74847913518305231</v>
      </c>
      <c r="G27" s="152">
        <v>0.72400749307571555</v>
      </c>
    </row>
    <row r="28" spans="1:23">
      <c r="A28" s="139">
        <v>122.5</v>
      </c>
      <c r="B28" s="140">
        <v>0.51890558925467234</v>
      </c>
      <c r="C28" s="140">
        <v>0.53379536626754653</v>
      </c>
      <c r="D28" s="148"/>
      <c r="E28" s="139">
        <v>122.5</v>
      </c>
      <c r="F28" s="140">
        <v>0.76132470919692374</v>
      </c>
      <c r="G28" s="152">
        <v>0.74287969241474616</v>
      </c>
    </row>
    <row r="29" spans="1:23">
      <c r="A29" s="139">
        <v>137.5</v>
      </c>
      <c r="B29" s="140">
        <v>0.63918961874069924</v>
      </c>
      <c r="C29" s="140">
        <v>0.57467694369114053</v>
      </c>
      <c r="D29" s="148"/>
      <c r="E29" s="139">
        <v>137.5</v>
      </c>
      <c r="F29" s="140">
        <v>0.80405620236477471</v>
      </c>
      <c r="G29" s="152">
        <v>0.8384730612268585</v>
      </c>
    </row>
    <row r="30" spans="1:23">
      <c r="A30" s="139">
        <v>225</v>
      </c>
      <c r="B30" s="140">
        <v>0.92109432862400242</v>
      </c>
      <c r="C30" s="140">
        <v>0.74596013716816767</v>
      </c>
      <c r="D30" s="148"/>
      <c r="E30" s="139">
        <v>225</v>
      </c>
      <c r="F30" s="140">
        <v>0.93289663653131538</v>
      </c>
      <c r="G30" s="152">
        <v>0.96214282611884261</v>
      </c>
      <c r="I30"/>
      <c r="T30"/>
      <c r="U30"/>
      <c r="V30"/>
      <c r="W30"/>
    </row>
    <row r="31" spans="1:23">
      <c r="A31" s="139">
        <v>350</v>
      </c>
      <c r="B31" s="140">
        <v>0.9389522024237883</v>
      </c>
      <c r="C31" s="140">
        <v>0.81963762119574246</v>
      </c>
      <c r="D31" s="148"/>
      <c r="E31" s="139">
        <v>350</v>
      </c>
      <c r="F31" s="140">
        <v>0.95171363617716287</v>
      </c>
      <c r="G31" s="152">
        <v>0.98564050923788782</v>
      </c>
      <c r="T31" s="141"/>
      <c r="V31" s="141"/>
    </row>
    <row r="32" spans="1:23">
      <c r="A32" s="142">
        <v>450</v>
      </c>
      <c r="B32" s="140">
        <v>0.99339637957502458</v>
      </c>
      <c r="C32" s="140">
        <v>0.85920629591657816</v>
      </c>
      <c r="D32" s="148"/>
      <c r="E32" s="139">
        <v>450</v>
      </c>
      <c r="F32" s="140">
        <v>0.9576273308401082</v>
      </c>
      <c r="G32" s="152">
        <v>0.99370488611450736</v>
      </c>
      <c r="T32" s="141"/>
      <c r="V32" s="141"/>
    </row>
    <row r="33" spans="1:22">
      <c r="A33" s="139">
        <v>750</v>
      </c>
      <c r="B33" s="140">
        <v>1</v>
      </c>
      <c r="C33" s="140">
        <v>0.9688482629345444</v>
      </c>
      <c r="D33" s="148"/>
      <c r="E33" s="139">
        <v>750</v>
      </c>
      <c r="F33" s="140">
        <v>1</v>
      </c>
      <c r="G33" s="152">
        <v>0.99963886689704984</v>
      </c>
    </row>
    <row r="34" spans="1:22">
      <c r="A34" s="139">
        <v>1500</v>
      </c>
      <c r="B34" s="140">
        <v>1</v>
      </c>
      <c r="C34" s="140">
        <v>1</v>
      </c>
      <c r="D34" s="148"/>
      <c r="E34" s="139">
        <v>1500</v>
      </c>
      <c r="F34" s="140">
        <v>1</v>
      </c>
      <c r="G34" s="152">
        <v>1</v>
      </c>
      <c r="T34" s="141"/>
      <c r="V34" s="141"/>
    </row>
    <row r="35" spans="1:22">
      <c r="A35" s="139">
        <v>3000</v>
      </c>
      <c r="B35" s="140">
        <v>1</v>
      </c>
      <c r="C35" s="140">
        <v>1</v>
      </c>
      <c r="D35" s="148"/>
      <c r="E35" s="139">
        <v>3000</v>
      </c>
      <c r="F35" s="140">
        <v>1</v>
      </c>
      <c r="G35" s="152">
        <v>1</v>
      </c>
    </row>
    <row r="36" spans="1:22" ht="15" thickBot="1">
      <c r="A36" s="143">
        <v>5350</v>
      </c>
      <c r="B36" s="144">
        <v>1</v>
      </c>
      <c r="C36" s="144">
        <v>1</v>
      </c>
      <c r="D36" s="145"/>
      <c r="E36" s="143">
        <v>5350</v>
      </c>
      <c r="F36" s="144">
        <v>1</v>
      </c>
      <c r="G36" s="153">
        <v>1</v>
      </c>
    </row>
    <row r="38" spans="1:22">
      <c r="A38" s="136"/>
    </row>
    <row r="39" spans="1:22">
      <c r="A39" s="136"/>
    </row>
    <row r="40" spans="1:22">
      <c r="A40" s="136"/>
    </row>
    <row r="41" spans="1:22">
      <c r="A41" s="136"/>
    </row>
    <row r="42" spans="1:22">
      <c r="A42" s="136"/>
    </row>
    <row r="43" spans="1:22">
      <c r="A43" s="136"/>
    </row>
    <row r="44" spans="1:22">
      <c r="A44" s="136"/>
    </row>
    <row r="45" spans="1:22">
      <c r="A45" s="136"/>
    </row>
    <row r="46" spans="1:22">
      <c r="A46" s="136"/>
    </row>
    <row r="47" spans="1:22">
      <c r="A47" s="136"/>
    </row>
    <row r="48" spans="1:22">
      <c r="A48" s="136"/>
    </row>
    <row r="49" spans="1:1">
      <c r="A49" s="136"/>
    </row>
    <row r="50" spans="1:1">
      <c r="A50" s="136"/>
    </row>
    <row r="51" spans="1:1">
      <c r="A51" s="136"/>
    </row>
    <row r="52" spans="1:1">
      <c r="A52" s="136"/>
    </row>
    <row r="53" spans="1:1">
      <c r="A53" s="136"/>
    </row>
    <row r="54" spans="1:1">
      <c r="A54" s="136"/>
    </row>
    <row r="55" spans="1:1">
      <c r="A55" s="136"/>
    </row>
    <row r="56" spans="1:1">
      <c r="A56" s="136"/>
    </row>
    <row r="57" spans="1:1">
      <c r="A57" s="136"/>
    </row>
    <row r="58" spans="1:1">
      <c r="A58" s="136"/>
    </row>
    <row r="59" spans="1:1">
      <c r="A59" s="136"/>
    </row>
    <row r="60" spans="1:1">
      <c r="A60" s="136"/>
    </row>
    <row r="61" spans="1:1">
      <c r="A61" s="136"/>
    </row>
    <row r="62" spans="1:1">
      <c r="A62" s="136"/>
    </row>
    <row r="63" spans="1:1">
      <c r="A63" s="136"/>
    </row>
    <row r="64" spans="1:1">
      <c r="A64" s="136"/>
    </row>
    <row r="65" spans="1:24">
      <c r="A65" s="136"/>
    </row>
    <row r="66" spans="1:24">
      <c r="A66" s="136"/>
    </row>
    <row r="67" spans="1:24">
      <c r="A67" s="136"/>
      <c r="G67"/>
      <c r="H67" s="1"/>
      <c r="I67"/>
      <c r="J67"/>
      <c r="U67"/>
      <c r="V67"/>
      <c r="W67"/>
      <c r="X67"/>
    </row>
    <row r="68" spans="1:24">
      <c r="A68" s="136"/>
      <c r="G68" s="141"/>
      <c r="I68" s="141"/>
      <c r="U68" s="141"/>
      <c r="W68" s="141"/>
    </row>
    <row r="69" spans="1:24">
      <c r="A69" s="136"/>
      <c r="G69" s="141"/>
      <c r="I69" s="141"/>
      <c r="U69" s="141"/>
      <c r="W69" s="141"/>
    </row>
    <row r="70" spans="1:24">
      <c r="A70" s="136"/>
      <c r="G70" s="141"/>
      <c r="I70" s="141"/>
    </row>
    <row r="71" spans="1:24">
      <c r="A71" s="136"/>
      <c r="U71" s="141"/>
      <c r="W71" s="141"/>
    </row>
    <row r="72" spans="1:24">
      <c r="A72" s="136"/>
    </row>
    <row r="73" spans="1:24">
      <c r="A73" s="136"/>
    </row>
  </sheetData>
  <mergeCells count="2">
    <mergeCell ref="A1:C1"/>
    <mergeCell ref="E1:G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967EA-7F88-C244-B2C5-E62A6DB8DFB5}">
  <dimension ref="A1:AT105"/>
  <sheetViews>
    <sheetView zoomScale="50" zoomScaleNormal="57" workbookViewId="0">
      <selection sqref="A1:R1"/>
    </sheetView>
  </sheetViews>
  <sheetFormatPr defaultColWidth="9.1796875" defaultRowHeight="14.5"/>
  <cols>
    <col min="1" max="1" width="26.6328125" style="21" bestFit="1" customWidth="1"/>
    <col min="2" max="2" width="23.81640625" style="21" bestFit="1" customWidth="1"/>
    <col min="3" max="3" width="11.36328125" style="21" bestFit="1" customWidth="1"/>
    <col min="4" max="4" width="10.36328125" style="21" bestFit="1" customWidth="1"/>
    <col min="5" max="5" width="9.36328125" style="21" bestFit="1" customWidth="1"/>
    <col min="6" max="6" width="7.36328125" style="21" bestFit="1" customWidth="1"/>
    <col min="7" max="7" width="5.81640625" style="21" customWidth="1"/>
    <col min="8" max="8" width="5.81640625" style="21" bestFit="1" customWidth="1"/>
    <col min="9" max="9" width="6.1796875" style="21" bestFit="1" customWidth="1"/>
    <col min="10" max="10" width="18.81640625" style="21" bestFit="1" customWidth="1"/>
    <col min="11" max="12" width="11.36328125" style="21" bestFit="1" customWidth="1"/>
    <col min="13" max="13" width="10.36328125" style="21" bestFit="1" customWidth="1"/>
    <col min="14" max="14" width="9.36328125" style="21" bestFit="1" customWidth="1"/>
    <col min="15" max="15" width="7.36328125" style="21" bestFit="1" customWidth="1"/>
    <col min="16" max="16" width="4.6328125" style="21" bestFit="1" customWidth="1"/>
    <col min="17" max="18" width="7.1796875" style="21" bestFit="1" customWidth="1"/>
    <col min="19" max="20" width="9.1796875" style="21"/>
    <col min="21" max="21" width="24.6328125" style="88" customWidth="1"/>
    <col min="22" max="28" width="9.1796875" style="21"/>
    <col min="29" max="29" width="18.81640625" style="21" bestFit="1" customWidth="1"/>
    <col min="30" max="16384" width="9.1796875" style="21"/>
  </cols>
  <sheetData>
    <row r="1" spans="1:46" ht="15" thickBot="1">
      <c r="A1" s="252" t="s">
        <v>109</v>
      </c>
      <c r="B1" s="253"/>
      <c r="C1" s="253"/>
      <c r="D1" s="253"/>
      <c r="E1" s="253"/>
      <c r="F1" s="253"/>
      <c r="G1" s="253"/>
      <c r="H1" s="253"/>
      <c r="I1" s="253"/>
      <c r="J1" s="253"/>
      <c r="K1" s="253"/>
      <c r="L1" s="253"/>
      <c r="M1" s="253"/>
      <c r="N1" s="253"/>
      <c r="O1" s="253"/>
      <c r="P1" s="253"/>
      <c r="Q1" s="253"/>
      <c r="R1" s="254"/>
    </row>
    <row r="2" spans="1:46" s="88" customFormat="1" ht="15" thickBot="1">
      <c r="A2" s="84"/>
      <c r="B2" s="248" t="s">
        <v>70</v>
      </c>
      <c r="C2" s="248"/>
      <c r="D2" s="105"/>
      <c r="E2" s="248" t="s">
        <v>44</v>
      </c>
      <c r="F2" s="248"/>
      <c r="G2" s="105"/>
      <c r="H2" s="248" t="s">
        <v>71</v>
      </c>
      <c r="I2" s="248"/>
      <c r="J2" s="105"/>
      <c r="K2" s="248" t="s">
        <v>72</v>
      </c>
      <c r="L2" s="248"/>
      <c r="M2" s="105"/>
      <c r="N2" s="248" t="s">
        <v>47</v>
      </c>
      <c r="O2" s="248"/>
      <c r="P2" s="105"/>
      <c r="Q2" s="233" t="s">
        <v>88</v>
      </c>
      <c r="R2" s="234"/>
      <c r="U2" s="249" t="s">
        <v>108</v>
      </c>
      <c r="V2" s="250"/>
      <c r="W2" s="250"/>
      <c r="X2" s="250"/>
      <c r="Y2" s="250"/>
      <c r="Z2" s="250"/>
      <c r="AA2" s="250"/>
      <c r="AB2" s="250"/>
      <c r="AC2" s="250"/>
      <c r="AD2" s="250"/>
      <c r="AE2" s="250"/>
      <c r="AF2" s="250"/>
      <c r="AG2" s="250"/>
      <c r="AH2" s="250"/>
      <c r="AI2" s="250"/>
      <c r="AJ2" s="250"/>
      <c r="AK2" s="250"/>
      <c r="AL2" s="251"/>
    </row>
    <row r="3" spans="1:46" s="91" customFormat="1">
      <c r="A3" s="183"/>
      <c r="B3" s="83" t="s">
        <v>49</v>
      </c>
      <c r="C3" s="83" t="s">
        <v>50</v>
      </c>
      <c r="D3" s="83"/>
      <c r="E3" s="83" t="s">
        <v>49</v>
      </c>
      <c r="F3" s="83" t="s">
        <v>50</v>
      </c>
      <c r="G3" s="83"/>
      <c r="H3" s="80" t="s">
        <v>49</v>
      </c>
      <c r="I3" s="80" t="s">
        <v>50</v>
      </c>
      <c r="J3" s="80"/>
      <c r="K3" s="80" t="s">
        <v>49</v>
      </c>
      <c r="L3" s="80" t="s">
        <v>50</v>
      </c>
      <c r="M3" s="80"/>
      <c r="N3" s="80" t="s">
        <v>49</v>
      </c>
      <c r="O3" s="80" t="s">
        <v>50</v>
      </c>
      <c r="P3" s="80"/>
      <c r="Q3" s="80" t="s">
        <v>49</v>
      </c>
      <c r="R3" s="81" t="s">
        <v>50</v>
      </c>
      <c r="U3" s="84"/>
      <c r="V3" s="248" t="s">
        <v>70</v>
      </c>
      <c r="W3" s="248"/>
      <c r="X3" s="105"/>
      <c r="Y3" s="248" t="s">
        <v>44</v>
      </c>
      <c r="Z3" s="248"/>
      <c r="AA3" s="105"/>
      <c r="AB3" s="248" t="s">
        <v>71</v>
      </c>
      <c r="AC3" s="248"/>
      <c r="AD3" s="105"/>
      <c r="AE3" s="248" t="s">
        <v>72</v>
      </c>
      <c r="AF3" s="248"/>
      <c r="AG3" s="105"/>
      <c r="AH3" s="248" t="s">
        <v>47</v>
      </c>
      <c r="AI3" s="248"/>
      <c r="AJ3" s="105"/>
      <c r="AK3" s="233" t="s">
        <v>88</v>
      </c>
      <c r="AL3" s="234"/>
    </row>
    <row r="4" spans="1:46" s="177" customFormat="1">
      <c r="A4" s="184" t="s">
        <v>89</v>
      </c>
      <c r="B4" s="51">
        <v>4.7589526330604199</v>
      </c>
      <c r="C4" s="51">
        <v>0.226451376808435</v>
      </c>
      <c r="D4" s="51"/>
      <c r="E4" s="51">
        <v>0.91559545781656304</v>
      </c>
      <c r="F4" s="51">
        <v>6.6179478153546703E-2</v>
      </c>
      <c r="G4" s="51"/>
      <c r="H4" s="51">
        <v>0.43589417363536098</v>
      </c>
      <c r="I4" s="51">
        <v>3.3248911700424703E-2</v>
      </c>
      <c r="J4" s="51"/>
      <c r="K4" s="51">
        <v>0.51529455225529897</v>
      </c>
      <c r="L4" s="51">
        <v>1.32055045507349E-2</v>
      </c>
      <c r="M4" s="51"/>
      <c r="N4" s="51">
        <v>0.47885887199302102</v>
      </c>
      <c r="O4" s="51">
        <v>0.185962833754902</v>
      </c>
      <c r="P4" s="51"/>
      <c r="Q4" s="51">
        <v>7.1045956887606634</v>
      </c>
      <c r="R4" s="195">
        <v>0.52504810496804333</v>
      </c>
      <c r="T4" s="21"/>
      <c r="U4" s="86"/>
      <c r="V4" s="14" t="s">
        <v>49</v>
      </c>
      <c r="W4" s="14" t="s">
        <v>50</v>
      </c>
      <c r="X4" s="14"/>
      <c r="Y4" s="14" t="s">
        <v>49</v>
      </c>
      <c r="Z4" s="14" t="s">
        <v>50</v>
      </c>
      <c r="AA4" s="14"/>
      <c r="AB4" s="14" t="s">
        <v>49</v>
      </c>
      <c r="AC4" s="14" t="s">
        <v>50</v>
      </c>
      <c r="AD4" s="14"/>
      <c r="AE4" s="14" t="s">
        <v>49</v>
      </c>
      <c r="AF4" s="14" t="s">
        <v>50</v>
      </c>
      <c r="AG4" s="14"/>
      <c r="AH4" s="14" t="s">
        <v>49</v>
      </c>
      <c r="AI4" s="14" t="s">
        <v>50</v>
      </c>
      <c r="AJ4" s="14"/>
      <c r="AK4" s="14" t="s">
        <v>49</v>
      </c>
      <c r="AL4" s="20" t="s">
        <v>50</v>
      </c>
      <c r="AO4" s="21"/>
    </row>
    <row r="5" spans="1:46">
      <c r="A5" s="184" t="s">
        <v>90</v>
      </c>
      <c r="B5" s="51">
        <v>0.581797106175304</v>
      </c>
      <c r="C5" s="51">
        <v>15.806158320760799</v>
      </c>
      <c r="D5" s="51"/>
      <c r="E5" s="51">
        <v>7.8185389148609008E-2</v>
      </c>
      <c r="F5" s="51">
        <v>4.54604787435846</v>
      </c>
      <c r="G5" s="51"/>
      <c r="H5" s="51">
        <v>4.1891958433895503E-2</v>
      </c>
      <c r="I5" s="51">
        <v>2.9205241777659801</v>
      </c>
      <c r="J5" s="51"/>
      <c r="K5" s="51">
        <v>7.9386101316152799E-2</v>
      </c>
      <c r="L5" s="51">
        <v>1.2552407145106801</v>
      </c>
      <c r="M5" s="51"/>
      <c r="N5" s="51">
        <v>7.1044497826809203E-2</v>
      </c>
      <c r="O5" s="51">
        <v>4.3798788243586202</v>
      </c>
      <c r="P5" s="51"/>
      <c r="Q5" s="51">
        <v>0.85230505290077052</v>
      </c>
      <c r="R5" s="195">
        <v>28.907849911754539</v>
      </c>
      <c r="U5" s="86" t="s">
        <v>106</v>
      </c>
      <c r="V5" s="169">
        <v>5.3407497392185048</v>
      </c>
      <c r="W5" s="169">
        <v>15.127382821577381</v>
      </c>
      <c r="X5" s="169"/>
      <c r="Y5" s="169">
        <v>0.99378084695939306</v>
      </c>
      <c r="Z5" s="169">
        <v>4.4010240240620782</v>
      </c>
      <c r="AA5" s="169"/>
      <c r="AB5" s="169">
        <v>0.59468065356953292</v>
      </c>
      <c r="AC5" s="169">
        <v>2.8020569079381037</v>
      </c>
      <c r="AD5" s="169"/>
      <c r="AE5" s="169">
        <v>0.54990336981805643</v>
      </c>
      <c r="AF5" s="169">
        <v>1.1686164923989704</v>
      </c>
      <c r="AG5" s="169"/>
      <c r="AH5" s="169">
        <v>1.0737150351871969</v>
      </c>
      <c r="AI5" s="169">
        <v>4.4565484798573118</v>
      </c>
      <c r="AJ5" s="169"/>
      <c r="AK5" s="169">
        <v>8.5528296447526841</v>
      </c>
      <c r="AL5" s="95">
        <v>27.955628725833844</v>
      </c>
      <c r="AM5" s="177"/>
      <c r="AN5" s="177"/>
      <c r="AP5" s="177"/>
      <c r="AQ5" s="177"/>
      <c r="AR5" s="177"/>
      <c r="AS5" s="177"/>
      <c r="AT5" s="177"/>
    </row>
    <row r="6" spans="1:46">
      <c r="A6" s="184" t="s">
        <v>52</v>
      </c>
      <c r="B6" s="51">
        <v>9.6995652407633904E-3</v>
      </c>
      <c r="C6" s="51">
        <v>0.24920106644526099</v>
      </c>
      <c r="D6" s="51"/>
      <c r="E6" s="51">
        <v>2.90147402370037E-3</v>
      </c>
      <c r="F6" s="51">
        <v>7.5068935503748699E-2</v>
      </c>
      <c r="G6" s="51"/>
      <c r="H6" s="51">
        <v>1.70779758632026E-3</v>
      </c>
      <c r="I6" s="51">
        <v>4.0399983373352398E-2</v>
      </c>
      <c r="J6" s="51"/>
      <c r="K6" s="51">
        <v>2.4363118497657899E-3</v>
      </c>
      <c r="L6" s="51">
        <v>7.5234177974521097E-3</v>
      </c>
      <c r="M6" s="51"/>
      <c r="N6" s="51">
        <v>1.5208576455020401E-3</v>
      </c>
      <c r="O6" s="51">
        <v>5.8579897426595501E-2</v>
      </c>
      <c r="P6" s="51"/>
      <c r="Q6" s="51">
        <v>1.8266006346051852E-2</v>
      </c>
      <c r="R6" s="195">
        <v>0.43077330054640972</v>
      </c>
      <c r="U6" s="86" t="s">
        <v>52</v>
      </c>
      <c r="V6" s="169">
        <v>9.6995652407321064E-3</v>
      </c>
      <c r="W6" s="169">
        <v>8.0894992687648271E-2</v>
      </c>
      <c r="X6" s="169"/>
      <c r="Y6" s="169">
        <v>2.9014740236908499E-3</v>
      </c>
      <c r="Z6" s="169">
        <v>3.6816650872262921E-2</v>
      </c>
      <c r="AA6" s="169"/>
      <c r="AB6" s="169">
        <v>2.436311849757932E-3</v>
      </c>
      <c r="AC6" s="169">
        <v>2.2252307320059523E-2</v>
      </c>
      <c r="AD6" s="169"/>
      <c r="AE6" s="169">
        <v>1.5208576454971347E-3</v>
      </c>
      <c r="AF6" s="169">
        <v>2.2271542248453987E-3</v>
      </c>
      <c r="AG6" s="169"/>
      <c r="AH6" s="169">
        <v>6.9062848415676953E-3</v>
      </c>
      <c r="AI6" s="169">
        <v>5.8637145296257333E-2</v>
      </c>
      <c r="AJ6" s="169"/>
      <c r="AK6" s="169">
        <v>2.3464493601245719E-2</v>
      </c>
      <c r="AL6" s="95">
        <v>0.20082825040107344</v>
      </c>
      <c r="AM6" s="177"/>
      <c r="AN6" s="177"/>
      <c r="AP6" s="177"/>
      <c r="AQ6" s="177"/>
      <c r="AR6" s="177"/>
      <c r="AS6" s="177"/>
      <c r="AT6" s="177"/>
    </row>
    <row r="7" spans="1:46">
      <c r="A7" s="184" t="s">
        <v>91</v>
      </c>
      <c r="B7" s="51">
        <v>2.37347289333198</v>
      </c>
      <c r="C7" s="51">
        <v>6.7428743373661497</v>
      </c>
      <c r="D7" s="51"/>
      <c r="E7" s="51">
        <v>0.47310448675844002</v>
      </c>
      <c r="F7" s="51">
        <v>1.5348151875590299</v>
      </c>
      <c r="G7" s="51"/>
      <c r="H7" s="51">
        <v>0.25314699365474402</v>
      </c>
      <c r="I7" s="51">
        <v>1.5712798118726601</v>
      </c>
      <c r="J7" s="51"/>
      <c r="K7" s="51">
        <v>0.41853154634846601</v>
      </c>
      <c r="L7" s="51">
        <v>0.61969370716226502</v>
      </c>
      <c r="M7" s="51"/>
      <c r="N7" s="51">
        <v>0.28255728120638302</v>
      </c>
      <c r="O7" s="51">
        <v>2.2714077358371001</v>
      </c>
      <c r="P7" s="51"/>
      <c r="Q7" s="51">
        <v>3.8008132013000129</v>
      </c>
      <c r="R7" s="195">
        <v>12.740070779797204</v>
      </c>
      <c r="U7" s="86" t="s">
        <v>53</v>
      </c>
      <c r="V7" s="169">
        <v>2.3731802132857758</v>
      </c>
      <c r="W7" s="169">
        <v>8.7143792600730912</v>
      </c>
      <c r="X7" s="169"/>
      <c r="Y7" s="169">
        <v>0.47305150935996737</v>
      </c>
      <c r="Z7" s="169">
        <v>2.0207477274525338</v>
      </c>
      <c r="AA7" s="169"/>
      <c r="AB7" s="169">
        <v>0.41846881828552535</v>
      </c>
      <c r="AC7" s="169">
        <v>1.9057243861342286</v>
      </c>
      <c r="AD7" s="169"/>
      <c r="AE7" s="169">
        <v>0.28249900341309486</v>
      </c>
      <c r="AF7" s="169">
        <v>0.72219360138111022</v>
      </c>
      <c r="AG7" s="169"/>
      <c r="AH7" s="169">
        <v>0.50001806643735314</v>
      </c>
      <c r="AI7" s="169">
        <v>2.5211862086404762</v>
      </c>
      <c r="AJ7" s="169"/>
      <c r="AK7" s="169">
        <v>4.0472176107817166</v>
      </c>
      <c r="AL7" s="95">
        <v>15.88423118368144</v>
      </c>
      <c r="AM7" s="177"/>
      <c r="AN7" s="177"/>
      <c r="AP7" s="177"/>
      <c r="AQ7" s="177"/>
      <c r="AR7" s="177"/>
      <c r="AS7" s="177"/>
      <c r="AT7" s="177"/>
    </row>
    <row r="8" spans="1:46">
      <c r="A8" s="184" t="s">
        <v>92</v>
      </c>
      <c r="B8" s="51">
        <v>0.300562095693019</v>
      </c>
      <c r="C8" s="51">
        <v>3.78099779267491E-3</v>
      </c>
      <c r="D8" s="51"/>
      <c r="E8" s="51">
        <v>7.4199094287743003E-2</v>
      </c>
      <c r="F8" s="51">
        <v>7.3366272951949695E-4</v>
      </c>
      <c r="G8" s="51"/>
      <c r="H8" s="51">
        <v>4.3675551676548803E-2</v>
      </c>
      <c r="I8" s="51">
        <v>1.6946608189403901E-3</v>
      </c>
      <c r="J8" s="51"/>
      <c r="K8" s="51">
        <v>3.8723358633899203E-2</v>
      </c>
      <c r="L8" s="51">
        <v>4.9134014868392004E-6</v>
      </c>
      <c r="M8" s="51"/>
      <c r="N8" s="51">
        <v>2.5601735773030002E-2</v>
      </c>
      <c r="O8" s="51">
        <v>5.6865154242675704E-4</v>
      </c>
      <c r="P8" s="51"/>
      <c r="Q8" s="51">
        <v>0.48276183606424</v>
      </c>
      <c r="R8" s="195">
        <v>6.782886285048393E-3</v>
      </c>
      <c r="U8" s="86" t="s">
        <v>54</v>
      </c>
      <c r="V8" s="169">
        <v>0.48345971132259274</v>
      </c>
      <c r="W8" s="169">
        <v>0.23827019668486871</v>
      </c>
      <c r="X8" s="169"/>
      <c r="Y8" s="169">
        <v>0.10195281223700493</v>
      </c>
      <c r="Z8" s="169">
        <v>4.8919527496382537E-2</v>
      </c>
      <c r="AA8" s="169"/>
      <c r="AB8" s="169">
        <v>6.645955788947136E-2</v>
      </c>
      <c r="AC8" s="169">
        <v>3.1724371453807632E-2</v>
      </c>
      <c r="AD8" s="169"/>
      <c r="AE8" s="169">
        <v>4.274416260872714E-2</v>
      </c>
      <c r="AF8" s="169">
        <v>5.5657819208917627E-3</v>
      </c>
      <c r="AG8" s="169"/>
      <c r="AH8" s="169">
        <v>3.3471609317565543E-2</v>
      </c>
      <c r="AI8" s="169">
        <v>4.0545271459080788E-2</v>
      </c>
      <c r="AJ8" s="169"/>
      <c r="AK8" s="169">
        <v>0.72808785337536175</v>
      </c>
      <c r="AL8" s="95">
        <v>0.36502514901503136</v>
      </c>
      <c r="AM8" s="177"/>
      <c r="AN8" s="177"/>
      <c r="AP8" s="177"/>
      <c r="AQ8" s="177"/>
      <c r="AR8" s="177"/>
      <c r="AS8" s="177"/>
      <c r="AT8" s="177"/>
    </row>
    <row r="9" spans="1:46">
      <c r="A9" s="184" t="s">
        <v>93</v>
      </c>
      <c r="B9" s="51">
        <v>0.10583899611396699</v>
      </c>
      <c r="C9" s="51">
        <v>0.114743202272323</v>
      </c>
      <c r="D9" s="51"/>
      <c r="E9" s="51">
        <v>1.6647460878308571E-2</v>
      </c>
      <c r="F9" s="51">
        <v>2.25255796065368E-2</v>
      </c>
      <c r="G9" s="51"/>
      <c r="H9" s="51">
        <v>8.5955451845891005E-3</v>
      </c>
      <c r="I9" s="51">
        <v>1.41448974914739E-2</v>
      </c>
      <c r="J9" s="51"/>
      <c r="K9" s="51">
        <v>1.6588229566428501E-2</v>
      </c>
      <c r="L9" s="51">
        <v>2.7333009935106602E-3</v>
      </c>
      <c r="M9" s="51"/>
      <c r="N9" s="51">
        <v>8.79190982387551E-3</v>
      </c>
      <c r="O9" s="51">
        <v>1.9699894192536999E-2</v>
      </c>
      <c r="P9" s="51"/>
      <c r="Q9" s="51">
        <v>0.15646214156716867</v>
      </c>
      <c r="R9" s="195">
        <v>0.17384687455638137</v>
      </c>
      <c r="U9" s="86" t="s">
        <v>55</v>
      </c>
      <c r="V9" s="169">
        <v>11.837783557714319</v>
      </c>
      <c r="W9" s="169">
        <v>9.6342084422498253</v>
      </c>
      <c r="X9" s="169"/>
      <c r="Y9" s="169">
        <v>2.3375050803247115</v>
      </c>
      <c r="Z9" s="169">
        <v>2.1327709686520642</v>
      </c>
      <c r="AA9" s="169"/>
      <c r="AB9" s="169">
        <v>1.7236911359120806</v>
      </c>
      <c r="AC9" s="169">
        <v>1.4965039790555796</v>
      </c>
      <c r="AD9" s="169"/>
      <c r="AE9" s="169">
        <v>1.0979986561164787</v>
      </c>
      <c r="AF9" s="169">
        <v>0.40898677457508809</v>
      </c>
      <c r="AG9" s="169"/>
      <c r="AH9" s="169">
        <v>1.4778604591249236</v>
      </c>
      <c r="AI9" s="169">
        <v>1.3800097387498518</v>
      </c>
      <c r="AJ9" s="169"/>
      <c r="AK9" s="169">
        <v>18.474838889192512</v>
      </c>
      <c r="AL9" s="95">
        <v>15.052479903282409</v>
      </c>
      <c r="AM9" s="177"/>
      <c r="AN9" s="177"/>
      <c r="AP9" s="177"/>
      <c r="AQ9" s="177"/>
      <c r="AR9" s="177"/>
      <c r="AS9" s="177"/>
      <c r="AT9" s="177"/>
    </row>
    <row r="10" spans="1:46">
      <c r="A10" s="184" t="s">
        <v>94</v>
      </c>
      <c r="B10" s="51">
        <v>0.44968583347301999</v>
      </c>
      <c r="C10" s="51">
        <v>0.204560116762736</v>
      </c>
      <c r="D10" s="51"/>
      <c r="E10" s="51">
        <v>0.20143770803242581</v>
      </c>
      <c r="F10" s="51">
        <v>4.29470364193709E-2</v>
      </c>
      <c r="G10" s="51"/>
      <c r="H10" s="51">
        <v>5.59302764225438E-2</v>
      </c>
      <c r="I10" s="51">
        <v>4.58131065921564E-2</v>
      </c>
      <c r="J10" s="51"/>
      <c r="K10" s="51">
        <v>6.5406591404875702E-2</v>
      </c>
      <c r="L10" s="51">
        <v>5.0744109920235697E-3</v>
      </c>
      <c r="M10" s="51"/>
      <c r="N10" s="51">
        <v>4.2397412091641697E-2</v>
      </c>
      <c r="O10" s="51">
        <v>3.6195410056901703E-2</v>
      </c>
      <c r="P10" s="51"/>
      <c r="Q10" s="51">
        <v>0.81485782142450702</v>
      </c>
      <c r="R10" s="195">
        <v>0.33459008082318853</v>
      </c>
      <c r="U10" s="86" t="s">
        <v>107</v>
      </c>
      <c r="V10" s="169">
        <v>23.149872419072736</v>
      </c>
      <c r="W10" s="169">
        <v>5.911884917969223</v>
      </c>
      <c r="X10" s="169"/>
      <c r="Y10" s="169">
        <v>4.7438312870310595</v>
      </c>
      <c r="Z10" s="169">
        <v>1.3894042605029655</v>
      </c>
      <c r="AA10" s="169"/>
      <c r="AB10" s="169">
        <v>3.9519774096099241</v>
      </c>
      <c r="AC10" s="169">
        <v>1.3697372449397442</v>
      </c>
      <c r="AD10" s="169"/>
      <c r="AE10" s="169">
        <v>2.5351049611326237</v>
      </c>
      <c r="AF10" s="169">
        <v>0.47990804302830142</v>
      </c>
      <c r="AG10" s="169"/>
      <c r="AH10" s="169">
        <v>2.3710108604885227</v>
      </c>
      <c r="AI10" s="169">
        <v>0.66754228131974513</v>
      </c>
      <c r="AJ10" s="169"/>
      <c r="AK10" s="169">
        <v>36.751796937334866</v>
      </c>
      <c r="AL10" s="95">
        <v>9.8184767477599788</v>
      </c>
      <c r="AM10" s="177"/>
      <c r="AN10" s="177"/>
      <c r="AP10" s="177"/>
      <c r="AQ10" s="177"/>
      <c r="AR10" s="177"/>
      <c r="AS10" s="177"/>
      <c r="AT10" s="177"/>
    </row>
    <row r="11" spans="1:46">
      <c r="A11" s="184" t="s">
        <v>95</v>
      </c>
      <c r="B11" s="51">
        <v>2.8809223995660398</v>
      </c>
      <c r="C11" s="51">
        <v>0.29160543894132801</v>
      </c>
      <c r="D11" s="51"/>
      <c r="E11" s="51">
        <v>0.749595101729713</v>
      </c>
      <c r="F11" s="51">
        <v>8.5074192552219305E-2</v>
      </c>
      <c r="G11" s="51"/>
      <c r="H11" s="51">
        <v>0.28716925588277697</v>
      </c>
      <c r="I11" s="51">
        <v>0.15613163851573</v>
      </c>
      <c r="J11" s="51"/>
      <c r="K11" s="51">
        <v>0.42027968242125702</v>
      </c>
      <c r="L11" s="51">
        <v>4.4589549971288398E-3</v>
      </c>
      <c r="M11" s="51"/>
      <c r="N11" s="51">
        <v>0.25569608808747302</v>
      </c>
      <c r="O11" s="51">
        <v>4.5119891891580902E-2</v>
      </c>
      <c r="P11" s="51"/>
      <c r="Q11" s="51">
        <v>4.5936625276872594</v>
      </c>
      <c r="R11" s="195">
        <v>0.58239011689798714</v>
      </c>
      <c r="U11" s="86" t="s">
        <v>57</v>
      </c>
      <c r="V11" s="169">
        <v>19.5637322925961</v>
      </c>
      <c r="W11" s="169">
        <v>18.404513001942615</v>
      </c>
      <c r="X11" s="169"/>
      <c r="Y11" s="169">
        <v>3.9296181727170247</v>
      </c>
      <c r="Z11" s="169">
        <v>3.7880473869962064</v>
      </c>
      <c r="AA11" s="169"/>
      <c r="AB11" s="169">
        <v>3.3708692340839486</v>
      </c>
      <c r="AC11" s="169">
        <v>3.8839483998992961</v>
      </c>
      <c r="AD11" s="169"/>
      <c r="AE11" s="169">
        <v>1.9913226887228173</v>
      </c>
      <c r="AF11" s="169">
        <v>1.3932920258420038</v>
      </c>
      <c r="AG11" s="169"/>
      <c r="AH11" s="169">
        <v>1.8762812743303887</v>
      </c>
      <c r="AI11" s="169">
        <v>2.6649269965358697</v>
      </c>
      <c r="AJ11" s="169"/>
      <c r="AK11" s="169">
        <v>30.731823662450278</v>
      </c>
      <c r="AL11" s="95">
        <v>30.134727811215992</v>
      </c>
      <c r="AM11" s="177"/>
      <c r="AN11" s="177"/>
      <c r="AP11" s="177"/>
      <c r="AQ11" s="177"/>
      <c r="AR11" s="177"/>
      <c r="AS11" s="177"/>
      <c r="AT11" s="177"/>
    </row>
    <row r="12" spans="1:46" ht="15" thickBot="1">
      <c r="A12" s="184" t="s">
        <v>96</v>
      </c>
      <c r="B12" s="51">
        <v>5.7949484408218996</v>
      </c>
      <c r="C12" s="51">
        <v>4.63782125874984</v>
      </c>
      <c r="D12" s="51"/>
      <c r="E12" s="51">
        <v>0.83166625196117405</v>
      </c>
      <c r="F12" s="51">
        <v>1.0323226624861801</v>
      </c>
      <c r="G12" s="51"/>
      <c r="H12" s="51">
        <v>0.54626722031116604</v>
      </c>
      <c r="I12" s="51">
        <v>0.67460807768405495</v>
      </c>
      <c r="J12" s="51"/>
      <c r="K12" s="51">
        <v>0.88821314391139095</v>
      </c>
      <c r="L12" s="51">
        <v>0.16578928240753299</v>
      </c>
      <c r="M12" s="51"/>
      <c r="N12" s="51">
        <v>0.56686784244529997</v>
      </c>
      <c r="O12" s="51">
        <v>0.68068561747033995</v>
      </c>
      <c r="P12" s="51"/>
      <c r="Q12" s="51">
        <v>8.6279628994509299</v>
      </c>
      <c r="R12" s="195">
        <v>7.1912268987979484</v>
      </c>
      <c r="U12" s="97" t="s">
        <v>58</v>
      </c>
      <c r="V12" s="98">
        <v>0.4315225013454243</v>
      </c>
      <c r="W12" s="98">
        <v>0.33323081853560371</v>
      </c>
      <c r="X12" s="98"/>
      <c r="Y12" s="98">
        <v>7.7358817634246818E-2</v>
      </c>
      <c r="Z12" s="98">
        <v>7.8587084073585264E-2</v>
      </c>
      <c r="AA12" s="98"/>
      <c r="AB12" s="98">
        <v>6.1416878766848919E-2</v>
      </c>
      <c r="AC12" s="98">
        <v>8.0317369308001027E-2</v>
      </c>
      <c r="AD12" s="98"/>
      <c r="AE12" s="98">
        <v>3.8906300521581019E-2</v>
      </c>
      <c r="AF12" s="98">
        <v>3.6449377808870184E-2</v>
      </c>
      <c r="AG12" s="98"/>
      <c r="AH12" s="98">
        <v>8.0736410243237799E-2</v>
      </c>
      <c r="AI12" s="98">
        <v>6.0017579019989449E-2</v>
      </c>
      <c r="AJ12" s="98"/>
      <c r="AK12" s="98">
        <v>0.68994090851133882</v>
      </c>
      <c r="AL12" s="99">
        <v>0.58860222874604973</v>
      </c>
      <c r="AM12" s="177"/>
      <c r="AN12" s="177"/>
      <c r="AP12" s="177"/>
      <c r="AQ12" s="177"/>
      <c r="AR12" s="177"/>
      <c r="AS12" s="177"/>
      <c r="AT12" s="177"/>
    </row>
    <row r="13" spans="1:46">
      <c r="A13" s="184" t="s">
        <v>97</v>
      </c>
      <c r="B13" s="51">
        <v>0.99822336384923105</v>
      </c>
      <c r="C13" s="51">
        <v>2.1161072963982202</v>
      </c>
      <c r="D13" s="51"/>
      <c r="E13" s="51">
        <v>0.24724477358091401</v>
      </c>
      <c r="F13" s="51">
        <v>0.46847539708849401</v>
      </c>
      <c r="G13" s="51"/>
      <c r="H13" s="51">
        <v>0.107994539192919</v>
      </c>
      <c r="I13" s="51">
        <v>0.48299799230059998</v>
      </c>
      <c r="J13" s="51"/>
      <c r="K13" s="51">
        <v>0.13184510900400301</v>
      </c>
      <c r="L13" s="51">
        <v>0.165170658454109</v>
      </c>
      <c r="M13" s="51"/>
      <c r="N13" s="51">
        <v>0.100439298016246</v>
      </c>
      <c r="O13" s="51">
        <v>0.464506474080712</v>
      </c>
      <c r="P13" s="51"/>
      <c r="Q13" s="51">
        <v>1.585747083643313</v>
      </c>
      <c r="R13" s="195">
        <v>3.697257818322135</v>
      </c>
      <c r="AM13" s="177"/>
      <c r="AN13" s="177"/>
      <c r="AP13" s="177"/>
      <c r="AQ13" s="177"/>
      <c r="AR13" s="177"/>
      <c r="AS13" s="177"/>
      <c r="AT13" s="177"/>
    </row>
    <row r="14" spans="1:46">
      <c r="A14" s="184" t="s">
        <v>98</v>
      </c>
      <c r="B14" s="51">
        <v>6.5083836066791306E-5</v>
      </c>
      <c r="C14" s="51">
        <v>3.2753591611911E-5</v>
      </c>
      <c r="D14" s="51"/>
      <c r="E14" s="51">
        <v>3.12564894246736E-5</v>
      </c>
      <c r="F14" s="51">
        <v>2.7762130830587802E-6</v>
      </c>
      <c r="G14" s="51"/>
      <c r="H14" s="51">
        <v>1.07133370226133E-5</v>
      </c>
      <c r="I14" s="51">
        <v>3.2495684018538397E-2</v>
      </c>
      <c r="J14" s="51"/>
      <c r="K14" s="51">
        <v>7.0373144059050903E-6</v>
      </c>
      <c r="L14" s="51">
        <v>2.7342093687162101E-6</v>
      </c>
      <c r="M14" s="51"/>
      <c r="N14" s="51">
        <v>1.32505686505392E-5</v>
      </c>
      <c r="O14" s="51">
        <v>2.4016453440789599E-4</v>
      </c>
      <c r="P14" s="51"/>
      <c r="Q14" s="51">
        <v>1.2734154557052249E-4</v>
      </c>
      <c r="R14" s="195">
        <v>3.2774112567009975E-2</v>
      </c>
      <c r="U14" s="21"/>
      <c r="AM14" s="177"/>
      <c r="AN14" s="177"/>
      <c r="AP14" s="177"/>
      <c r="AQ14" s="177"/>
      <c r="AR14" s="177"/>
      <c r="AS14" s="177"/>
      <c r="AT14" s="177"/>
    </row>
    <row r="15" spans="1:46">
      <c r="A15" s="184" t="s">
        <v>99</v>
      </c>
      <c r="B15" s="51">
        <v>12.5549089218921</v>
      </c>
      <c r="C15" s="51">
        <v>0.100358214142135</v>
      </c>
      <c r="D15" s="51"/>
      <c r="E15" s="51">
        <v>2.5220862071215802</v>
      </c>
      <c r="F15" s="51">
        <v>3.1094098423368299E-2</v>
      </c>
      <c r="G15" s="51"/>
      <c r="H15" s="51">
        <v>1.2855251812345601</v>
      </c>
      <c r="I15" s="51">
        <v>2.0584665677680601E-2</v>
      </c>
      <c r="J15" s="51"/>
      <c r="K15" s="51">
        <v>2.3030869409237802</v>
      </c>
      <c r="L15" s="51">
        <v>1.20107368103743E-2</v>
      </c>
      <c r="M15" s="51"/>
      <c r="N15" s="51">
        <v>1.49157360153422</v>
      </c>
      <c r="O15" s="51">
        <v>2.72088168205918E-2</v>
      </c>
      <c r="P15" s="51"/>
      <c r="Q15" s="51">
        <v>20.15718085270624</v>
      </c>
      <c r="R15" s="195">
        <v>0.19125653187414998</v>
      </c>
      <c r="U15" s="21"/>
      <c r="AM15" s="177"/>
      <c r="AN15" s="177"/>
      <c r="AP15" s="177"/>
      <c r="AQ15" s="177"/>
      <c r="AR15" s="177"/>
      <c r="AS15" s="177"/>
      <c r="AT15" s="177"/>
    </row>
    <row r="16" spans="1:46">
      <c r="A16" s="184" t="s">
        <v>100</v>
      </c>
      <c r="B16" s="51">
        <v>5.9982477090435298</v>
      </c>
      <c r="C16" s="51">
        <v>3.14702629132</v>
      </c>
      <c r="D16" s="51"/>
      <c r="E16" s="51">
        <v>1.209420051610246</v>
      </c>
      <c r="F16" s="51">
        <v>0.59507608624780295</v>
      </c>
      <c r="G16" s="51"/>
      <c r="H16" s="51">
        <v>0.642537349294794</v>
      </c>
      <c r="I16" s="51">
        <v>0.70035780927936397</v>
      </c>
      <c r="J16" s="51"/>
      <c r="K16" s="51">
        <v>1.04516577533212</v>
      </c>
      <c r="L16" s="51">
        <v>0.170024145783326</v>
      </c>
      <c r="M16" s="51"/>
      <c r="N16" s="51">
        <v>0.65576168525433498</v>
      </c>
      <c r="O16" s="51">
        <v>0.48279634266444299</v>
      </c>
      <c r="P16" s="51"/>
      <c r="Q16" s="51">
        <v>9.5511325705350245</v>
      </c>
      <c r="R16" s="195">
        <v>5.0952806752949353</v>
      </c>
      <c r="U16" s="21"/>
      <c r="AM16" s="177"/>
      <c r="AN16" s="177"/>
      <c r="AP16" s="177"/>
      <c r="AQ16" s="177"/>
      <c r="AR16" s="177"/>
      <c r="AS16" s="177"/>
      <c r="AT16" s="177"/>
    </row>
    <row r="17" spans="1:46">
      <c r="A17" s="184" t="s">
        <v>101</v>
      </c>
      <c r="B17" s="51">
        <v>4.5894525955207</v>
      </c>
      <c r="C17" s="51">
        <v>3.64196891823221E-2</v>
      </c>
      <c r="D17" s="51"/>
      <c r="E17" s="51">
        <v>0.99986095717608192</v>
      </c>
      <c r="F17" s="51">
        <v>1.8897018378833098E-2</v>
      </c>
      <c r="G17" s="51"/>
      <c r="H17" s="51">
        <v>0.45590658292476099</v>
      </c>
      <c r="I17" s="51">
        <v>5.7956023884580099E-2</v>
      </c>
      <c r="J17" s="51"/>
      <c r="K17" s="51">
        <v>0.59891879620292299</v>
      </c>
      <c r="L17" s="51">
        <v>2.4765010519626602E-3</v>
      </c>
      <c r="M17" s="51"/>
      <c r="N17" s="51">
        <v>0.38761150209805001</v>
      </c>
      <c r="O17" s="51">
        <v>3.7957314013688501E-2</v>
      </c>
      <c r="P17" s="51"/>
      <c r="Q17" s="51">
        <v>7.0317504339225145</v>
      </c>
      <c r="R17" s="195">
        <v>0.15370654651138646</v>
      </c>
      <c r="U17" s="21"/>
      <c r="AM17" s="177"/>
      <c r="AN17" s="177"/>
      <c r="AP17" s="177"/>
      <c r="AQ17" s="177"/>
      <c r="AR17" s="177"/>
      <c r="AS17" s="177"/>
      <c r="AT17" s="177"/>
    </row>
    <row r="18" spans="1:46">
      <c r="A18" s="184" t="s">
        <v>102</v>
      </c>
      <c r="B18" s="51">
        <v>21.327369856173998</v>
      </c>
      <c r="C18" s="51">
        <v>19.490527915679699</v>
      </c>
      <c r="D18" s="51"/>
      <c r="E18" s="51">
        <v>4.2534225536588703</v>
      </c>
      <c r="F18" s="51">
        <v>4.2066838614785</v>
      </c>
      <c r="G18" s="51"/>
      <c r="H18" s="51">
        <v>2.0671742366824399</v>
      </c>
      <c r="I18" s="51">
        <v>3.88256264771185</v>
      </c>
      <c r="J18" s="51"/>
      <c r="K18" s="51">
        <v>3.59898457066071</v>
      </c>
      <c r="L18" s="51">
        <v>1.48489027268771</v>
      </c>
      <c r="M18" s="51"/>
      <c r="N18" s="51">
        <v>2.1281774311641901</v>
      </c>
      <c r="O18" s="51">
        <v>2.36859605245307</v>
      </c>
      <c r="P18" s="51"/>
      <c r="Q18" s="51">
        <v>33.375128648340208</v>
      </c>
      <c r="R18" s="195">
        <v>31.433260750010831</v>
      </c>
      <c r="U18" s="21"/>
      <c r="AM18" s="177"/>
      <c r="AN18" s="177"/>
      <c r="AP18" s="177"/>
      <c r="AQ18" s="177"/>
      <c r="AR18" s="177"/>
      <c r="AS18" s="177"/>
      <c r="AT18" s="177"/>
    </row>
    <row r="19" spans="1:46">
      <c r="A19" s="184" t="s">
        <v>103</v>
      </c>
      <c r="B19" s="51">
        <v>2.7967318887846999E-2</v>
      </c>
      <c r="C19" s="51">
        <v>3.4138749358275802</v>
      </c>
      <c r="D19" s="51"/>
      <c r="E19" s="51">
        <v>6.4197604853701105E-3</v>
      </c>
      <c r="F19" s="51">
        <v>0.72940734364947701</v>
      </c>
      <c r="G19" s="51"/>
      <c r="H19" s="51">
        <v>3.2473579696077502E-3</v>
      </c>
      <c r="I19" s="51">
        <v>0.58132747906478499</v>
      </c>
      <c r="J19" s="51"/>
      <c r="K19" s="51">
        <v>5.01374104604562E-3</v>
      </c>
      <c r="L19" s="51">
        <v>0.17272466805754599</v>
      </c>
      <c r="M19" s="51"/>
      <c r="N19" s="51">
        <v>3.6769197537151002E-3</v>
      </c>
      <c r="O19" s="51">
        <v>0.405722599799897</v>
      </c>
      <c r="P19" s="51"/>
      <c r="Q19" s="51">
        <v>4.6325098142585577E-2</v>
      </c>
      <c r="R19" s="195">
        <v>5.3030570263992853</v>
      </c>
      <c r="U19" s="21"/>
      <c r="AM19" s="177"/>
      <c r="AN19" s="177"/>
      <c r="AP19" s="177"/>
      <c r="AQ19" s="177"/>
      <c r="AR19" s="177"/>
      <c r="AS19" s="177"/>
      <c r="AT19" s="177"/>
    </row>
    <row r="20" spans="1:46" ht="15" thickBot="1">
      <c r="A20" s="185" t="s">
        <v>58</v>
      </c>
      <c r="B20" s="59">
        <v>0.43788518732013199</v>
      </c>
      <c r="C20" s="59">
        <v>0.238456787958928</v>
      </c>
      <c r="D20" s="59"/>
      <c r="E20" s="59">
        <v>7.8182015240846101E-2</v>
      </c>
      <c r="F20" s="59">
        <v>5.4648809151835898E-2</v>
      </c>
      <c r="G20" s="59"/>
      <c r="H20" s="59">
        <v>4.3325266575959101E-2</v>
      </c>
      <c r="I20" s="59">
        <v>5.3872432247834202E-2</v>
      </c>
      <c r="J20" s="59"/>
      <c r="K20" s="59">
        <v>6.2118511808432801E-2</v>
      </c>
      <c r="L20" s="59">
        <v>1.8976076132790599E-2</v>
      </c>
      <c r="M20" s="59"/>
      <c r="N20" s="59">
        <v>3.9409814717521502E-2</v>
      </c>
      <c r="O20" s="59">
        <v>5.4873479101923403E-2</v>
      </c>
      <c r="P20" s="59"/>
      <c r="Q20" s="59">
        <v>0.66092079566289141</v>
      </c>
      <c r="R20" s="196">
        <v>0.42082758459331215</v>
      </c>
      <c r="U20" s="21"/>
      <c r="AM20" s="177"/>
      <c r="AN20" s="177"/>
      <c r="AP20" s="177"/>
      <c r="AQ20" s="177"/>
      <c r="AR20" s="177"/>
      <c r="AS20" s="177"/>
      <c r="AT20" s="177"/>
    </row>
    <row r="21" spans="1:46">
      <c r="B21" s="178"/>
      <c r="C21" s="178"/>
      <c r="D21" s="178"/>
      <c r="E21" s="178"/>
      <c r="F21" s="178"/>
      <c r="G21" s="178"/>
      <c r="H21" s="178"/>
      <c r="I21" s="178"/>
      <c r="J21" s="178"/>
      <c r="K21" s="178"/>
      <c r="L21" s="178"/>
      <c r="M21" s="178"/>
      <c r="N21" s="178"/>
      <c r="O21" s="178"/>
      <c r="P21" s="178"/>
      <c r="Q21" s="178"/>
      <c r="R21" s="178"/>
      <c r="U21" s="21"/>
      <c r="AM21" s="177"/>
      <c r="AN21" s="177"/>
      <c r="AP21" s="177"/>
      <c r="AQ21" s="177"/>
      <c r="AR21" s="177"/>
      <c r="AS21" s="177"/>
      <c r="AT21" s="177"/>
    </row>
    <row r="22" spans="1:46">
      <c r="B22" s="179"/>
      <c r="C22" s="179"/>
      <c r="D22" s="179"/>
      <c r="E22" s="179"/>
      <c r="F22" s="179"/>
      <c r="G22" s="179"/>
      <c r="H22" s="179"/>
      <c r="I22" s="179"/>
      <c r="J22" s="179"/>
      <c r="K22" s="179"/>
      <c r="L22" s="179"/>
      <c r="M22" s="179"/>
      <c r="N22" s="179"/>
      <c r="O22" s="179"/>
      <c r="P22" s="180"/>
      <c r="T22" s="177"/>
      <c r="U22" s="21"/>
      <c r="AM22" s="177"/>
      <c r="AN22" s="177"/>
      <c r="AO22" s="177"/>
      <c r="AP22" s="177"/>
      <c r="AQ22" s="177"/>
      <c r="AR22" s="177"/>
      <c r="AS22" s="177"/>
      <c r="AT22" s="177"/>
    </row>
    <row r="23" spans="1:46">
      <c r="B23" s="100"/>
      <c r="C23" s="100"/>
      <c r="D23" s="100"/>
      <c r="E23" s="100"/>
      <c r="F23" s="100"/>
      <c r="G23" s="100"/>
      <c r="H23" s="100"/>
      <c r="I23" s="100"/>
      <c r="J23" s="100"/>
      <c r="K23" s="100"/>
      <c r="L23" s="100"/>
      <c r="M23" s="100"/>
      <c r="N23" s="100"/>
      <c r="O23" s="100"/>
      <c r="P23" s="100"/>
      <c r="Q23" s="100"/>
      <c r="R23" s="100"/>
      <c r="S23" s="114"/>
      <c r="T23" s="114"/>
      <c r="U23" s="21"/>
      <c r="AM23" s="177"/>
      <c r="AN23" s="177"/>
      <c r="AO23" s="177"/>
      <c r="AP23" s="177"/>
      <c r="AQ23" s="177"/>
      <c r="AR23" s="177"/>
      <c r="AS23" s="177"/>
      <c r="AT23" s="177"/>
    </row>
    <row r="24" spans="1:46">
      <c r="B24" s="100"/>
      <c r="C24" s="100"/>
      <c r="D24" s="100"/>
      <c r="E24" s="100"/>
      <c r="F24" s="100"/>
      <c r="G24" s="100"/>
      <c r="H24" s="100"/>
      <c r="I24" s="100"/>
      <c r="J24" s="100"/>
      <c r="K24" s="100"/>
      <c r="L24" s="100"/>
      <c r="M24" s="100"/>
      <c r="N24" s="100"/>
      <c r="O24" s="100"/>
      <c r="P24" s="100"/>
      <c r="Q24" s="100"/>
      <c r="R24" s="100"/>
      <c r="U24" s="21"/>
      <c r="AP24" s="177"/>
      <c r="AQ24" s="177"/>
      <c r="AR24" s="177"/>
      <c r="AS24" s="177"/>
      <c r="AT24" s="177"/>
    </row>
    <row r="25" spans="1:46">
      <c r="B25" s="100"/>
      <c r="C25" s="100"/>
      <c r="D25" s="100"/>
      <c r="E25" s="100"/>
      <c r="F25" s="100"/>
      <c r="G25" s="100"/>
      <c r="H25" s="100"/>
      <c r="I25" s="100"/>
      <c r="J25" s="100"/>
      <c r="K25" s="100"/>
      <c r="L25" s="100"/>
      <c r="M25" s="100"/>
      <c r="N25" s="100"/>
      <c r="O25" s="100"/>
      <c r="P25" s="100"/>
      <c r="Q25" s="100"/>
      <c r="R25" s="100"/>
      <c r="AA25" s="177"/>
    </row>
    <row r="26" spans="1:46">
      <c r="B26" s="100"/>
      <c r="C26" s="100"/>
      <c r="D26" s="100"/>
      <c r="E26" s="100"/>
      <c r="F26" s="100"/>
      <c r="G26" s="100"/>
      <c r="H26" s="100"/>
      <c r="I26" s="100"/>
      <c r="J26" s="100"/>
      <c r="K26" s="100"/>
      <c r="L26" s="100"/>
      <c r="M26" s="100"/>
      <c r="N26" s="100"/>
      <c r="O26" s="100"/>
      <c r="P26" s="100"/>
      <c r="Q26" s="100"/>
      <c r="R26" s="100"/>
      <c r="AA26" s="177"/>
    </row>
    <row r="27" spans="1:46">
      <c r="B27" s="100"/>
      <c r="C27" s="100"/>
      <c r="D27" s="100"/>
      <c r="E27" s="100"/>
      <c r="F27" s="100"/>
      <c r="G27" s="100"/>
      <c r="H27" s="100"/>
      <c r="I27" s="100"/>
      <c r="J27" s="100"/>
      <c r="K27" s="100"/>
      <c r="L27" s="100"/>
      <c r="M27" s="100"/>
      <c r="N27" s="100"/>
      <c r="O27" s="100"/>
      <c r="P27" s="100"/>
      <c r="Q27" s="100"/>
      <c r="R27" s="100"/>
    </row>
    <row r="28" spans="1:46">
      <c r="B28" s="100"/>
      <c r="C28" s="100"/>
      <c r="D28" s="100"/>
      <c r="E28" s="100"/>
      <c r="F28" s="100"/>
      <c r="G28" s="100"/>
      <c r="H28" s="100"/>
      <c r="I28" s="100"/>
      <c r="J28" s="100"/>
      <c r="K28" s="100"/>
      <c r="L28" s="100"/>
      <c r="M28" s="100"/>
      <c r="N28" s="100"/>
      <c r="O28" s="100"/>
      <c r="P28" s="100"/>
      <c r="Q28" s="100"/>
      <c r="R28" s="100"/>
    </row>
    <row r="29" spans="1:46">
      <c r="B29" s="100"/>
      <c r="C29" s="100"/>
      <c r="D29" s="100"/>
      <c r="E29" s="100"/>
      <c r="F29" s="100"/>
      <c r="G29" s="100"/>
      <c r="H29" s="100"/>
      <c r="I29" s="100"/>
      <c r="J29" s="100"/>
      <c r="K29" s="100"/>
      <c r="L29" s="100"/>
      <c r="M29" s="100"/>
      <c r="N29" s="100"/>
      <c r="O29" s="100"/>
      <c r="P29" s="100"/>
      <c r="Q29" s="100"/>
      <c r="R29" s="100"/>
    </row>
    <row r="30" spans="1:46">
      <c r="B30" s="100"/>
      <c r="C30" s="100"/>
      <c r="D30" s="100"/>
      <c r="E30" s="100"/>
      <c r="F30" s="100"/>
      <c r="G30" s="100"/>
      <c r="H30" s="100"/>
      <c r="I30" s="100"/>
      <c r="J30" s="100"/>
      <c r="K30" s="100"/>
      <c r="L30" s="100"/>
      <c r="M30" s="100"/>
      <c r="N30" s="100"/>
      <c r="O30" s="100"/>
      <c r="P30" s="100"/>
      <c r="Q30" s="100"/>
      <c r="R30" s="100"/>
    </row>
    <row r="31" spans="1:46">
      <c r="B31" s="100"/>
      <c r="C31" s="100"/>
      <c r="D31" s="100"/>
      <c r="E31" s="100"/>
      <c r="F31" s="100"/>
      <c r="G31" s="100"/>
      <c r="H31" s="100"/>
      <c r="I31" s="100"/>
      <c r="J31" s="100"/>
      <c r="K31" s="100"/>
      <c r="L31" s="100"/>
      <c r="M31" s="100"/>
      <c r="N31" s="100"/>
      <c r="O31" s="100"/>
      <c r="P31" s="100"/>
      <c r="Q31" s="100"/>
      <c r="R31" s="100"/>
    </row>
    <row r="32" spans="1:46">
      <c r="B32" s="100"/>
      <c r="C32" s="100"/>
      <c r="D32" s="100"/>
      <c r="E32" s="100"/>
      <c r="F32" s="100"/>
      <c r="G32" s="100"/>
      <c r="H32" s="100"/>
      <c r="I32" s="100"/>
      <c r="J32" s="100"/>
      <c r="K32" s="100"/>
      <c r="L32" s="100"/>
      <c r="M32" s="100"/>
      <c r="N32" s="100"/>
      <c r="O32" s="100"/>
      <c r="P32" s="100"/>
      <c r="Q32" s="100"/>
      <c r="R32" s="100"/>
    </row>
    <row r="33" spans="2:21">
      <c r="B33" s="100"/>
      <c r="C33" s="100"/>
      <c r="D33" s="100"/>
      <c r="E33" s="100"/>
      <c r="F33" s="100"/>
      <c r="G33" s="100"/>
      <c r="H33" s="100"/>
      <c r="I33" s="100"/>
      <c r="J33" s="100"/>
      <c r="K33" s="100"/>
      <c r="L33" s="100"/>
      <c r="M33" s="100"/>
      <c r="N33" s="100"/>
      <c r="O33" s="100"/>
      <c r="P33" s="100"/>
      <c r="Q33" s="100"/>
      <c r="R33" s="100"/>
    </row>
    <row r="34" spans="2:21">
      <c r="B34" s="100"/>
      <c r="C34" s="100"/>
      <c r="D34" s="100"/>
      <c r="E34" s="100"/>
      <c r="F34" s="100"/>
      <c r="G34" s="100"/>
      <c r="H34" s="100"/>
      <c r="I34" s="100"/>
      <c r="J34" s="100"/>
      <c r="K34" s="100"/>
      <c r="L34" s="100"/>
      <c r="M34" s="100"/>
      <c r="N34" s="100"/>
      <c r="O34" s="100"/>
      <c r="P34" s="100"/>
      <c r="Q34" s="100"/>
      <c r="R34" s="100"/>
    </row>
    <row r="35" spans="2:21">
      <c r="B35" s="100"/>
      <c r="C35" s="100"/>
      <c r="D35" s="100"/>
      <c r="E35" s="100"/>
      <c r="F35" s="100"/>
      <c r="G35" s="100"/>
      <c r="H35" s="100"/>
      <c r="I35" s="100"/>
      <c r="J35" s="100"/>
      <c r="K35" s="100"/>
      <c r="L35" s="100"/>
      <c r="M35" s="100"/>
      <c r="N35" s="100"/>
      <c r="O35" s="100"/>
      <c r="P35" s="100"/>
      <c r="Q35" s="100"/>
      <c r="R35" s="100"/>
    </row>
    <row r="36" spans="2:21">
      <c r="B36" s="100"/>
      <c r="C36" s="100"/>
      <c r="D36" s="100"/>
      <c r="E36" s="100"/>
      <c r="F36" s="100"/>
      <c r="G36" s="100"/>
      <c r="H36" s="100"/>
      <c r="I36" s="100"/>
      <c r="J36" s="100"/>
      <c r="K36" s="100"/>
      <c r="L36" s="100"/>
      <c r="M36" s="100"/>
      <c r="N36" s="100"/>
      <c r="O36" s="100"/>
      <c r="P36" s="100"/>
      <c r="Q36" s="100"/>
      <c r="R36" s="100"/>
    </row>
    <row r="37" spans="2:21">
      <c r="B37" s="100"/>
      <c r="C37" s="100"/>
      <c r="D37" s="100"/>
      <c r="E37" s="100"/>
      <c r="F37" s="100"/>
      <c r="G37" s="100"/>
      <c r="H37" s="100"/>
      <c r="I37" s="100"/>
      <c r="J37" s="100"/>
      <c r="K37" s="100"/>
      <c r="L37" s="100"/>
      <c r="M37" s="100"/>
      <c r="N37" s="100"/>
      <c r="O37" s="100"/>
      <c r="P37" s="100"/>
      <c r="Q37" s="100"/>
      <c r="R37" s="100"/>
    </row>
    <row r="38" spans="2:21">
      <c r="B38" s="100"/>
      <c r="C38" s="100"/>
      <c r="D38" s="100"/>
      <c r="E38" s="100"/>
      <c r="F38" s="100"/>
      <c r="G38" s="100"/>
      <c r="H38" s="100"/>
      <c r="I38" s="100"/>
      <c r="J38" s="100"/>
      <c r="K38" s="100"/>
      <c r="L38" s="100"/>
      <c r="M38" s="100"/>
      <c r="N38" s="100"/>
      <c r="O38" s="100"/>
      <c r="P38" s="100"/>
      <c r="Q38" s="100"/>
      <c r="R38" s="100"/>
    </row>
    <row r="39" spans="2:21">
      <c r="B39" s="100"/>
      <c r="C39" s="100"/>
      <c r="D39" s="100"/>
      <c r="E39" s="100"/>
      <c r="F39" s="100"/>
      <c r="G39" s="100"/>
      <c r="H39" s="100"/>
      <c r="I39" s="100"/>
      <c r="J39" s="100"/>
      <c r="K39" s="100"/>
      <c r="L39" s="100"/>
      <c r="M39" s="100"/>
      <c r="N39" s="100"/>
      <c r="O39" s="100"/>
      <c r="P39" s="100"/>
      <c r="Q39" s="100"/>
      <c r="R39" s="100"/>
    </row>
    <row r="42" spans="2:21">
      <c r="U42" s="21"/>
    </row>
    <row r="43" spans="2:21">
      <c r="U43" s="21"/>
    </row>
    <row r="44" spans="2:21">
      <c r="U44" s="21"/>
    </row>
    <row r="45" spans="2:21">
      <c r="U45" s="21"/>
    </row>
    <row r="46" spans="2:21">
      <c r="U46" s="21"/>
    </row>
    <row r="47" spans="2:21">
      <c r="U47" s="21"/>
    </row>
    <row r="48" spans="2:21">
      <c r="U48" s="21"/>
    </row>
    <row r="49" spans="21:39">
      <c r="U49" s="21"/>
    </row>
    <row r="50" spans="21:39">
      <c r="U50" s="21"/>
    </row>
    <row r="51" spans="21:39">
      <c r="U51" s="21"/>
    </row>
    <row r="52" spans="21:39">
      <c r="U52" s="21"/>
    </row>
    <row r="58" spans="21:39" ht="15" thickBot="1"/>
    <row r="59" spans="21:39" ht="15" thickBot="1">
      <c r="U59" s="255" t="s">
        <v>110</v>
      </c>
      <c r="V59" s="256"/>
      <c r="W59" s="256"/>
      <c r="X59" s="256"/>
      <c r="Y59" s="256"/>
      <c r="Z59" s="256"/>
      <c r="AA59" s="256"/>
      <c r="AB59" s="256"/>
      <c r="AC59" s="256"/>
      <c r="AD59" s="256"/>
      <c r="AE59" s="256"/>
      <c r="AF59" s="256"/>
      <c r="AG59" s="256"/>
      <c r="AH59" s="256"/>
      <c r="AI59" s="256"/>
      <c r="AJ59" s="256"/>
      <c r="AK59" s="256"/>
      <c r="AL59" s="257"/>
      <c r="AM59" s="14"/>
    </row>
    <row r="60" spans="21:39">
      <c r="U60" s="84"/>
      <c r="V60" s="233" t="s">
        <v>88</v>
      </c>
      <c r="W60" s="233"/>
      <c r="X60" s="188"/>
      <c r="Y60" s="248" t="s">
        <v>70</v>
      </c>
      <c r="Z60" s="248"/>
      <c r="AA60" s="105"/>
      <c r="AB60" s="248" t="s">
        <v>44</v>
      </c>
      <c r="AC60" s="248"/>
      <c r="AD60" s="105"/>
      <c r="AE60" s="248" t="s">
        <v>71</v>
      </c>
      <c r="AF60" s="248"/>
      <c r="AG60" s="105"/>
      <c r="AH60" s="248" t="s">
        <v>72</v>
      </c>
      <c r="AI60" s="248"/>
      <c r="AJ60" s="105"/>
      <c r="AK60" s="248" t="s">
        <v>47</v>
      </c>
      <c r="AL60" s="258"/>
      <c r="AM60" s="187"/>
    </row>
    <row r="61" spans="21:39">
      <c r="U61" s="86"/>
      <c r="V61" s="14" t="s">
        <v>49</v>
      </c>
      <c r="W61" s="14" t="s">
        <v>50</v>
      </c>
      <c r="X61" s="14"/>
      <c r="Y61" s="14" t="s">
        <v>49</v>
      </c>
      <c r="Z61" s="14" t="s">
        <v>50</v>
      </c>
      <c r="AA61" s="14"/>
      <c r="AB61" s="14" t="s">
        <v>49</v>
      </c>
      <c r="AC61" s="14" t="s">
        <v>50</v>
      </c>
      <c r="AD61" s="14"/>
      <c r="AE61" s="14" t="s">
        <v>49</v>
      </c>
      <c r="AF61" s="14" t="s">
        <v>50</v>
      </c>
      <c r="AG61" s="14"/>
      <c r="AH61" s="14" t="s">
        <v>49</v>
      </c>
      <c r="AI61" s="14" t="s">
        <v>50</v>
      </c>
      <c r="AJ61" s="14"/>
      <c r="AK61" s="14" t="s">
        <v>49</v>
      </c>
      <c r="AL61" s="20" t="s">
        <v>50</v>
      </c>
      <c r="AM61" s="14"/>
    </row>
    <row r="62" spans="21:39">
      <c r="U62" s="86" t="s">
        <v>106</v>
      </c>
      <c r="V62" s="100">
        <f t="shared" ref="V62:W69" si="0">AK5/100</f>
        <v>8.5528296447526839E-2</v>
      </c>
      <c r="W62" s="100">
        <f t="shared" si="0"/>
        <v>0.27955628725833842</v>
      </c>
      <c r="X62" s="14"/>
      <c r="Y62" s="100">
        <f t="shared" ref="Y62:Z69" si="1">V5/100</f>
        <v>5.3407497392185047E-2</v>
      </c>
      <c r="Z62" s="100">
        <f t="shared" si="1"/>
        <v>0.15127382821577381</v>
      </c>
      <c r="AA62" s="100"/>
      <c r="AB62" s="100">
        <f t="shared" ref="AB62:AC69" si="2">Y5/100</f>
        <v>9.9378084695939308E-3</v>
      </c>
      <c r="AC62" s="100">
        <f t="shared" si="2"/>
        <v>4.4010240240620779E-2</v>
      </c>
      <c r="AD62" s="100"/>
      <c r="AE62" s="100">
        <f t="shared" ref="AE62:AF69" si="3">AB5/100</f>
        <v>5.946806535695329E-3</v>
      </c>
      <c r="AF62" s="100">
        <f t="shared" si="3"/>
        <v>2.8020569079381039E-2</v>
      </c>
      <c r="AG62" s="100"/>
      <c r="AH62" s="100">
        <f t="shared" ref="AH62:AI69" si="4">AE5/100</f>
        <v>5.4990336981805641E-3</v>
      </c>
      <c r="AI62" s="100">
        <f t="shared" si="4"/>
        <v>1.1686164923989703E-2</v>
      </c>
      <c r="AJ62" s="100"/>
      <c r="AK62" s="100">
        <f t="shared" ref="AK62:AL69" si="5">AH5/100</f>
        <v>1.073715035187197E-2</v>
      </c>
      <c r="AL62" s="101">
        <f t="shared" si="5"/>
        <v>4.456548479857312E-2</v>
      </c>
      <c r="AM62" s="100"/>
    </row>
    <row r="63" spans="21:39">
      <c r="U63" s="86" t="s">
        <v>52</v>
      </c>
      <c r="V63" s="100">
        <f t="shared" si="0"/>
        <v>2.3464493601245718E-4</v>
      </c>
      <c r="W63" s="100">
        <f t="shared" si="0"/>
        <v>2.0082825040107343E-3</v>
      </c>
      <c r="X63" s="14"/>
      <c r="Y63" s="100">
        <f t="shared" si="1"/>
        <v>9.6995652407321067E-5</v>
      </c>
      <c r="Z63" s="100">
        <f t="shared" si="1"/>
        <v>8.0894992687648268E-4</v>
      </c>
      <c r="AA63" s="100"/>
      <c r="AB63" s="100">
        <f t="shared" si="2"/>
        <v>2.90147402369085E-5</v>
      </c>
      <c r="AC63" s="100">
        <f t="shared" si="2"/>
        <v>3.6816650872262919E-4</v>
      </c>
      <c r="AD63" s="100"/>
      <c r="AE63" s="100">
        <f t="shared" si="3"/>
        <v>2.436311849757932E-5</v>
      </c>
      <c r="AF63" s="100">
        <f t="shared" si="3"/>
        <v>2.2252307320059524E-4</v>
      </c>
      <c r="AG63" s="100"/>
      <c r="AH63" s="100">
        <f t="shared" si="4"/>
        <v>1.5208576454971347E-5</v>
      </c>
      <c r="AI63" s="100">
        <f t="shared" si="4"/>
        <v>2.2271542248453988E-5</v>
      </c>
      <c r="AJ63" s="100"/>
      <c r="AK63" s="100">
        <f t="shared" si="5"/>
        <v>6.9062848415676957E-5</v>
      </c>
      <c r="AL63" s="101">
        <f t="shared" si="5"/>
        <v>5.8637145296257329E-4</v>
      </c>
      <c r="AM63" s="100"/>
    </row>
    <row r="64" spans="21:39">
      <c r="U64" s="86" t="s">
        <v>53</v>
      </c>
      <c r="V64" s="100">
        <f t="shared" si="0"/>
        <v>4.0472176107817164E-2</v>
      </c>
      <c r="W64" s="100">
        <f t="shared" si="0"/>
        <v>0.15884231183681441</v>
      </c>
      <c r="X64" s="14"/>
      <c r="Y64" s="100">
        <f t="shared" si="1"/>
        <v>2.3731802132857759E-2</v>
      </c>
      <c r="Z64" s="100">
        <f t="shared" si="1"/>
        <v>8.7143792600730907E-2</v>
      </c>
      <c r="AA64" s="100"/>
      <c r="AB64" s="100">
        <f t="shared" si="2"/>
        <v>4.7305150935996734E-3</v>
      </c>
      <c r="AC64" s="100">
        <f t="shared" si="2"/>
        <v>2.0207477274525338E-2</v>
      </c>
      <c r="AD64" s="100"/>
      <c r="AE64" s="100">
        <f t="shared" si="3"/>
        <v>4.1846881828552533E-3</v>
      </c>
      <c r="AF64" s="100">
        <f t="shared" si="3"/>
        <v>1.9057243861342287E-2</v>
      </c>
      <c r="AG64" s="100"/>
      <c r="AH64" s="100">
        <f t="shared" si="4"/>
        <v>2.8249900341309488E-3</v>
      </c>
      <c r="AI64" s="100">
        <f t="shared" si="4"/>
        <v>7.2219360138111024E-3</v>
      </c>
      <c r="AJ64" s="100"/>
      <c r="AK64" s="100">
        <f t="shared" si="5"/>
        <v>5.0001806643735318E-3</v>
      </c>
      <c r="AL64" s="101">
        <f t="shared" si="5"/>
        <v>2.521186208640476E-2</v>
      </c>
      <c r="AM64" s="100"/>
    </row>
    <row r="65" spans="1:39" ht="15" thickBot="1">
      <c r="J65" s="14"/>
      <c r="U65" s="86" t="s">
        <v>54</v>
      </c>
      <c r="V65" s="100">
        <f t="shared" si="0"/>
        <v>7.2808785337536179E-3</v>
      </c>
      <c r="W65" s="100">
        <f t="shared" si="0"/>
        <v>3.6502514901503138E-3</v>
      </c>
      <c r="X65" s="14"/>
      <c r="Y65" s="100">
        <f t="shared" si="1"/>
        <v>4.8345971132259273E-3</v>
      </c>
      <c r="Z65" s="100">
        <f t="shared" si="1"/>
        <v>2.3827019668486871E-3</v>
      </c>
      <c r="AA65" s="100"/>
      <c r="AB65" s="100">
        <f t="shared" si="2"/>
        <v>1.0195281223700494E-3</v>
      </c>
      <c r="AC65" s="100">
        <f t="shared" si="2"/>
        <v>4.8919527496382536E-4</v>
      </c>
      <c r="AD65" s="100"/>
      <c r="AE65" s="100">
        <f t="shared" si="3"/>
        <v>6.6459557889471355E-4</v>
      </c>
      <c r="AF65" s="100">
        <f t="shared" si="3"/>
        <v>3.1724371453807632E-4</v>
      </c>
      <c r="AG65" s="100"/>
      <c r="AH65" s="100">
        <f t="shared" si="4"/>
        <v>4.2744162608727141E-4</v>
      </c>
      <c r="AI65" s="100">
        <f t="shared" si="4"/>
        <v>5.5657819208917627E-5</v>
      </c>
      <c r="AJ65" s="100"/>
      <c r="AK65" s="100">
        <f t="shared" si="5"/>
        <v>3.3471609317565544E-4</v>
      </c>
      <c r="AL65" s="101">
        <f t="shared" si="5"/>
        <v>4.0545271459080791E-4</v>
      </c>
      <c r="AM65" s="100"/>
    </row>
    <row r="66" spans="1:39">
      <c r="A66" s="84" t="s">
        <v>104</v>
      </c>
      <c r="B66" s="188"/>
      <c r="C66" s="188"/>
      <c r="D66" s="188"/>
      <c r="E66" s="188"/>
      <c r="F66" s="188"/>
      <c r="G66" s="188"/>
      <c r="H66" s="188"/>
      <c r="I66" s="188"/>
      <c r="J66" s="193" t="s">
        <v>105</v>
      </c>
      <c r="K66" s="188"/>
      <c r="L66" s="188"/>
      <c r="M66" s="188"/>
      <c r="N66" s="188"/>
      <c r="O66" s="188"/>
      <c r="P66" s="189"/>
      <c r="Q66" s="14"/>
      <c r="U66" s="86" t="s">
        <v>55</v>
      </c>
      <c r="V66" s="100">
        <f t="shared" si="0"/>
        <v>0.18474838889192513</v>
      </c>
      <c r="W66" s="100">
        <f t="shared" si="0"/>
        <v>0.15052479903282409</v>
      </c>
      <c r="X66" s="14"/>
      <c r="Y66" s="100">
        <f t="shared" si="1"/>
        <v>0.1183778355771432</v>
      </c>
      <c r="Z66" s="100">
        <f t="shared" si="1"/>
        <v>9.6342084422498253E-2</v>
      </c>
      <c r="AA66" s="100"/>
      <c r="AB66" s="100">
        <f t="shared" si="2"/>
        <v>2.3375050803247116E-2</v>
      </c>
      <c r="AC66" s="100">
        <f t="shared" si="2"/>
        <v>2.1327709686520643E-2</v>
      </c>
      <c r="AD66" s="100"/>
      <c r="AE66" s="100">
        <f t="shared" si="3"/>
        <v>1.7236911359120807E-2</v>
      </c>
      <c r="AF66" s="100">
        <f t="shared" si="3"/>
        <v>1.4965039790555796E-2</v>
      </c>
      <c r="AG66" s="100"/>
      <c r="AH66" s="100">
        <f t="shared" si="4"/>
        <v>1.0979986561164787E-2</v>
      </c>
      <c r="AI66" s="100">
        <f t="shared" si="4"/>
        <v>4.0898677457508808E-3</v>
      </c>
      <c r="AJ66" s="100"/>
      <c r="AK66" s="100">
        <f t="shared" si="5"/>
        <v>1.4778604591249236E-2</v>
      </c>
      <c r="AL66" s="101">
        <f t="shared" si="5"/>
        <v>1.3800097387498518E-2</v>
      </c>
      <c r="AM66" s="100"/>
    </row>
    <row r="67" spans="1:39">
      <c r="A67" s="89"/>
      <c r="B67" s="190" t="s">
        <v>70</v>
      </c>
      <c r="C67" s="190" t="s">
        <v>44</v>
      </c>
      <c r="D67" s="190" t="s">
        <v>71</v>
      </c>
      <c r="E67" s="190" t="s">
        <v>72</v>
      </c>
      <c r="F67" s="190" t="s">
        <v>47</v>
      </c>
      <c r="G67" s="187" t="s">
        <v>88</v>
      </c>
      <c r="H67" s="186"/>
      <c r="I67" s="187"/>
      <c r="J67" s="186"/>
      <c r="K67" s="190" t="s">
        <v>70</v>
      </c>
      <c r="L67" s="190" t="s">
        <v>44</v>
      </c>
      <c r="M67" s="190" t="s">
        <v>71</v>
      </c>
      <c r="N67" s="190" t="s">
        <v>72</v>
      </c>
      <c r="O67" s="190" t="s">
        <v>47</v>
      </c>
      <c r="P67" s="194" t="s">
        <v>88</v>
      </c>
      <c r="Q67" s="186"/>
      <c r="U67" s="86" t="s">
        <v>107</v>
      </c>
      <c r="V67" s="100">
        <f t="shared" si="0"/>
        <v>0.36751796937334869</v>
      </c>
      <c r="W67" s="100">
        <f t="shared" si="0"/>
        <v>9.8184767477599785E-2</v>
      </c>
      <c r="X67" s="14"/>
      <c r="Y67" s="100">
        <f t="shared" si="1"/>
        <v>0.23149872419072737</v>
      </c>
      <c r="Z67" s="100">
        <f t="shared" si="1"/>
        <v>5.9118849179692227E-2</v>
      </c>
      <c r="AA67" s="100"/>
      <c r="AB67" s="100">
        <f t="shared" si="2"/>
        <v>4.7438312870310598E-2</v>
      </c>
      <c r="AC67" s="100">
        <f t="shared" si="2"/>
        <v>1.3894042605029655E-2</v>
      </c>
      <c r="AD67" s="100"/>
      <c r="AE67" s="100">
        <f t="shared" si="3"/>
        <v>3.951977409609924E-2</v>
      </c>
      <c r="AF67" s="100">
        <f t="shared" si="3"/>
        <v>1.3697372449397442E-2</v>
      </c>
      <c r="AG67" s="100"/>
      <c r="AH67" s="100">
        <f t="shared" si="4"/>
        <v>2.5351049611326237E-2</v>
      </c>
      <c r="AI67" s="100">
        <f t="shared" si="4"/>
        <v>4.7990804302830139E-3</v>
      </c>
      <c r="AJ67" s="100"/>
      <c r="AK67" s="100">
        <f t="shared" si="5"/>
        <v>2.3710108604885226E-2</v>
      </c>
      <c r="AL67" s="101">
        <f t="shared" si="5"/>
        <v>6.6754228131974515E-3</v>
      </c>
      <c r="AM67" s="100"/>
    </row>
    <row r="68" spans="1:39">
      <c r="A68" s="197" t="str">
        <f>A4</f>
        <v>Pyrite</v>
      </c>
      <c r="B68" s="203">
        <f>B4</f>
        <v>4.7589526330604199</v>
      </c>
      <c r="C68" s="203">
        <f>E4</f>
        <v>0.91559545781656304</v>
      </c>
      <c r="D68" s="203">
        <f>H4</f>
        <v>0.43589417363536098</v>
      </c>
      <c r="E68" s="203">
        <f>K4</f>
        <v>0.51529455225529897</v>
      </c>
      <c r="F68" s="203">
        <f>N4</f>
        <v>0.47885887199302102</v>
      </c>
      <c r="G68" s="204">
        <f>Q4</f>
        <v>7.1045956887606634</v>
      </c>
      <c r="H68" s="198"/>
      <c r="I68" s="187"/>
      <c r="J68" s="199" t="str">
        <f>A4</f>
        <v>Pyrite</v>
      </c>
      <c r="K68" s="203">
        <f>C4</f>
        <v>0.226451376808435</v>
      </c>
      <c r="L68" s="203">
        <f>F4</f>
        <v>6.6179478153546703E-2</v>
      </c>
      <c r="M68" s="203">
        <f>I4</f>
        <v>3.3248911700424703E-2</v>
      </c>
      <c r="N68" s="203">
        <f>L4</f>
        <v>1.32055045507349E-2</v>
      </c>
      <c r="O68" s="203">
        <f>O4</f>
        <v>0.185962833754902</v>
      </c>
      <c r="P68" s="207">
        <f>R4</f>
        <v>0.52504810496804333</v>
      </c>
      <c r="Q68" s="186"/>
      <c r="U68" s="86" t="s">
        <v>57</v>
      </c>
      <c r="V68" s="100">
        <f t="shared" si="0"/>
        <v>0.30731823662450281</v>
      </c>
      <c r="W68" s="100">
        <f t="shared" si="0"/>
        <v>0.30134727811215994</v>
      </c>
      <c r="X68" s="14"/>
      <c r="Y68" s="100">
        <f t="shared" si="1"/>
        <v>0.195637322925961</v>
      </c>
      <c r="Z68" s="100">
        <f t="shared" si="1"/>
        <v>0.18404513001942616</v>
      </c>
      <c r="AA68" s="100"/>
      <c r="AB68" s="100">
        <f t="shared" si="2"/>
        <v>3.9296181727170247E-2</v>
      </c>
      <c r="AC68" s="100">
        <f t="shared" si="2"/>
        <v>3.7880473869962066E-2</v>
      </c>
      <c r="AD68" s="100"/>
      <c r="AE68" s="100">
        <f t="shared" si="3"/>
        <v>3.3708692340839487E-2</v>
      </c>
      <c r="AF68" s="100">
        <f t="shared" si="3"/>
        <v>3.8839483998992959E-2</v>
      </c>
      <c r="AG68" s="100"/>
      <c r="AH68" s="100">
        <f t="shared" si="4"/>
        <v>1.9913226887228172E-2</v>
      </c>
      <c r="AI68" s="100">
        <f t="shared" si="4"/>
        <v>1.3932920258420039E-2</v>
      </c>
      <c r="AJ68" s="100"/>
      <c r="AK68" s="100">
        <f t="shared" si="5"/>
        <v>1.8762812743303887E-2</v>
      </c>
      <c r="AL68" s="101">
        <f t="shared" si="5"/>
        <v>2.6649269965358699E-2</v>
      </c>
      <c r="AM68" s="100"/>
    </row>
    <row r="69" spans="1:39" ht="15" thickBot="1">
      <c r="A69" s="197" t="str">
        <f t="shared" ref="A69:B83" si="6">A5</f>
        <v>Pyrrhotite</v>
      </c>
      <c r="B69" s="203">
        <f t="shared" si="6"/>
        <v>0.581797106175304</v>
      </c>
      <c r="C69" s="203">
        <f t="shared" ref="C69:C83" si="7">E5</f>
        <v>7.8185389148609008E-2</v>
      </c>
      <c r="D69" s="203">
        <f t="shared" ref="D69:D83" si="8">H5</f>
        <v>4.1891958433895503E-2</v>
      </c>
      <c r="E69" s="203">
        <f t="shared" ref="E69:E83" si="9">K5</f>
        <v>7.9386101316152799E-2</v>
      </c>
      <c r="F69" s="203">
        <f t="shared" ref="F69:F83" si="10">N5</f>
        <v>7.1044497826809203E-2</v>
      </c>
      <c r="G69" s="204">
        <f t="shared" ref="G69:G83" si="11">Q5</f>
        <v>0.85230505290077052</v>
      </c>
      <c r="H69" s="198"/>
      <c r="I69" s="14"/>
      <c r="J69" s="199" t="str">
        <f t="shared" ref="J69:J83" si="12">A5</f>
        <v>Pyrrhotite</v>
      </c>
      <c r="K69" s="203">
        <f t="shared" ref="K69:K83" si="13">C5</f>
        <v>15.806158320760799</v>
      </c>
      <c r="L69" s="203">
        <f t="shared" ref="L69:L83" si="14">F5</f>
        <v>4.54604787435846</v>
      </c>
      <c r="M69" s="203">
        <f t="shared" ref="M69:M83" si="15">I5</f>
        <v>2.9205241777659801</v>
      </c>
      <c r="N69" s="203">
        <f t="shared" ref="N69:N83" si="16">L5</f>
        <v>1.2552407145106801</v>
      </c>
      <c r="O69" s="203">
        <f t="shared" ref="O69:O83" si="17">O5</f>
        <v>4.3798788243586202</v>
      </c>
      <c r="P69" s="207">
        <f t="shared" ref="P69:P83" si="18">R5</f>
        <v>28.907849911754539</v>
      </c>
      <c r="Q69" s="170"/>
      <c r="U69" s="97" t="s">
        <v>58</v>
      </c>
      <c r="V69" s="102">
        <f t="shared" si="0"/>
        <v>6.8994090851133881E-3</v>
      </c>
      <c r="W69" s="102">
        <f t="shared" si="0"/>
        <v>5.8860222874604975E-3</v>
      </c>
      <c r="X69" s="23"/>
      <c r="Y69" s="102">
        <f t="shared" si="1"/>
        <v>4.3152250134542427E-3</v>
      </c>
      <c r="Z69" s="102">
        <f t="shared" si="1"/>
        <v>3.3323081853560369E-3</v>
      </c>
      <c r="AA69" s="102"/>
      <c r="AB69" s="102">
        <f t="shared" si="2"/>
        <v>7.7358817634246816E-4</v>
      </c>
      <c r="AC69" s="102">
        <f t="shared" si="2"/>
        <v>7.8587084073585261E-4</v>
      </c>
      <c r="AD69" s="102"/>
      <c r="AE69" s="102">
        <f t="shared" si="3"/>
        <v>6.1416878766848914E-4</v>
      </c>
      <c r="AF69" s="102">
        <f t="shared" si="3"/>
        <v>8.0317369308001028E-4</v>
      </c>
      <c r="AG69" s="102"/>
      <c r="AH69" s="102">
        <f t="shared" si="4"/>
        <v>3.8906300521581019E-4</v>
      </c>
      <c r="AI69" s="102">
        <f t="shared" si="4"/>
        <v>3.6449377808870184E-4</v>
      </c>
      <c r="AJ69" s="102"/>
      <c r="AK69" s="102">
        <f t="shared" si="5"/>
        <v>8.0736410243237799E-4</v>
      </c>
      <c r="AL69" s="103">
        <f t="shared" si="5"/>
        <v>6.0017579019989444E-4</v>
      </c>
      <c r="AM69" s="100"/>
    </row>
    <row r="70" spans="1:39">
      <c r="A70" s="197" t="str">
        <f t="shared" si="6"/>
        <v>Other Sulfide</v>
      </c>
      <c r="B70" s="203">
        <f t="shared" si="6"/>
        <v>9.6995652407633904E-3</v>
      </c>
      <c r="C70" s="203">
        <f t="shared" si="7"/>
        <v>2.90147402370037E-3</v>
      </c>
      <c r="D70" s="203">
        <f t="shared" si="8"/>
        <v>1.70779758632026E-3</v>
      </c>
      <c r="E70" s="203">
        <f t="shared" si="9"/>
        <v>2.4363118497657899E-3</v>
      </c>
      <c r="F70" s="203">
        <f t="shared" si="10"/>
        <v>1.5208576455020401E-3</v>
      </c>
      <c r="G70" s="204">
        <f t="shared" si="11"/>
        <v>1.8266006346051852E-2</v>
      </c>
      <c r="H70" s="198"/>
      <c r="I70" s="14"/>
      <c r="J70" s="199" t="str">
        <f t="shared" si="12"/>
        <v>Other Sulfide</v>
      </c>
      <c r="K70" s="203">
        <f t="shared" si="13"/>
        <v>0.24920106644526099</v>
      </c>
      <c r="L70" s="203">
        <f t="shared" si="14"/>
        <v>7.5068935503748699E-2</v>
      </c>
      <c r="M70" s="203">
        <f t="shared" si="15"/>
        <v>4.0399983373352398E-2</v>
      </c>
      <c r="N70" s="203">
        <f t="shared" si="16"/>
        <v>7.5234177974521097E-3</v>
      </c>
      <c r="O70" s="203">
        <f t="shared" si="17"/>
        <v>5.8579897426595501E-2</v>
      </c>
      <c r="P70" s="207">
        <f t="shared" si="18"/>
        <v>0.43077330054640972</v>
      </c>
      <c r="Q70" s="170"/>
      <c r="U70" s="21"/>
      <c r="V70" s="114"/>
      <c r="W70" s="114"/>
      <c r="X70" s="114"/>
      <c r="Y70" s="114"/>
      <c r="Z70" s="114"/>
      <c r="AA70" s="114"/>
      <c r="AB70" s="114"/>
      <c r="AC70" s="114"/>
      <c r="AD70" s="114"/>
      <c r="AE70" s="114"/>
      <c r="AF70" s="114"/>
      <c r="AG70" s="114"/>
      <c r="AH70" s="114"/>
      <c r="AI70" s="114"/>
      <c r="AJ70" s="114"/>
      <c r="AK70" s="114"/>
      <c r="AL70" s="114"/>
    </row>
    <row r="71" spans="1:39">
      <c r="A71" s="197" t="str">
        <f t="shared" si="6"/>
        <v>Carbonate</v>
      </c>
      <c r="B71" s="203">
        <f t="shared" si="6"/>
        <v>2.37347289333198</v>
      </c>
      <c r="C71" s="203">
        <f t="shared" si="7"/>
        <v>0.47310448675844002</v>
      </c>
      <c r="D71" s="203">
        <f t="shared" si="8"/>
        <v>0.25314699365474402</v>
      </c>
      <c r="E71" s="203">
        <f t="shared" si="9"/>
        <v>0.41853154634846601</v>
      </c>
      <c r="F71" s="203">
        <f t="shared" si="10"/>
        <v>0.28255728120638302</v>
      </c>
      <c r="G71" s="204">
        <f t="shared" si="11"/>
        <v>3.8008132013000129</v>
      </c>
      <c r="H71" s="198"/>
      <c r="I71" s="14"/>
      <c r="J71" s="199" t="str">
        <f t="shared" si="12"/>
        <v>Carbonate</v>
      </c>
      <c r="K71" s="203">
        <f t="shared" si="13"/>
        <v>6.7428743373661497</v>
      </c>
      <c r="L71" s="203">
        <f t="shared" si="14"/>
        <v>1.5348151875590299</v>
      </c>
      <c r="M71" s="203">
        <f t="shared" si="15"/>
        <v>1.5712798118726601</v>
      </c>
      <c r="N71" s="203">
        <f t="shared" si="16"/>
        <v>0.61969370716226502</v>
      </c>
      <c r="O71" s="203">
        <f t="shared" si="17"/>
        <v>2.2714077358371001</v>
      </c>
      <c r="P71" s="207">
        <f t="shared" si="18"/>
        <v>12.740070779797204</v>
      </c>
      <c r="Q71" s="170"/>
      <c r="U71" s="21"/>
    </row>
    <row r="72" spans="1:39">
      <c r="A72" s="197" t="str">
        <f t="shared" si="6"/>
        <v>Olivine</v>
      </c>
      <c r="B72" s="203">
        <f t="shared" si="6"/>
        <v>0.300562095693019</v>
      </c>
      <c r="C72" s="203">
        <f t="shared" si="7"/>
        <v>7.4199094287743003E-2</v>
      </c>
      <c r="D72" s="203">
        <f t="shared" si="8"/>
        <v>4.3675551676548803E-2</v>
      </c>
      <c r="E72" s="203">
        <f t="shared" si="9"/>
        <v>3.8723358633899203E-2</v>
      </c>
      <c r="F72" s="203">
        <f t="shared" si="10"/>
        <v>2.5601735773030002E-2</v>
      </c>
      <c r="G72" s="204">
        <f t="shared" si="11"/>
        <v>0.48276183606424</v>
      </c>
      <c r="H72" s="198"/>
      <c r="I72" s="14"/>
      <c r="J72" s="199" t="str">
        <f t="shared" si="12"/>
        <v>Olivine</v>
      </c>
      <c r="K72" s="203">
        <f t="shared" si="13"/>
        <v>3.78099779267491E-3</v>
      </c>
      <c r="L72" s="203">
        <f t="shared" si="14"/>
        <v>7.3366272951949695E-4</v>
      </c>
      <c r="M72" s="203">
        <f t="shared" si="15"/>
        <v>1.6946608189403901E-3</v>
      </c>
      <c r="N72" s="203">
        <f t="shared" si="16"/>
        <v>4.9134014868392004E-6</v>
      </c>
      <c r="O72" s="203">
        <f t="shared" si="17"/>
        <v>5.6865154242675704E-4</v>
      </c>
      <c r="P72" s="207">
        <f t="shared" si="18"/>
        <v>6.782886285048393E-3</v>
      </c>
      <c r="Q72" s="170"/>
      <c r="U72" s="21"/>
    </row>
    <row r="73" spans="1:39">
      <c r="A73" s="197" t="str">
        <f t="shared" si="6"/>
        <v>Epidote</v>
      </c>
      <c r="B73" s="203">
        <f t="shared" si="6"/>
        <v>0.10583899611396699</v>
      </c>
      <c r="C73" s="203">
        <f t="shared" si="7"/>
        <v>1.6647460878308571E-2</v>
      </c>
      <c r="D73" s="203">
        <f t="shared" si="8"/>
        <v>8.5955451845891005E-3</v>
      </c>
      <c r="E73" s="203">
        <f t="shared" si="9"/>
        <v>1.6588229566428501E-2</v>
      </c>
      <c r="F73" s="203">
        <f t="shared" si="10"/>
        <v>8.79190982387551E-3</v>
      </c>
      <c r="G73" s="204">
        <f t="shared" si="11"/>
        <v>0.15646214156716867</v>
      </c>
      <c r="H73" s="198"/>
      <c r="I73" s="14"/>
      <c r="J73" s="199" t="str">
        <f t="shared" si="12"/>
        <v>Epidote</v>
      </c>
      <c r="K73" s="203">
        <f t="shared" si="13"/>
        <v>0.114743202272323</v>
      </c>
      <c r="L73" s="203">
        <f t="shared" si="14"/>
        <v>2.25255796065368E-2</v>
      </c>
      <c r="M73" s="203">
        <f t="shared" si="15"/>
        <v>1.41448974914739E-2</v>
      </c>
      <c r="N73" s="203">
        <f t="shared" si="16"/>
        <v>2.7333009935106602E-3</v>
      </c>
      <c r="O73" s="203">
        <f t="shared" si="17"/>
        <v>1.9699894192536999E-2</v>
      </c>
      <c r="P73" s="207">
        <f t="shared" si="18"/>
        <v>0.17384687455638137</v>
      </c>
      <c r="Q73" s="170"/>
      <c r="U73" s="21"/>
    </row>
    <row r="74" spans="1:39">
      <c r="A74" s="197" t="str">
        <f t="shared" si="6"/>
        <v>Pyroxene</v>
      </c>
      <c r="B74" s="203">
        <f t="shared" si="6"/>
        <v>0.44968583347301999</v>
      </c>
      <c r="C74" s="203">
        <f t="shared" si="7"/>
        <v>0.20143770803242581</v>
      </c>
      <c r="D74" s="203">
        <f t="shared" si="8"/>
        <v>5.59302764225438E-2</v>
      </c>
      <c r="E74" s="203">
        <f t="shared" si="9"/>
        <v>6.5406591404875702E-2</v>
      </c>
      <c r="F74" s="203">
        <f t="shared" si="10"/>
        <v>4.2397412091641697E-2</v>
      </c>
      <c r="G74" s="204">
        <f t="shared" si="11"/>
        <v>0.81485782142450702</v>
      </c>
      <c r="H74" s="198"/>
      <c r="I74" s="14"/>
      <c r="J74" s="199" t="str">
        <f t="shared" si="12"/>
        <v>Pyroxene</v>
      </c>
      <c r="K74" s="203">
        <f t="shared" si="13"/>
        <v>0.204560116762736</v>
      </c>
      <c r="L74" s="203">
        <f t="shared" si="14"/>
        <v>4.29470364193709E-2</v>
      </c>
      <c r="M74" s="203">
        <f t="shared" si="15"/>
        <v>4.58131065921564E-2</v>
      </c>
      <c r="N74" s="203">
        <f t="shared" si="16"/>
        <v>5.0744109920235697E-3</v>
      </c>
      <c r="O74" s="203">
        <f t="shared" si="17"/>
        <v>3.6195410056901703E-2</v>
      </c>
      <c r="P74" s="207">
        <f t="shared" si="18"/>
        <v>0.33459008082318853</v>
      </c>
      <c r="Q74" s="170"/>
      <c r="U74" s="21"/>
    </row>
    <row r="75" spans="1:39">
      <c r="A75" s="197" t="str">
        <f t="shared" si="6"/>
        <v>Amphibole</v>
      </c>
      <c r="B75" s="203">
        <f t="shared" si="6"/>
        <v>2.8809223995660398</v>
      </c>
      <c r="C75" s="203">
        <f t="shared" si="7"/>
        <v>0.749595101729713</v>
      </c>
      <c r="D75" s="203">
        <f t="shared" si="8"/>
        <v>0.28716925588277697</v>
      </c>
      <c r="E75" s="203">
        <f t="shared" si="9"/>
        <v>0.42027968242125702</v>
      </c>
      <c r="F75" s="203">
        <f t="shared" si="10"/>
        <v>0.25569608808747302</v>
      </c>
      <c r="G75" s="204">
        <f t="shared" si="11"/>
        <v>4.5936625276872594</v>
      </c>
      <c r="H75" s="198"/>
      <c r="I75" s="14"/>
      <c r="J75" s="199" t="str">
        <f t="shared" si="12"/>
        <v>Amphibole</v>
      </c>
      <c r="K75" s="203">
        <f t="shared" si="13"/>
        <v>0.29160543894132801</v>
      </c>
      <c r="L75" s="203">
        <f t="shared" si="14"/>
        <v>8.5074192552219305E-2</v>
      </c>
      <c r="M75" s="203">
        <f t="shared" si="15"/>
        <v>0.15613163851573</v>
      </c>
      <c r="N75" s="203">
        <f t="shared" si="16"/>
        <v>4.4589549971288398E-3</v>
      </c>
      <c r="O75" s="203">
        <f t="shared" si="17"/>
        <v>4.5119891891580902E-2</v>
      </c>
      <c r="P75" s="207">
        <f t="shared" si="18"/>
        <v>0.58239011689798714</v>
      </c>
      <c r="Q75" s="170"/>
      <c r="U75" s="21"/>
    </row>
    <row r="76" spans="1:39">
      <c r="A76" s="197" t="str">
        <f t="shared" si="6"/>
        <v>Mica</v>
      </c>
      <c r="B76" s="203">
        <f t="shared" si="6"/>
        <v>5.7949484408218996</v>
      </c>
      <c r="C76" s="203">
        <f t="shared" si="7"/>
        <v>0.83166625196117405</v>
      </c>
      <c r="D76" s="203">
        <f t="shared" si="8"/>
        <v>0.54626722031116604</v>
      </c>
      <c r="E76" s="203">
        <f t="shared" si="9"/>
        <v>0.88821314391139095</v>
      </c>
      <c r="F76" s="203">
        <f t="shared" si="10"/>
        <v>0.56686784244529997</v>
      </c>
      <c r="G76" s="204">
        <f t="shared" si="11"/>
        <v>8.6279628994509299</v>
      </c>
      <c r="H76" s="198"/>
      <c r="I76" s="14"/>
      <c r="J76" s="199" t="str">
        <f t="shared" si="12"/>
        <v>Mica</v>
      </c>
      <c r="K76" s="203">
        <f t="shared" si="13"/>
        <v>4.63782125874984</v>
      </c>
      <c r="L76" s="203">
        <f t="shared" si="14"/>
        <v>1.0323226624861801</v>
      </c>
      <c r="M76" s="203">
        <f t="shared" si="15"/>
        <v>0.67460807768405495</v>
      </c>
      <c r="N76" s="203">
        <f t="shared" si="16"/>
        <v>0.16578928240753299</v>
      </c>
      <c r="O76" s="203">
        <f t="shared" si="17"/>
        <v>0.68068561747033995</v>
      </c>
      <c r="P76" s="207">
        <f t="shared" si="18"/>
        <v>7.1912268987979484</v>
      </c>
      <c r="Q76" s="170"/>
      <c r="U76" s="21"/>
    </row>
    <row r="77" spans="1:39">
      <c r="A77" s="197" t="str">
        <f t="shared" si="6"/>
        <v>Chlorite</v>
      </c>
      <c r="B77" s="203">
        <f t="shared" si="6"/>
        <v>0.99822336384923105</v>
      </c>
      <c r="C77" s="203">
        <f t="shared" si="7"/>
        <v>0.24724477358091401</v>
      </c>
      <c r="D77" s="203">
        <f t="shared" si="8"/>
        <v>0.107994539192919</v>
      </c>
      <c r="E77" s="203">
        <f t="shared" si="9"/>
        <v>0.13184510900400301</v>
      </c>
      <c r="F77" s="203">
        <f t="shared" si="10"/>
        <v>0.100439298016246</v>
      </c>
      <c r="G77" s="204">
        <f t="shared" si="11"/>
        <v>1.585747083643313</v>
      </c>
      <c r="H77" s="198"/>
      <c r="I77" s="14"/>
      <c r="J77" s="199" t="str">
        <f t="shared" si="12"/>
        <v>Chlorite</v>
      </c>
      <c r="K77" s="203">
        <f t="shared" si="13"/>
        <v>2.1161072963982202</v>
      </c>
      <c r="L77" s="203">
        <f t="shared" si="14"/>
        <v>0.46847539708849401</v>
      </c>
      <c r="M77" s="203">
        <f t="shared" si="15"/>
        <v>0.48299799230059998</v>
      </c>
      <c r="N77" s="203">
        <f t="shared" si="16"/>
        <v>0.165170658454109</v>
      </c>
      <c r="O77" s="203">
        <f t="shared" si="17"/>
        <v>0.464506474080712</v>
      </c>
      <c r="P77" s="207">
        <f t="shared" si="18"/>
        <v>3.697257818322135</v>
      </c>
      <c r="Q77" s="170"/>
      <c r="U77" s="21"/>
    </row>
    <row r="78" spans="1:39">
      <c r="A78" s="197" t="str">
        <f t="shared" si="6"/>
        <v>Talc</v>
      </c>
      <c r="B78" s="203">
        <f t="shared" si="6"/>
        <v>6.5083836066791306E-5</v>
      </c>
      <c r="C78" s="203">
        <f t="shared" si="7"/>
        <v>3.12564894246736E-5</v>
      </c>
      <c r="D78" s="203">
        <f t="shared" si="8"/>
        <v>1.07133370226133E-5</v>
      </c>
      <c r="E78" s="203">
        <f t="shared" si="9"/>
        <v>7.0373144059050903E-6</v>
      </c>
      <c r="F78" s="203">
        <f t="shared" si="10"/>
        <v>1.32505686505392E-5</v>
      </c>
      <c r="G78" s="204">
        <f t="shared" si="11"/>
        <v>1.2734154557052249E-4</v>
      </c>
      <c r="H78" s="198"/>
      <c r="I78" s="14"/>
      <c r="J78" s="199" t="str">
        <f t="shared" si="12"/>
        <v>Talc</v>
      </c>
      <c r="K78" s="203">
        <f t="shared" si="13"/>
        <v>3.2753591611911E-5</v>
      </c>
      <c r="L78" s="203">
        <f t="shared" si="14"/>
        <v>2.7762130830587802E-6</v>
      </c>
      <c r="M78" s="203">
        <f t="shared" si="15"/>
        <v>3.2495684018538397E-2</v>
      </c>
      <c r="N78" s="203">
        <f t="shared" si="16"/>
        <v>2.7342093687162101E-6</v>
      </c>
      <c r="O78" s="203">
        <f t="shared" si="17"/>
        <v>2.4016453440789599E-4</v>
      </c>
      <c r="P78" s="207">
        <f t="shared" si="18"/>
        <v>3.2774112567009975E-2</v>
      </c>
      <c r="Q78" s="170"/>
      <c r="U78" s="21"/>
    </row>
    <row r="79" spans="1:39">
      <c r="A79" s="197" t="str">
        <f t="shared" si="6"/>
        <v>Plagioclase-Feldspar</v>
      </c>
      <c r="B79" s="203">
        <f t="shared" si="6"/>
        <v>12.5549089218921</v>
      </c>
      <c r="C79" s="203">
        <f t="shared" si="7"/>
        <v>2.5220862071215802</v>
      </c>
      <c r="D79" s="203">
        <f t="shared" si="8"/>
        <v>1.2855251812345601</v>
      </c>
      <c r="E79" s="203">
        <f t="shared" si="9"/>
        <v>2.3030869409237802</v>
      </c>
      <c r="F79" s="203">
        <f t="shared" si="10"/>
        <v>1.49157360153422</v>
      </c>
      <c r="G79" s="204">
        <f t="shared" si="11"/>
        <v>20.15718085270624</v>
      </c>
      <c r="H79" s="198"/>
      <c r="I79" s="14"/>
      <c r="J79" s="199" t="str">
        <f t="shared" si="12"/>
        <v>Plagioclase-Feldspar</v>
      </c>
      <c r="K79" s="203">
        <f t="shared" si="13"/>
        <v>0.100358214142135</v>
      </c>
      <c r="L79" s="203">
        <f t="shared" si="14"/>
        <v>3.1094098423368299E-2</v>
      </c>
      <c r="M79" s="203">
        <f t="shared" si="15"/>
        <v>2.0584665677680601E-2</v>
      </c>
      <c r="N79" s="203">
        <f t="shared" si="16"/>
        <v>1.20107368103743E-2</v>
      </c>
      <c r="O79" s="203">
        <f t="shared" si="17"/>
        <v>2.72088168205918E-2</v>
      </c>
      <c r="P79" s="207">
        <f t="shared" si="18"/>
        <v>0.19125653187414998</v>
      </c>
      <c r="Q79" s="170"/>
    </row>
    <row r="80" spans="1:39">
      <c r="A80" s="197" t="str">
        <f t="shared" si="6"/>
        <v>K-Feldspar</v>
      </c>
      <c r="B80" s="203">
        <f t="shared" si="6"/>
        <v>5.9982477090435298</v>
      </c>
      <c r="C80" s="203">
        <f t="shared" si="7"/>
        <v>1.209420051610246</v>
      </c>
      <c r="D80" s="203">
        <f t="shared" si="8"/>
        <v>0.642537349294794</v>
      </c>
      <c r="E80" s="203">
        <f t="shared" si="9"/>
        <v>1.04516577533212</v>
      </c>
      <c r="F80" s="203">
        <f t="shared" si="10"/>
        <v>0.65576168525433498</v>
      </c>
      <c r="G80" s="204">
        <f t="shared" si="11"/>
        <v>9.5511325705350245</v>
      </c>
      <c r="H80" s="198"/>
      <c r="I80" s="14"/>
      <c r="J80" s="199" t="str">
        <f t="shared" si="12"/>
        <v>K-Feldspar</v>
      </c>
      <c r="K80" s="203">
        <f t="shared" si="13"/>
        <v>3.14702629132</v>
      </c>
      <c r="L80" s="203">
        <f t="shared" si="14"/>
        <v>0.59507608624780295</v>
      </c>
      <c r="M80" s="203">
        <f t="shared" si="15"/>
        <v>0.70035780927936397</v>
      </c>
      <c r="N80" s="203">
        <f t="shared" si="16"/>
        <v>0.170024145783326</v>
      </c>
      <c r="O80" s="203">
        <f t="shared" si="17"/>
        <v>0.48279634266444299</v>
      </c>
      <c r="P80" s="207">
        <f t="shared" si="18"/>
        <v>5.0952806752949353</v>
      </c>
      <c r="Q80" s="170"/>
    </row>
    <row r="81" spans="1:19">
      <c r="A81" s="197" t="str">
        <f t="shared" si="6"/>
        <v>Fe-Oxide</v>
      </c>
      <c r="B81" s="203">
        <f t="shared" si="6"/>
        <v>4.5894525955207</v>
      </c>
      <c r="C81" s="203">
        <f t="shared" si="7"/>
        <v>0.99986095717608192</v>
      </c>
      <c r="D81" s="203">
        <f t="shared" si="8"/>
        <v>0.45590658292476099</v>
      </c>
      <c r="E81" s="203">
        <f t="shared" si="9"/>
        <v>0.59891879620292299</v>
      </c>
      <c r="F81" s="203">
        <f t="shared" si="10"/>
        <v>0.38761150209805001</v>
      </c>
      <c r="G81" s="204">
        <f t="shared" si="11"/>
        <v>7.0317504339225145</v>
      </c>
      <c r="H81" s="198"/>
      <c r="I81" s="14"/>
      <c r="J81" s="199" t="str">
        <f t="shared" si="12"/>
        <v>Fe-Oxide</v>
      </c>
      <c r="K81" s="203">
        <f t="shared" si="13"/>
        <v>3.64196891823221E-2</v>
      </c>
      <c r="L81" s="203">
        <f t="shared" si="14"/>
        <v>1.8897018378833098E-2</v>
      </c>
      <c r="M81" s="203">
        <f t="shared" si="15"/>
        <v>5.7956023884580099E-2</v>
      </c>
      <c r="N81" s="203">
        <f t="shared" si="16"/>
        <v>2.4765010519626602E-3</v>
      </c>
      <c r="O81" s="203">
        <f t="shared" si="17"/>
        <v>3.7957314013688501E-2</v>
      </c>
      <c r="P81" s="207">
        <f t="shared" si="18"/>
        <v>0.15370654651138646</v>
      </c>
      <c r="Q81" s="170"/>
    </row>
    <row r="82" spans="1:19">
      <c r="A82" s="197" t="str">
        <f t="shared" si="6"/>
        <v>Quartz</v>
      </c>
      <c r="B82" s="203">
        <f t="shared" si="6"/>
        <v>21.327369856173998</v>
      </c>
      <c r="C82" s="203">
        <f t="shared" si="7"/>
        <v>4.2534225536588703</v>
      </c>
      <c r="D82" s="203">
        <f t="shared" si="8"/>
        <v>2.0671742366824399</v>
      </c>
      <c r="E82" s="203">
        <f t="shared" si="9"/>
        <v>3.59898457066071</v>
      </c>
      <c r="F82" s="203">
        <f t="shared" si="10"/>
        <v>2.1281774311641901</v>
      </c>
      <c r="G82" s="204">
        <f t="shared" si="11"/>
        <v>33.375128648340208</v>
      </c>
      <c r="H82" s="198"/>
      <c r="I82" s="14"/>
      <c r="J82" s="199" t="str">
        <f t="shared" si="12"/>
        <v>Quartz</v>
      </c>
      <c r="K82" s="203">
        <f t="shared" si="13"/>
        <v>19.490527915679699</v>
      </c>
      <c r="L82" s="203">
        <f t="shared" si="14"/>
        <v>4.2066838614785</v>
      </c>
      <c r="M82" s="203">
        <f t="shared" si="15"/>
        <v>3.88256264771185</v>
      </c>
      <c r="N82" s="203">
        <f t="shared" si="16"/>
        <v>1.48489027268771</v>
      </c>
      <c r="O82" s="203">
        <f t="shared" si="17"/>
        <v>2.36859605245307</v>
      </c>
      <c r="P82" s="207">
        <f t="shared" si="18"/>
        <v>31.433260750010831</v>
      </c>
      <c r="Q82" s="170"/>
    </row>
    <row r="83" spans="1:19" ht="15" thickBot="1">
      <c r="A83" s="200" t="str">
        <f t="shared" si="6"/>
        <v>Titanite</v>
      </c>
      <c r="B83" s="205">
        <f t="shared" si="6"/>
        <v>2.7967318887846999E-2</v>
      </c>
      <c r="C83" s="205">
        <f t="shared" si="7"/>
        <v>6.4197604853701105E-3</v>
      </c>
      <c r="D83" s="205">
        <f t="shared" si="8"/>
        <v>3.2473579696077502E-3</v>
      </c>
      <c r="E83" s="205">
        <f t="shared" si="9"/>
        <v>5.01374104604562E-3</v>
      </c>
      <c r="F83" s="205">
        <f t="shared" si="10"/>
        <v>3.6769197537151002E-3</v>
      </c>
      <c r="G83" s="206">
        <f t="shared" si="11"/>
        <v>4.6325098142585577E-2</v>
      </c>
      <c r="H83" s="201"/>
      <c r="I83" s="23"/>
      <c r="J83" s="202" t="str">
        <f t="shared" si="12"/>
        <v>Titanite</v>
      </c>
      <c r="K83" s="205">
        <f t="shared" si="13"/>
        <v>3.4138749358275802</v>
      </c>
      <c r="L83" s="205">
        <f t="shared" si="14"/>
        <v>0.72940734364947701</v>
      </c>
      <c r="M83" s="205">
        <f t="shared" si="15"/>
        <v>0.58132747906478499</v>
      </c>
      <c r="N83" s="205">
        <f t="shared" si="16"/>
        <v>0.17272466805754599</v>
      </c>
      <c r="O83" s="205">
        <f t="shared" si="17"/>
        <v>0.405722599799897</v>
      </c>
      <c r="P83" s="208">
        <f t="shared" si="18"/>
        <v>5.3030570263992853</v>
      </c>
      <c r="Q83" s="170"/>
    </row>
    <row r="84" spans="1:19">
      <c r="A84" s="177"/>
      <c r="B84" s="182"/>
      <c r="C84" s="182"/>
      <c r="D84" s="182"/>
      <c r="E84" s="182"/>
      <c r="F84" s="182"/>
      <c r="G84" s="182"/>
      <c r="H84" s="181"/>
      <c r="J84" s="88"/>
    </row>
    <row r="88" spans="1:19">
      <c r="S88" s="94"/>
    </row>
    <row r="89" spans="1:19">
      <c r="S89" s="94"/>
    </row>
    <row r="90" spans="1:19">
      <c r="S90" s="94"/>
    </row>
    <row r="91" spans="1:19">
      <c r="S91" s="94"/>
    </row>
    <row r="92" spans="1:19">
      <c r="S92" s="94"/>
    </row>
    <row r="93" spans="1:19">
      <c r="S93" s="94"/>
    </row>
    <row r="94" spans="1:19">
      <c r="S94" s="94"/>
    </row>
    <row r="98" spans="4:16">
      <c r="J98" s="94"/>
      <c r="M98" s="94"/>
      <c r="P98" s="94"/>
    </row>
    <row r="99" spans="4:16">
      <c r="J99" s="94"/>
      <c r="M99" s="94"/>
      <c r="P99" s="94"/>
    </row>
    <row r="100" spans="4:16">
      <c r="J100" s="94"/>
      <c r="M100" s="94"/>
      <c r="P100" s="94"/>
    </row>
    <row r="101" spans="4:16">
      <c r="J101" s="94"/>
      <c r="M101" s="94"/>
      <c r="P101" s="94"/>
    </row>
    <row r="102" spans="4:16">
      <c r="D102" s="94"/>
      <c r="G102" s="94"/>
      <c r="H102" s="14"/>
      <c r="J102" s="94"/>
      <c r="M102" s="94"/>
      <c r="P102" s="94"/>
    </row>
    <row r="103" spans="4:16">
      <c r="D103" s="94"/>
      <c r="G103" s="94"/>
      <c r="H103" s="14"/>
      <c r="J103" s="94"/>
      <c r="M103" s="94"/>
      <c r="P103" s="94"/>
    </row>
    <row r="104" spans="4:16">
      <c r="D104" s="94"/>
      <c r="G104" s="94"/>
      <c r="J104" s="94"/>
      <c r="M104" s="94"/>
      <c r="P104" s="94"/>
    </row>
    <row r="105" spans="4:16">
      <c r="D105" s="94"/>
      <c r="G105" s="94"/>
      <c r="J105" s="94"/>
      <c r="M105" s="94"/>
      <c r="P105" s="94"/>
    </row>
  </sheetData>
  <mergeCells count="21">
    <mergeCell ref="U2:AL2"/>
    <mergeCell ref="A1:R1"/>
    <mergeCell ref="U59:AL59"/>
    <mergeCell ref="Y60:Z60"/>
    <mergeCell ref="AB60:AC60"/>
    <mergeCell ref="AE60:AF60"/>
    <mergeCell ref="AH60:AI60"/>
    <mergeCell ref="AK60:AL60"/>
    <mergeCell ref="V60:W60"/>
    <mergeCell ref="V3:W3"/>
    <mergeCell ref="Y3:Z3"/>
    <mergeCell ref="AB3:AC3"/>
    <mergeCell ref="AE3:AF3"/>
    <mergeCell ref="AH3:AI3"/>
    <mergeCell ref="AK3:AL3"/>
    <mergeCell ref="B2:C2"/>
    <mergeCell ref="E2:F2"/>
    <mergeCell ref="H2:I2"/>
    <mergeCell ref="K2:L2"/>
    <mergeCell ref="N2:O2"/>
    <mergeCell ref="Q2:R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1. Sample C - HCT</vt:lpstr>
      <vt:lpstr>2. Humidity Cell Test Plots</vt:lpstr>
      <vt:lpstr>3. Fe-Sulfide Lib. and Assoc.</vt:lpstr>
      <vt:lpstr>4. Dissolving Lib. and Assoc.</vt:lpstr>
      <vt:lpstr>5. Grain Size Distribution</vt:lpstr>
      <vt:lpstr>6. Meso-scale Mineralogy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Megan Becker</cp:lastModifiedBy>
  <dcterms:created xsi:type="dcterms:W3CDTF">2019-07-09T15:25:03Z</dcterms:created>
  <dcterms:modified xsi:type="dcterms:W3CDTF">2020-06-03T13:49:43Z</dcterms:modified>
</cp:coreProperties>
</file>