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74FB438-D54F-48D3-AF8C-DDCCA92C20F7}" xr6:coauthVersionLast="45" xr6:coauthVersionMax="45" xr10:uidLastSave="{00000000-0000-0000-0000-000000000000}"/>
  <bookViews>
    <workbookView xWindow="20370" yWindow="-120" windowWidth="20640" windowHeight="11760" xr2:uid="{00000000-000D-0000-FFFF-FFFF00000000}"/>
  </bookViews>
  <sheets>
    <sheet name="Introduction" sheetId="2" r:id="rId1"/>
    <sheet name="T 2-3" sheetId="6" r:id="rId2"/>
    <sheet name="F 2-8" sheetId="3" r:id="rId3"/>
  </sheets>
  <definedNames>
    <definedName name="five_million">#REF!</definedName>
    <definedName name="Hundred_millions">#REF!</definedName>
    <definedName name="OTR_max_100">#REF!</definedName>
    <definedName name="OTR_min_100">#REF!</definedName>
    <definedName name="ten_mill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6" l="1"/>
  <c r="N26" i="6"/>
  <c r="N19" i="6"/>
  <c r="N23" i="6" s="1"/>
  <c r="N22" i="6"/>
  <c r="N21" i="6"/>
  <c r="N25" i="6" s="1"/>
  <c r="N20" i="6"/>
  <c r="N15" i="6"/>
  <c r="C10" i="6" s="1"/>
  <c r="N13" i="6"/>
  <c r="I8" i="6" s="1"/>
  <c r="N12" i="6"/>
  <c r="C7" i="6" s="1"/>
  <c r="N8" i="6"/>
  <c r="N14" i="6" s="1"/>
  <c r="M8" i="6"/>
  <c r="M12" i="6" s="1"/>
  <c r="H7" i="6" l="1"/>
  <c r="B7" i="6"/>
  <c r="D7" i="6"/>
  <c r="F7" i="6"/>
  <c r="G9" i="6"/>
  <c r="E9" i="6"/>
  <c r="I9" i="6"/>
  <c r="C9" i="6"/>
  <c r="M15" i="6"/>
  <c r="E8" i="6"/>
  <c r="G8" i="6"/>
  <c r="I7" i="6"/>
  <c r="C8" i="6"/>
  <c r="M13" i="6"/>
  <c r="E7" i="6"/>
  <c r="G7" i="6"/>
  <c r="I10" i="6"/>
  <c r="E10" i="6"/>
  <c r="G10" i="6"/>
  <c r="M14" i="6"/>
  <c r="H8" i="6" l="1"/>
  <c r="D8" i="6"/>
  <c r="B8" i="6"/>
  <c r="F8" i="6"/>
  <c r="D10" i="6"/>
  <c r="B10" i="6"/>
  <c r="F10" i="6"/>
  <c r="H10" i="6"/>
  <c r="F9" i="6"/>
  <c r="H9" i="6"/>
  <c r="B9" i="6"/>
  <c r="D9" i="6"/>
</calcChain>
</file>

<file path=xl/sharedStrings.xml><?xml version="1.0" encoding="utf-8"?>
<sst xmlns="http://schemas.openxmlformats.org/spreadsheetml/2006/main" count="185" uniqueCount="129">
  <si>
    <t>Title</t>
  </si>
  <si>
    <t>Authors</t>
  </si>
  <si>
    <t>Institution</t>
  </si>
  <si>
    <t>Index</t>
  </si>
  <si>
    <t>References</t>
  </si>
  <si>
    <t>Single-Use STR (3)</t>
  </si>
  <si>
    <t>--</t>
  </si>
  <si>
    <t>Surface Aeration (1)</t>
  </si>
  <si>
    <t>Cultiflask (4)</t>
  </si>
  <si>
    <t>Tube Spin (5)</t>
  </si>
  <si>
    <t>Wave Mixed (3)</t>
  </si>
  <si>
    <t>Orbital Shaken (6)</t>
  </si>
  <si>
    <t>Shaken Helical Track (7)</t>
  </si>
  <si>
    <t>Rotary Oscillation (8)</t>
  </si>
  <si>
    <t>Travelling Wave (9)</t>
  </si>
  <si>
    <t>Packed Bed (10)</t>
  </si>
  <si>
    <t>Super Spinner (7)</t>
  </si>
  <si>
    <t>DMA (11)</t>
  </si>
  <si>
    <t>PBS (3)</t>
  </si>
  <si>
    <t>AMBR System (12)</t>
  </si>
  <si>
    <t>24 Well Miniature BR (13)</t>
  </si>
  <si>
    <t>20% air saturation</t>
  </si>
  <si>
    <t>30% air saaturation</t>
  </si>
  <si>
    <t>40% air saaturation</t>
  </si>
  <si>
    <t>50% air saaturation</t>
  </si>
  <si>
    <t>1 x 10^6 cells/mL</t>
  </si>
  <si>
    <t>5 x 10^6 cells/mL</t>
  </si>
  <si>
    <t>10 x 10^6 cells/mL</t>
  </si>
  <si>
    <t>100 x 10^6 cells/mL</t>
  </si>
  <si>
    <t>Culture Systems</t>
  </si>
  <si>
    <t>Open Cap/Sterile filter (1)</t>
  </si>
  <si>
    <t>Macrosprger (1)</t>
  </si>
  <si>
    <t>Microsparger (1)</t>
  </si>
  <si>
    <t>Traditional STR (2)</t>
  </si>
  <si>
    <t>For aeration with air</t>
  </si>
  <si>
    <t>C*air</t>
  </si>
  <si>
    <t>high</t>
  </si>
  <si>
    <t>30% air saturation</t>
  </si>
  <si>
    <t>40% air saturation</t>
  </si>
  <si>
    <t>50% air saturation</t>
  </si>
  <si>
    <t>For Cell density</t>
  </si>
  <si>
    <t>Low</t>
  </si>
  <si>
    <t>Title of items</t>
  </si>
  <si>
    <t xml:space="preserve">Reference to article </t>
  </si>
  <si>
    <t>Aim</t>
  </si>
  <si>
    <t>Bibliography</t>
  </si>
  <si>
    <t>Centre for Bioprocess Engineering Research (CeBER), Department of Chemical Engineering,                                              University of Cape Town, Private Bag X3, Rondebosch 7700, South Africa</t>
  </si>
  <si>
    <t>Min</t>
  </si>
  <si>
    <t>Max</t>
  </si>
  <si>
    <t>Mass transfer Coefficient</t>
  </si>
  <si>
    <t>Sparged aeration</t>
  </si>
  <si>
    <t>Surface aeration</t>
  </si>
  <si>
    <t>Membrane aeration</t>
  </si>
  <si>
    <t>Portner 2015</t>
  </si>
  <si>
    <t>Nienow 2006</t>
  </si>
  <si>
    <t>Loffelholz et al. 2013b</t>
  </si>
  <si>
    <t>Eibl and Eibl 2009</t>
  </si>
  <si>
    <t>de Jesus and Wurm 2011</t>
  </si>
  <si>
    <t>Klockner et al. 2013</t>
  </si>
  <si>
    <t>Zhang et al. 2008</t>
  </si>
  <si>
    <t>Kauling et al. 2013</t>
  </si>
  <si>
    <t>Kaiser et al. 2016</t>
  </si>
  <si>
    <t>Shakibaie et al. 2011</t>
  </si>
  <si>
    <t>van Hecke et al. 2011</t>
  </si>
  <si>
    <t>de Wilde et al. 2014</t>
  </si>
  <si>
    <t>Betts et al. 2014</t>
  </si>
  <si>
    <t>Different Cell densities at 40 %       air saturation</t>
  </si>
  <si>
    <t xml:space="preserve">Indicative kLa values of different culture systems based on the methods of their aeration. </t>
  </si>
  <si>
    <t>Unit</t>
  </si>
  <si>
    <r>
      <t>mmol.cell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.h</t>
    </r>
    <r>
      <rPr>
        <b/>
        <vertAlign val="superscript"/>
        <sz val="11"/>
        <color theme="1"/>
        <rFont val="Times New Roman"/>
        <family val="1"/>
      </rPr>
      <t>-1</t>
    </r>
  </si>
  <si>
    <r>
      <t>mmol.L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.h</t>
    </r>
    <r>
      <rPr>
        <b/>
        <vertAlign val="superscript"/>
        <sz val="11"/>
        <color theme="1"/>
        <rFont val="Times New Roman"/>
        <family val="1"/>
      </rPr>
      <t>-1</t>
    </r>
  </si>
  <si>
    <r>
      <t xml:space="preserve"> 100 x 10</t>
    </r>
    <r>
      <rPr>
        <b/>
        <vertAlign val="superscript"/>
        <sz val="11"/>
        <color theme="1"/>
        <rFont val="Times New Roman"/>
        <family val="1"/>
      </rPr>
      <t xml:space="preserve">6 </t>
    </r>
    <r>
      <rPr>
        <b/>
        <sz val="11"/>
        <color theme="1"/>
        <rFont val="Times New Roman"/>
        <family val="1"/>
      </rPr>
      <t xml:space="preserve">cells/mL </t>
    </r>
  </si>
  <si>
    <r>
      <t xml:space="preserve"> 10 x 10</t>
    </r>
    <r>
      <rPr>
        <b/>
        <vertAlign val="superscript"/>
        <sz val="11"/>
        <color theme="1"/>
        <rFont val="Times New Roman"/>
        <family val="1"/>
      </rPr>
      <t xml:space="preserve">6 </t>
    </r>
    <r>
      <rPr>
        <b/>
        <sz val="11"/>
        <color theme="1"/>
        <rFont val="Times New Roman"/>
        <family val="1"/>
      </rPr>
      <t xml:space="preserve">cells/mL </t>
    </r>
  </si>
  <si>
    <r>
      <t xml:space="preserve"> 5 x 10</t>
    </r>
    <r>
      <rPr>
        <b/>
        <vertAlign val="superscript"/>
        <sz val="11"/>
        <color theme="1"/>
        <rFont val="Times New Roman"/>
        <family val="1"/>
      </rPr>
      <t xml:space="preserve">6 </t>
    </r>
    <r>
      <rPr>
        <b/>
        <sz val="11"/>
        <color theme="1"/>
        <rFont val="Times New Roman"/>
        <family val="1"/>
      </rPr>
      <t xml:space="preserve">cells/mL </t>
    </r>
  </si>
  <si>
    <r>
      <t xml:space="preserve"> 1 x 10</t>
    </r>
    <r>
      <rPr>
        <b/>
        <vertAlign val="superscript"/>
        <sz val="11"/>
        <color theme="1"/>
        <rFont val="Times New Roman"/>
        <family val="1"/>
      </rPr>
      <t xml:space="preserve">6 </t>
    </r>
    <r>
      <rPr>
        <b/>
        <sz val="11"/>
        <color theme="1"/>
        <rFont val="Times New Roman"/>
        <family val="1"/>
      </rPr>
      <t xml:space="preserve">cells/mL </t>
    </r>
  </si>
  <si>
    <t>Estimated kLa values for various cell density at 20 % - 50 % of air saturation</t>
  </si>
  <si>
    <r>
      <t>Calculation for obtaining the k</t>
    </r>
    <r>
      <rPr>
        <b/>
        <vertAlign val="subscript"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a values for different % of air saturaion</t>
    </r>
  </si>
  <si>
    <t>General eq 1</t>
  </si>
  <si>
    <t>General eq 2</t>
  </si>
  <si>
    <t>Minimum</t>
  </si>
  <si>
    <t>Maximum</t>
  </si>
  <si>
    <t>OUR</t>
  </si>
  <si>
    <t>Oxygen Uptake Rate</t>
  </si>
  <si>
    <t>OTR</t>
  </si>
  <si>
    <t>Oxygen Transfer Rate</t>
  </si>
  <si>
    <r>
      <t>OTR of 100 x 10</t>
    </r>
    <r>
      <rPr>
        <b/>
        <vertAlign val="super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cells/mL </t>
    </r>
  </si>
  <si>
    <r>
      <t>OTR of 10 x 10</t>
    </r>
    <r>
      <rPr>
        <b/>
        <vertAlign val="super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cells/mL </t>
    </r>
  </si>
  <si>
    <r>
      <t>OTR of 5 x 10</t>
    </r>
    <r>
      <rPr>
        <b/>
        <vertAlign val="super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cells/mL </t>
    </r>
  </si>
  <si>
    <r>
      <t>OTR of 1 x 10</t>
    </r>
    <r>
      <rPr>
        <b/>
        <vertAlign val="super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cells/mL </t>
    </r>
  </si>
  <si>
    <r>
      <t>mmol.L</t>
    </r>
    <r>
      <rPr>
        <b/>
        <vertAlign val="superscript"/>
        <sz val="11"/>
        <color theme="1"/>
        <rFont val="Times New Roman"/>
        <family val="1"/>
      </rPr>
      <t>-1</t>
    </r>
  </si>
  <si>
    <t xml:space="preserve">For aeration with 20% saturation </t>
  </si>
  <si>
    <t xml:space="preserve">For aeration with 30% saturation </t>
  </si>
  <si>
    <t xml:space="preserve">For aeration with 40% saturation </t>
  </si>
  <si>
    <t xml:space="preserve">For aeration with 50% saturation </t>
  </si>
  <si>
    <t>As per Eq 1, OTR=qX, Therefore</t>
  </si>
  <si>
    <t>(Portner 2015)</t>
  </si>
  <si>
    <r>
      <t>(C</t>
    </r>
    <r>
      <rPr>
        <b/>
        <vertAlign val="subscript"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)</t>
    </r>
  </si>
  <si>
    <t>(C*-CL)</t>
  </si>
  <si>
    <t xml:space="preserve">  20 % air saturation</t>
  </si>
  <si>
    <t xml:space="preserve">  30 % air saturation</t>
  </si>
  <si>
    <t xml:space="preserve">  40 % air saturation</t>
  </si>
  <si>
    <t xml:space="preserve">  50 % air saturation</t>
  </si>
  <si>
    <t>OUR of Mammalian  cells (q)</t>
  </si>
  <si>
    <r>
      <t>To estimate the desired k</t>
    </r>
    <r>
      <rPr>
        <b/>
        <vertAlign val="subscript"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a values at different % of air saturation and at different cell densities</t>
    </r>
  </si>
  <si>
    <t>Chapter Title</t>
  </si>
  <si>
    <t>Literature Review</t>
  </si>
  <si>
    <t>Rajesh Sharma</t>
  </si>
  <si>
    <t>Table 2-3</t>
  </si>
  <si>
    <t>Figure 2-8</t>
  </si>
  <si>
    <t xml:space="preserve">Development of a novel bioreactor and systems for suspension cell culture in biopharmaceutical production </t>
  </si>
  <si>
    <r>
      <t>Indicative k</t>
    </r>
    <r>
      <rPr>
        <b/>
        <vertAlign val="subscript"/>
        <sz val="10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 xml:space="preserve">a values of different culture systems based on the methods of their aeration. </t>
    </r>
  </si>
  <si>
    <r>
      <t>Estimated k</t>
    </r>
    <r>
      <rPr>
        <b/>
        <sz val="8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>a values for various cell density at 20 % - 50 % of air saturation</t>
    </r>
  </si>
  <si>
    <r>
      <t>k</t>
    </r>
    <r>
      <rPr>
        <b/>
        <vertAlign val="subscript"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a (h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 xml:space="preserve">) with air </t>
    </r>
  </si>
  <si>
    <t>For detailed calculations, please follow the worksheet (T 2-3)</t>
  </si>
  <si>
    <r>
      <t>Showing the k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a values of different culture systems dending on their mode of aeration  in comparison with different % of air saturation for 10 million cells/mL and and at different cell density at 40 % of air saturation</t>
    </r>
  </si>
  <si>
    <r>
      <t>% air saturation for 10 x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            cells/ mL</t>
    </r>
  </si>
  <si>
    <r>
      <t xml:space="preserve">Pörtner R. Bioreactors for Mammalian Cells. In: Al-Rubeai M, ed. </t>
    </r>
    <r>
      <rPr>
        <i/>
        <sz val="10"/>
        <rFont val="Arial"/>
        <family val="2"/>
      </rPr>
      <t>Animal Cell Culture. Cell Engineering, Vol 9.</t>
    </r>
    <r>
      <rPr>
        <sz val="10"/>
        <rFont val="Arial"/>
        <family val="2"/>
      </rPr>
      <t xml:space="preserve"> Springer International Publishing Switzerland; 2015:89-135. doi:10.1007/978-3-319-10320-4_4.</t>
    </r>
  </si>
  <si>
    <r>
      <t xml:space="preserve">Nienow AW. Reactor engineering in large scale animal cell culture. </t>
    </r>
    <r>
      <rPr>
        <i/>
        <sz val="10"/>
        <rFont val="Arial"/>
        <family val="2"/>
      </rPr>
      <t>Cytotechnology</t>
    </r>
    <r>
      <rPr>
        <sz val="10"/>
        <rFont val="Arial"/>
        <family val="2"/>
      </rPr>
      <t>. 2006;50(1-3):9-33. doi:DOI 10.1007/s10616-006-9005-8.</t>
    </r>
  </si>
  <si>
    <r>
      <t xml:space="preserve">Löffelholz C, Kaiser SC, Kraume M, Eibl R, Eibl D. </t>
    </r>
    <r>
      <rPr>
        <i/>
        <sz val="10"/>
        <rFont val="Arial"/>
        <family val="2"/>
      </rPr>
      <t>Dynamic Single-Use Bioreactors Used in Modern Liter- and m 3 - Scale Biotechnological Processes : Engineering Characteristics and Scaling Up</t>
    </r>
    <r>
      <rPr>
        <sz val="10"/>
        <rFont val="Arial"/>
        <family val="2"/>
      </rPr>
      <t>. Springer Berlin Heidelberg; 2013. doi:10.1007/10_2013_187.</t>
    </r>
  </si>
  <si>
    <r>
      <t xml:space="preserve">Regine Eibl, Dieter E. Disposable Bioreactors in Cell Culture-Based Upstream Processing. </t>
    </r>
    <r>
      <rPr>
        <i/>
        <sz val="10"/>
        <rFont val="Arial"/>
        <family val="2"/>
      </rPr>
      <t>BioProcess Int</t>
    </r>
    <r>
      <rPr>
        <sz val="10"/>
        <rFont val="Arial"/>
        <family val="2"/>
      </rPr>
      <t>. 2009;7(2):18-23. Available at: http://www.bioprocessintl.com/wp-content/uploads/2014/08/BPI_A_090702SUPAR04__78862a.pdf. Accessed April 8, 2015.</t>
    </r>
  </si>
  <si>
    <r>
      <t xml:space="preserve">De Jesus M, Wurm FM. Manufacturing recombinant proteins in kg-ton quantities using animal cells in bioreactors. </t>
    </r>
    <r>
      <rPr>
        <i/>
        <sz val="10"/>
        <rFont val="Arial"/>
        <family val="2"/>
      </rPr>
      <t>Eur J Pharm Biopharm</t>
    </r>
    <r>
      <rPr>
        <sz val="10"/>
        <rFont val="Arial"/>
        <family val="2"/>
      </rPr>
      <t>. 2011;78(2):184-188. doi:10.1016/j.ejpb.2011.01.005.</t>
    </r>
  </si>
  <si>
    <r>
      <t xml:space="preserve">Klöckner W, Gacem R, Anderlei T, Raven N, Schillberg S, Lattermann C, Buchs J. Correlation between mass transfer coefficient kLa and relevant operating parameters in cylindrical disposable shaken bioreactors on a bench-to-pilot scale. </t>
    </r>
    <r>
      <rPr>
        <i/>
        <sz val="10"/>
        <rFont val="Arial"/>
        <family val="2"/>
      </rPr>
      <t>J Biol Eng</t>
    </r>
    <r>
      <rPr>
        <sz val="10"/>
        <rFont val="Arial"/>
        <family val="2"/>
      </rPr>
      <t>. 2013;7(1):28. doi:10.1186/1754-1611-7-28.</t>
    </r>
  </si>
  <si>
    <r>
      <t xml:space="preserve">Zhang X, Stettler M, Reif O, Kocourek A, Dejesus M, Hacker DL, Wurm FM. Shaken helical track bioreactors: Providing oxygen to high-density cultures of mammalian cells at volumes up to 1000 L by surface aeration with air. </t>
    </r>
    <r>
      <rPr>
        <i/>
        <sz val="10"/>
        <rFont val="Arial"/>
        <family val="2"/>
      </rPr>
      <t>N Biotechnol</t>
    </r>
    <r>
      <rPr>
        <sz val="10"/>
        <rFont val="Arial"/>
        <family val="2"/>
      </rPr>
      <t>. 2008;25(1):68-75. doi:10.1016/j.nbt.2008.03.001.</t>
    </r>
  </si>
  <si>
    <r>
      <t xml:space="preserve">Kauling J, Brod H, Jenne M, Waldhelm A, Langer U, Bödeker B. Novel, rotary oscillated, scalable single-use bioreactor technology for the cultivation of animal cells. </t>
    </r>
    <r>
      <rPr>
        <i/>
        <sz val="10"/>
        <rFont val="Arial"/>
        <family val="2"/>
      </rPr>
      <t>Chemie Ing Tech</t>
    </r>
    <r>
      <rPr>
        <sz val="10"/>
        <rFont val="Arial"/>
        <family val="2"/>
      </rPr>
      <t>. 2013;85(1-2):127-135. doi:10.1002/cite.201200155.</t>
    </r>
  </si>
  <si>
    <r>
      <t xml:space="preserve">Kaiser SC, Perepelitsa N, Kraume M, Eibl D. Development of the Travelling Wave Bioreactor. Part II: Engineering characteristics and cultivation results. </t>
    </r>
    <r>
      <rPr>
        <i/>
        <sz val="10"/>
        <rFont val="Arial"/>
        <family val="2"/>
      </rPr>
      <t>Chemie Ing Tech</t>
    </r>
    <r>
      <rPr>
        <sz val="10"/>
        <rFont val="Arial"/>
        <family val="2"/>
      </rPr>
      <t>. 2016;88(1-2):86-92. doi:10.1002/cite.201500091.</t>
    </r>
  </si>
  <si>
    <r>
      <t xml:space="preserve">Shakibaie M, Tabandeh F, Zomorodipour AR, Mohammad-Beigi H, Ebrahimi S, Habib-Ghomi H. Kinetics, Experimental and Simulation Studies of Chinese Hamster Ovary Cell Growth in a Packed-Bed Bioreactor. </t>
    </r>
    <r>
      <rPr>
        <i/>
        <sz val="10"/>
        <rFont val="Arial"/>
        <family val="2"/>
      </rPr>
      <t>World Appl Sci J</t>
    </r>
    <r>
      <rPr>
        <sz val="10"/>
        <rFont val="Arial"/>
        <family val="2"/>
      </rPr>
      <t>. 2011;15(11):1568-1575. Available at: https://pdfs.semanticscholar.org/d8d9/3d2642b100bf0a5369d79fe7a39e3d90afbb.pdf. Accessed September 27, 2017.</t>
    </r>
  </si>
  <si>
    <r>
      <t xml:space="preserve">Van Hecke W, Haltrich D, Frahm B, Brod H, Dewulf J, Van Langenhove H, Ludwig R. A biocatalytic cascade reaction sensitive to the gas–liquid interface: Modeling and upscaling in a dynamic membrane aeration reactor. </t>
    </r>
    <r>
      <rPr>
        <i/>
        <sz val="10"/>
        <rFont val="Arial"/>
        <family val="2"/>
      </rPr>
      <t>J Mol Catal B Enzym</t>
    </r>
    <r>
      <rPr>
        <sz val="10"/>
        <rFont val="Arial"/>
        <family val="2"/>
      </rPr>
      <t>. 2011;68(2):154-161. doi:10.1016/j.molcatb.2010.10.004.</t>
    </r>
  </si>
  <si>
    <r>
      <t xml:space="preserve">De Wilde D, Dreher T, Zahnow C, Husemann U, Greller G, Adams T, Fenge C. Superior scalability of single-use bioreactors. </t>
    </r>
    <r>
      <rPr>
        <i/>
        <sz val="10"/>
        <rFont val="Arial"/>
        <family val="2"/>
      </rPr>
      <t>Innov Cell Cult</t>
    </r>
    <r>
      <rPr>
        <sz val="10"/>
        <rFont val="Arial"/>
        <family val="2"/>
      </rPr>
      <t>. 2014;12(8):14. Available at: http://www.sartorius.com/fileadmin/media/global/products/12-5-sup_DeWilde_PREPRINTVERSION.pdf. Accessed July 9, 2015.</t>
    </r>
  </si>
  <si>
    <r>
      <t xml:space="preserve">Betts JPJ, Warr SRC, Finka GB, Uden M, Town M, Janda JM, Baganz F, Lye GJ. Impact of aeration strategies on fed-batch cell culture kinetics in a single-use 24-well miniature bioreactor. </t>
    </r>
    <r>
      <rPr>
        <i/>
        <sz val="10"/>
        <rFont val="Arial"/>
        <family val="2"/>
      </rPr>
      <t>Biochem Eng J</t>
    </r>
    <r>
      <rPr>
        <sz val="10"/>
        <rFont val="Arial"/>
        <family val="2"/>
      </rPr>
      <t>. 2014;82:105-116. doi:10.1016/J.BEJ.2013.11.010.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</si>
</sst>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Cambria Math"/>
      <family val="1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5" fillId="0" borderId="0" xfId="0" applyFont="1"/>
    <xf numFmtId="164" fontId="1" fillId="17" borderId="1" xfId="0" applyNumberFormat="1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/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Font="1" applyAlignment="1">
      <alignment horizontal="left" vertical="center" indent="4"/>
    </xf>
    <xf numFmtId="0" fontId="8" fillId="3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8" fillId="10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13" borderId="0" xfId="0" applyFont="1" applyFill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 textRotation="90" wrapText="1"/>
    </xf>
    <xf numFmtId="0" fontId="6" fillId="12" borderId="0" xfId="0" applyFont="1" applyFill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textRotation="90" wrapText="1"/>
    </xf>
    <xf numFmtId="0" fontId="6" fillId="4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4</xdr:row>
      <xdr:rowOff>19050</xdr:rowOff>
    </xdr:from>
    <xdr:ext cx="13778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781925" y="828675"/>
              <a:ext cx="137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1" i="1">
                        <a:latin typeface="Cambria Math" panose="02040503050406030204" pitchFamily="18" charset="0"/>
                      </a:rPr>
                      <m:t>𝑶𝑻𝑹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𝒌𝑳𝒂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 (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𝑪</m:t>
                    </m:r>
                    <m:r>
                      <a:rPr lang="en-ZA" sz="1100" b="1" i="1" baseline="30000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𝑪𝑳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828675"/>
              <a:ext cx="137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latin typeface="Cambria Math" panose="02040503050406030204" pitchFamily="18" charset="0"/>
                </a:rPr>
                <a:t>𝑶𝑻𝑹=𝒌</a:t>
              </a:r>
              <a:r>
                <a:rPr lang="en-ZA" sz="1100" b="1" i="0" baseline="-25000">
                  <a:latin typeface="Cambria Math" panose="02040503050406030204" pitchFamily="18" charset="0"/>
                </a:rPr>
                <a:t>𝑳</a:t>
              </a:r>
              <a:r>
                <a:rPr lang="en-ZA" sz="1100" b="1" i="0">
                  <a:latin typeface="Cambria Math" panose="02040503050406030204" pitchFamily="18" charset="0"/>
                </a:rPr>
                <a:t>𝒂 (𝑪</a:t>
              </a:r>
              <a:r>
                <a:rPr lang="en-ZA" sz="1100" b="1" i="0" baseline="30000">
                  <a:latin typeface="Cambria Math" panose="02040503050406030204" pitchFamily="18" charset="0"/>
                </a:rPr>
                <a:t>∗</a:t>
              </a:r>
              <a:r>
                <a:rPr lang="en-ZA" sz="1100" b="1" i="0">
                  <a:latin typeface="Cambria Math" panose="02040503050406030204" pitchFamily="18" charset="0"/>
                </a:rPr>
                <a:t>− 𝑪</a:t>
              </a:r>
              <a:r>
                <a:rPr lang="en-ZA" sz="1100" b="1" i="0" baseline="-25000">
                  <a:latin typeface="Cambria Math" panose="02040503050406030204" pitchFamily="18" charset="0"/>
                </a:rPr>
                <a:t>𝑳</a:t>
              </a:r>
              <a:r>
                <a:rPr lang="en-ZA" sz="1100" b="1" i="0">
                  <a:latin typeface="Cambria Math" panose="02040503050406030204" pitchFamily="18" charset="0"/>
                </a:rPr>
                <a:t>)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11</xdr:col>
      <xdr:colOff>57150</xdr:colOff>
      <xdr:row>3</xdr:row>
      <xdr:rowOff>19050</xdr:rowOff>
    </xdr:from>
    <xdr:ext cx="117596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7800975" y="609600"/>
              <a:ext cx="11759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1" i="1">
                        <a:latin typeface="Cambria Math" panose="02040503050406030204" pitchFamily="18" charset="0"/>
                      </a:rPr>
                      <m:t>𝑶𝑻𝑹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𝑶𝑼𝑹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𝒒𝑿</m:t>
                    </m:r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800975" y="609600"/>
              <a:ext cx="11759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latin typeface="Cambria Math" panose="02040503050406030204" pitchFamily="18" charset="0"/>
                </a:rPr>
                <a:t>𝑶𝑻𝑹=𝑶𝑼𝑹=𝒒𝑿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11</xdr:col>
      <xdr:colOff>0</xdr:colOff>
      <xdr:row>5</xdr:row>
      <xdr:rowOff>0</xdr:rowOff>
    </xdr:from>
    <xdr:ext cx="124854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7743825" y="1028700"/>
              <a:ext cx="124854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1" i="1">
                        <a:latin typeface="Cambria Math" panose="02040503050406030204" pitchFamily="18" charset="0"/>
                      </a:rPr>
                      <m:t>𝒒𝑿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𝒌𝑳𝒂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 (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𝑪</m:t>
                    </m:r>
                    <m:r>
                      <a:rPr lang="en-ZA" sz="1100" b="1" i="1" baseline="30000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𝑪𝑳</m:t>
                    </m:r>
                    <m:r>
                      <a:rPr lang="en-ZA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743825" y="1028700"/>
              <a:ext cx="124854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latin typeface="Cambria Math" panose="02040503050406030204" pitchFamily="18" charset="0"/>
                </a:rPr>
                <a:t>𝒒𝑿=𝒌</a:t>
              </a:r>
              <a:r>
                <a:rPr lang="en-ZA" sz="1100" b="1" i="0" baseline="-25000">
                  <a:latin typeface="Cambria Math" panose="02040503050406030204" pitchFamily="18" charset="0"/>
                </a:rPr>
                <a:t>𝑳</a:t>
              </a:r>
              <a:r>
                <a:rPr lang="en-ZA" sz="1100" b="1" i="0">
                  <a:latin typeface="Cambria Math" panose="02040503050406030204" pitchFamily="18" charset="0"/>
                </a:rPr>
                <a:t>𝒂 (𝑪</a:t>
              </a:r>
              <a:r>
                <a:rPr lang="en-ZA" sz="1100" b="1" i="0" baseline="30000">
                  <a:latin typeface="Cambria Math" panose="02040503050406030204" pitchFamily="18" charset="0"/>
                </a:rPr>
                <a:t>∗</a:t>
              </a:r>
              <a:r>
                <a:rPr lang="en-ZA" sz="1100" b="1" i="0">
                  <a:latin typeface="Cambria Math" panose="02040503050406030204" pitchFamily="18" charset="0"/>
                </a:rPr>
                <a:t>− 𝑪</a:t>
              </a:r>
              <a:r>
                <a:rPr lang="en-ZA" sz="1100" b="1" i="0" baseline="-25000">
                  <a:latin typeface="Cambria Math" panose="02040503050406030204" pitchFamily="18" charset="0"/>
                </a:rPr>
                <a:t>𝑳</a:t>
              </a:r>
              <a:r>
                <a:rPr lang="en-ZA" sz="1100" b="1" i="0">
                  <a:latin typeface="Cambria Math" panose="02040503050406030204" pitchFamily="18" charset="0"/>
                </a:rPr>
                <a:t>)</a:t>
              </a:r>
              <a:endParaRPr lang="en-ZA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6</xdr:row>
      <xdr:rowOff>57150</xdr:rowOff>
    </xdr:from>
    <xdr:to>
      <xdr:col>5</xdr:col>
      <xdr:colOff>508175</xdr:colOff>
      <xdr:row>27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750"/>
        <a:stretch/>
      </xdr:blipFill>
      <xdr:spPr>
        <a:xfrm>
          <a:off x="285750" y="1171575"/>
          <a:ext cx="4184825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D17" sqref="D17"/>
    </sheetView>
  </sheetViews>
  <sheetFormatPr defaultRowHeight="12.75" x14ac:dyDescent="0.2"/>
  <cols>
    <col min="1" max="1" width="13.7109375" style="22" bestFit="1" customWidth="1"/>
    <col min="2" max="2" width="29.140625" style="22" customWidth="1"/>
    <col min="3" max="10" width="9.140625" style="22"/>
    <col min="11" max="11" width="12.85546875" style="22" customWidth="1"/>
    <col min="12" max="16384" width="9.140625" style="22"/>
  </cols>
  <sheetData>
    <row r="1" spans="1:14" ht="13.5" thickBot="1" x14ac:dyDescent="0.25">
      <c r="A1" s="20" t="s">
        <v>0</v>
      </c>
      <c r="B1" s="42" t="s">
        <v>109</v>
      </c>
      <c r="C1" s="43"/>
      <c r="D1" s="43"/>
      <c r="E1" s="43"/>
      <c r="F1" s="43"/>
      <c r="G1" s="43"/>
      <c r="H1" s="43"/>
      <c r="I1" s="43"/>
      <c r="J1" s="43"/>
      <c r="K1" s="44"/>
      <c r="L1" s="21"/>
      <c r="M1" s="21"/>
      <c r="N1" s="21"/>
    </row>
    <row r="2" spans="1:14" s="25" customForma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21"/>
    </row>
    <row r="3" spans="1:14" s="25" customFormat="1" x14ac:dyDescent="0.2">
      <c r="A3" s="23" t="s">
        <v>104</v>
      </c>
      <c r="B3" s="48" t="s">
        <v>105</v>
      </c>
      <c r="C3" s="49"/>
      <c r="D3" s="49"/>
      <c r="E3" s="49"/>
      <c r="F3" s="49"/>
      <c r="G3" s="49"/>
      <c r="H3" s="49"/>
      <c r="I3" s="49"/>
      <c r="J3" s="49"/>
      <c r="K3" s="49"/>
      <c r="L3" s="21"/>
      <c r="M3" s="21"/>
      <c r="N3" s="21"/>
    </row>
    <row r="5" spans="1:14" x14ac:dyDescent="0.2">
      <c r="A5" s="20" t="s">
        <v>1</v>
      </c>
      <c r="B5" s="47" t="s">
        <v>106</v>
      </c>
      <c r="C5" s="47"/>
      <c r="D5" s="47"/>
      <c r="E5" s="47"/>
      <c r="F5" s="47"/>
      <c r="G5" s="47"/>
      <c r="H5" s="47"/>
      <c r="I5" s="47"/>
      <c r="J5" s="47"/>
      <c r="K5" s="47"/>
    </row>
    <row r="6" spans="1:14" x14ac:dyDescent="0.2">
      <c r="A6" s="25"/>
      <c r="B6" s="26"/>
      <c r="C6" s="26"/>
      <c r="D6" s="26"/>
      <c r="E6" s="26"/>
      <c r="F6" s="26"/>
      <c r="G6" s="26"/>
      <c r="H6" s="26"/>
      <c r="I6" s="26"/>
      <c r="J6" s="26"/>
    </row>
    <row r="7" spans="1:14" ht="15.75" customHeight="1" x14ac:dyDescent="0.2">
      <c r="A7" s="35" t="s">
        <v>2</v>
      </c>
      <c r="B7" s="45" t="s">
        <v>46</v>
      </c>
      <c r="C7" s="45"/>
      <c r="D7" s="45"/>
      <c r="E7" s="45"/>
      <c r="F7" s="45"/>
      <c r="G7" s="45"/>
      <c r="H7" s="45"/>
      <c r="I7" s="45"/>
      <c r="J7" s="45"/>
      <c r="K7" s="45"/>
    </row>
    <row r="8" spans="1:14" ht="15.75" customHeight="1" x14ac:dyDescent="0.2">
      <c r="A8" s="3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4" x14ac:dyDescent="0.2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2">
      <c r="A10" s="20" t="s">
        <v>3</v>
      </c>
      <c r="B10" s="27" t="s">
        <v>43</v>
      </c>
      <c r="C10" s="46" t="s">
        <v>42</v>
      </c>
      <c r="D10" s="46"/>
      <c r="E10" s="46"/>
      <c r="F10" s="46"/>
      <c r="G10" s="46"/>
      <c r="H10" s="46"/>
      <c r="I10" s="46"/>
      <c r="J10" s="46"/>
      <c r="K10" s="46"/>
    </row>
    <row r="11" spans="1:14" s="25" customFormat="1" x14ac:dyDescent="0.2">
      <c r="A11" s="23"/>
      <c r="B11" s="28" t="s">
        <v>107</v>
      </c>
      <c r="C11" s="36" t="s">
        <v>111</v>
      </c>
      <c r="D11" s="37"/>
      <c r="E11" s="37"/>
      <c r="F11" s="37"/>
      <c r="G11" s="37"/>
      <c r="H11" s="37"/>
      <c r="I11" s="37"/>
      <c r="J11" s="37"/>
      <c r="K11" s="38"/>
    </row>
    <row r="12" spans="1:14" ht="14.25" x14ac:dyDescent="0.2">
      <c r="B12" s="29" t="s">
        <v>108</v>
      </c>
      <c r="C12" s="39" t="s">
        <v>110</v>
      </c>
      <c r="D12" s="40"/>
      <c r="E12" s="40"/>
      <c r="F12" s="40"/>
      <c r="G12" s="40"/>
      <c r="H12" s="40"/>
      <c r="I12" s="40"/>
      <c r="J12" s="40"/>
      <c r="K12" s="41"/>
    </row>
    <row r="18" spans="5:5" x14ac:dyDescent="0.2">
      <c r="E18" s="19"/>
    </row>
  </sheetData>
  <mergeCells count="8">
    <mergeCell ref="A7:A8"/>
    <mergeCell ref="C11:K11"/>
    <mergeCell ref="C12:K12"/>
    <mergeCell ref="B1:K1"/>
    <mergeCell ref="B7:K8"/>
    <mergeCell ref="C10:K10"/>
    <mergeCell ref="B5:K5"/>
    <mergeCell ref="B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zoomScale="80" zoomScaleNormal="80" workbookViewId="0">
      <selection activeCell="S9" sqref="S9"/>
    </sheetView>
  </sheetViews>
  <sheetFormatPr defaultRowHeight="14.25" x14ac:dyDescent="0.25"/>
  <cols>
    <col min="1" max="1" width="18.85546875" style="1" customWidth="1"/>
    <col min="2" max="9" width="9.140625" style="1"/>
    <col min="10" max="10" width="10.140625" style="1" customWidth="1"/>
    <col min="11" max="11" width="14" style="1" customWidth="1"/>
    <col min="12" max="12" width="28.42578125" style="1" customWidth="1"/>
    <col min="13" max="13" width="15.28515625" style="1" customWidth="1"/>
    <col min="14" max="14" width="11.5703125" style="1" customWidth="1"/>
    <col min="15" max="15" width="13.42578125" style="1" bestFit="1" customWidth="1"/>
    <col min="16" max="16" width="10.28515625" style="1" customWidth="1"/>
    <col min="17" max="17" width="13.42578125" style="1" bestFit="1" customWidth="1"/>
    <col min="18" max="16384" width="9.140625" style="1"/>
  </cols>
  <sheetData>
    <row r="1" spans="1:20" ht="17.25" x14ac:dyDescent="0.25">
      <c r="A1" s="1" t="s">
        <v>44</v>
      </c>
      <c r="B1" s="56" t="s">
        <v>103</v>
      </c>
      <c r="C1" s="56"/>
      <c r="D1" s="56"/>
      <c r="E1" s="56"/>
      <c r="F1" s="56"/>
      <c r="G1" s="56"/>
      <c r="H1" s="56"/>
      <c r="I1" s="56"/>
      <c r="J1" s="56"/>
      <c r="K1" s="56"/>
    </row>
    <row r="2" spans="1:20" x14ac:dyDescent="0.25">
      <c r="A2" s="1" t="s">
        <v>107</v>
      </c>
      <c r="B2" s="51" t="s">
        <v>75</v>
      </c>
      <c r="C2" s="51"/>
      <c r="D2" s="51"/>
      <c r="E2" s="51"/>
      <c r="F2" s="51"/>
      <c r="G2" s="51"/>
      <c r="H2" s="51"/>
      <c r="I2" s="51"/>
      <c r="J2" s="51"/>
      <c r="P2" s="17" t="s">
        <v>81</v>
      </c>
      <c r="Q2" s="57" t="s">
        <v>82</v>
      </c>
      <c r="R2" s="57"/>
      <c r="S2" s="57"/>
    </row>
    <row r="3" spans="1:20" ht="18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2" t="s">
        <v>76</v>
      </c>
      <c r="L3" s="52"/>
      <c r="M3" s="52"/>
      <c r="N3" s="52"/>
      <c r="O3" s="52"/>
      <c r="P3" s="7" t="s">
        <v>83</v>
      </c>
      <c r="Q3" s="57" t="s">
        <v>84</v>
      </c>
      <c r="R3" s="57"/>
      <c r="S3" s="57"/>
    </row>
    <row r="4" spans="1:20" ht="17.25" x14ac:dyDescent="0.25">
      <c r="A4" s="60" t="s">
        <v>112</v>
      </c>
      <c r="B4" s="61"/>
      <c r="C4" s="61"/>
      <c r="D4" s="61"/>
      <c r="E4" s="61"/>
      <c r="F4" s="61"/>
      <c r="G4" s="61"/>
      <c r="H4" s="61"/>
      <c r="I4" s="62"/>
      <c r="K4" s="1" t="s">
        <v>77</v>
      </c>
      <c r="S4" s="7"/>
      <c r="T4" s="7"/>
    </row>
    <row r="5" spans="1:20" ht="17.25" customHeight="1" x14ac:dyDescent="0.25">
      <c r="A5" s="63" t="s">
        <v>40</v>
      </c>
      <c r="B5" s="55" t="s">
        <v>21</v>
      </c>
      <c r="C5" s="55"/>
      <c r="D5" s="55" t="s">
        <v>37</v>
      </c>
      <c r="E5" s="55"/>
      <c r="F5" s="58" t="s">
        <v>38</v>
      </c>
      <c r="G5" s="58"/>
      <c r="H5" s="55" t="s">
        <v>39</v>
      </c>
      <c r="I5" s="59"/>
      <c r="K5" s="1" t="s">
        <v>78</v>
      </c>
      <c r="Q5" s="10"/>
      <c r="R5" s="10"/>
    </row>
    <row r="6" spans="1:20" x14ac:dyDescent="0.25">
      <c r="A6" s="63"/>
      <c r="B6" s="2" t="s">
        <v>41</v>
      </c>
      <c r="C6" s="2" t="s">
        <v>36</v>
      </c>
      <c r="D6" s="2" t="s">
        <v>41</v>
      </c>
      <c r="E6" s="2" t="s">
        <v>36</v>
      </c>
      <c r="F6" s="2" t="s">
        <v>41</v>
      </c>
      <c r="G6" s="2" t="s">
        <v>36</v>
      </c>
      <c r="H6" s="2" t="s">
        <v>41</v>
      </c>
      <c r="I6" s="4" t="s">
        <v>36</v>
      </c>
      <c r="Q6" s="11"/>
      <c r="R6" s="11"/>
    </row>
    <row r="7" spans="1:20" ht="16.5" customHeight="1" x14ac:dyDescent="0.25">
      <c r="A7" s="5" t="s">
        <v>71</v>
      </c>
      <c r="B7" s="13">
        <f>(M12/$N$23)</f>
        <v>31.25</v>
      </c>
      <c r="C7" s="13">
        <f>N12/($N$23)</f>
        <v>500</v>
      </c>
      <c r="D7" s="13">
        <f>M12/($N$24)</f>
        <v>35.714285714285708</v>
      </c>
      <c r="E7" s="13">
        <f>N12/($N$24)</f>
        <v>571.42857142857133</v>
      </c>
      <c r="F7" s="16">
        <f>M12/($N$25)</f>
        <v>41.666666666666671</v>
      </c>
      <c r="G7" s="16">
        <f>N12/($N$25)</f>
        <v>666.66666666666674</v>
      </c>
      <c r="H7" s="13">
        <f>M12/($N$26)</f>
        <v>50</v>
      </c>
      <c r="I7" s="14">
        <f>N12/($N$26)</f>
        <v>800</v>
      </c>
      <c r="K7" s="53" t="s">
        <v>102</v>
      </c>
      <c r="L7" s="53"/>
      <c r="M7" s="2" t="s">
        <v>79</v>
      </c>
      <c r="N7" s="2" t="s">
        <v>80</v>
      </c>
      <c r="O7" s="55" t="s">
        <v>68</v>
      </c>
      <c r="P7" s="55"/>
      <c r="Q7" s="11"/>
      <c r="R7" s="11"/>
    </row>
    <row r="8" spans="1:20" ht="16.5" x14ac:dyDescent="0.25">
      <c r="A8" s="5" t="s">
        <v>72</v>
      </c>
      <c r="B8" s="13">
        <f>(M13/$N$23)</f>
        <v>3.125</v>
      </c>
      <c r="C8" s="13">
        <f>N13/($N$23)</f>
        <v>50</v>
      </c>
      <c r="D8" s="13">
        <f t="shared" ref="D8:D10" si="0">M13/($N$24)</f>
        <v>3.5714285714285712</v>
      </c>
      <c r="E8" s="13">
        <f t="shared" ref="E8:E10" si="1">N13/($N$24)</f>
        <v>57.142857142857139</v>
      </c>
      <c r="F8" s="16">
        <f t="shared" ref="F8:F10" si="2">M13/($N$25)</f>
        <v>4.166666666666667</v>
      </c>
      <c r="G8" s="16">
        <f t="shared" ref="G8:G10" si="3">N13/($N$25)</f>
        <v>66.666666666666671</v>
      </c>
      <c r="H8" s="13">
        <f t="shared" ref="H8:H10" si="4">M13/($N$26)</f>
        <v>5</v>
      </c>
      <c r="I8" s="14">
        <f t="shared" ref="I8:I10" si="5">N13/($N$26)</f>
        <v>80</v>
      </c>
      <c r="K8" s="54" t="s">
        <v>95</v>
      </c>
      <c r="L8" s="54"/>
      <c r="M8" s="9">
        <f>0.5/10000000000</f>
        <v>5.0000000000000002E-11</v>
      </c>
      <c r="N8" s="8">
        <f>8/10000000000</f>
        <v>8.0000000000000003E-10</v>
      </c>
      <c r="O8" s="55" t="s">
        <v>69</v>
      </c>
      <c r="P8" s="55"/>
      <c r="Q8" s="12"/>
      <c r="R8" s="12"/>
    </row>
    <row r="9" spans="1:20" ht="16.5" x14ac:dyDescent="0.25">
      <c r="A9" s="5" t="s">
        <v>73</v>
      </c>
      <c r="B9" s="13">
        <f>(M14/$N$23)</f>
        <v>1.5625</v>
      </c>
      <c r="C9" s="13">
        <f>N14/($N$23)</f>
        <v>25</v>
      </c>
      <c r="D9" s="13">
        <f t="shared" si="0"/>
        <v>1.7857142857142856</v>
      </c>
      <c r="E9" s="13">
        <f t="shared" si="1"/>
        <v>28.571428571428569</v>
      </c>
      <c r="F9" s="16">
        <f t="shared" si="2"/>
        <v>2.0833333333333335</v>
      </c>
      <c r="G9" s="16">
        <f t="shared" si="3"/>
        <v>33.333333333333336</v>
      </c>
      <c r="H9" s="13">
        <f t="shared" si="4"/>
        <v>2.5</v>
      </c>
      <c r="I9" s="14">
        <f t="shared" si="5"/>
        <v>40</v>
      </c>
      <c r="Q9" s="7"/>
      <c r="R9" s="7"/>
    </row>
    <row r="10" spans="1:20" ht="17.25" thickBot="1" x14ac:dyDescent="0.3">
      <c r="A10" s="6" t="s">
        <v>74</v>
      </c>
      <c r="B10" s="13">
        <f>(M15/$N$23)</f>
        <v>0.3125</v>
      </c>
      <c r="C10" s="13">
        <f>N15/($N$23)</f>
        <v>5</v>
      </c>
      <c r="D10" s="13">
        <f t="shared" si="0"/>
        <v>0.35714285714285715</v>
      </c>
      <c r="E10" s="13">
        <f t="shared" si="1"/>
        <v>5.7142857142857144</v>
      </c>
      <c r="F10" s="16">
        <f t="shared" si="2"/>
        <v>0.41666666666666669</v>
      </c>
      <c r="G10" s="16">
        <f t="shared" si="3"/>
        <v>6.666666666666667</v>
      </c>
      <c r="H10" s="13">
        <f t="shared" si="4"/>
        <v>0.5</v>
      </c>
      <c r="I10" s="14">
        <f t="shared" si="5"/>
        <v>8</v>
      </c>
      <c r="L10" s="1" t="s">
        <v>94</v>
      </c>
    </row>
    <row r="11" spans="1:20" x14ac:dyDescent="0.25">
      <c r="A11" s="3"/>
      <c r="B11" s="3"/>
      <c r="C11" s="3"/>
      <c r="D11" s="3"/>
      <c r="E11" s="3"/>
      <c r="F11" s="3"/>
    </row>
    <row r="12" spans="1:20" ht="16.5" x14ac:dyDescent="0.25">
      <c r="G12" s="3"/>
      <c r="H12" s="3"/>
      <c r="K12" s="50" t="s">
        <v>85</v>
      </c>
      <c r="L12" s="50"/>
      <c r="M12" s="1">
        <f>100*1000000*M8*1000</f>
        <v>5</v>
      </c>
      <c r="N12" s="1">
        <f>100*1000000*N8*1000</f>
        <v>80</v>
      </c>
      <c r="O12" s="50" t="s">
        <v>70</v>
      </c>
      <c r="P12" s="50"/>
    </row>
    <row r="13" spans="1:20" ht="16.5" x14ac:dyDescent="0.25">
      <c r="A13" s="3"/>
      <c r="B13" s="3"/>
      <c r="C13" s="3"/>
      <c r="G13" s="3"/>
      <c r="H13" s="3"/>
      <c r="K13" s="50" t="s">
        <v>86</v>
      </c>
      <c r="L13" s="50"/>
      <c r="M13" s="1">
        <f>10*1000000*M8*1000</f>
        <v>0.5</v>
      </c>
      <c r="N13" s="1">
        <f>10*1000000*N8*1000</f>
        <v>8</v>
      </c>
      <c r="O13" s="50" t="s">
        <v>70</v>
      </c>
      <c r="P13" s="50"/>
    </row>
    <row r="14" spans="1:20" ht="16.5" x14ac:dyDescent="0.25">
      <c r="G14" s="3"/>
      <c r="H14" s="3"/>
      <c r="K14" s="50" t="s">
        <v>87</v>
      </c>
      <c r="L14" s="50"/>
      <c r="M14" s="1">
        <f>5*1000000*M8*1000</f>
        <v>0.25</v>
      </c>
      <c r="N14" s="1">
        <f>5*1000000*N8*1000</f>
        <v>4</v>
      </c>
      <c r="O14" s="50" t="s">
        <v>70</v>
      </c>
      <c r="P14" s="50"/>
    </row>
    <row r="15" spans="1:20" ht="17.25" customHeight="1" x14ac:dyDescent="0.25">
      <c r="G15" s="3"/>
      <c r="H15" s="3"/>
      <c r="K15" s="50" t="s">
        <v>88</v>
      </c>
      <c r="L15" s="50"/>
      <c r="M15" s="1">
        <f>1*1000000*M8*1000</f>
        <v>0.05</v>
      </c>
      <c r="N15" s="1">
        <f>1*1000000*N8*1000</f>
        <v>0.8</v>
      </c>
      <c r="O15" s="50" t="s">
        <v>70</v>
      </c>
      <c r="P15" s="50"/>
    </row>
    <row r="16" spans="1:20" ht="17.25" customHeight="1" x14ac:dyDescent="0.25">
      <c r="G16" s="3"/>
      <c r="H16" s="3"/>
    </row>
    <row r="17" spans="7:17" x14ac:dyDescent="0.25">
      <c r="G17" s="3"/>
      <c r="H17" s="3"/>
      <c r="K17" s="18"/>
      <c r="L17" s="18"/>
      <c r="M17" s="18"/>
      <c r="N17" s="18"/>
    </row>
    <row r="18" spans="7:17" ht="16.5" x14ac:dyDescent="0.25">
      <c r="K18" s="1" t="s">
        <v>34</v>
      </c>
      <c r="M18" s="1" t="s">
        <v>35</v>
      </c>
      <c r="N18" s="1">
        <v>0.2</v>
      </c>
      <c r="O18" s="50" t="s">
        <v>89</v>
      </c>
      <c r="P18" s="50"/>
      <c r="Q18" s="1" t="s">
        <v>53</v>
      </c>
    </row>
    <row r="19" spans="7:17" ht="17.25" x14ac:dyDescent="0.25">
      <c r="K19" s="50" t="s">
        <v>90</v>
      </c>
      <c r="L19" s="50"/>
      <c r="M19" s="1" t="s">
        <v>96</v>
      </c>
      <c r="N19" s="1">
        <f>20%*$N$18</f>
        <v>4.0000000000000008E-2</v>
      </c>
      <c r="O19" s="50" t="s">
        <v>89</v>
      </c>
      <c r="P19" s="50"/>
    </row>
    <row r="20" spans="7:17" ht="17.25" x14ac:dyDescent="0.25">
      <c r="K20" s="50" t="s">
        <v>91</v>
      </c>
      <c r="L20" s="50"/>
      <c r="M20" s="1" t="s">
        <v>96</v>
      </c>
      <c r="N20" s="1">
        <f>30%*$N$18</f>
        <v>0.06</v>
      </c>
      <c r="O20" s="50" t="s">
        <v>89</v>
      </c>
      <c r="P20" s="50"/>
    </row>
    <row r="21" spans="7:17" ht="17.25" x14ac:dyDescent="0.25">
      <c r="K21" s="50" t="s">
        <v>92</v>
      </c>
      <c r="L21" s="50"/>
      <c r="M21" s="1" t="s">
        <v>96</v>
      </c>
      <c r="N21" s="1">
        <f>40%*$N$18</f>
        <v>8.0000000000000016E-2</v>
      </c>
      <c r="O21" s="50" t="s">
        <v>89</v>
      </c>
      <c r="P21" s="50"/>
    </row>
    <row r="22" spans="7:17" ht="17.25" x14ac:dyDescent="0.25">
      <c r="K22" s="50" t="s">
        <v>93</v>
      </c>
      <c r="L22" s="50"/>
      <c r="M22" s="1" t="s">
        <v>96</v>
      </c>
      <c r="N22" s="1">
        <f>50%*N18</f>
        <v>0.1</v>
      </c>
      <c r="O22" s="50" t="s">
        <v>89</v>
      </c>
      <c r="P22" s="50"/>
    </row>
    <row r="23" spans="7:17" ht="18" customHeight="1" x14ac:dyDescent="3.5">
      <c r="H23" s="15"/>
      <c r="K23" s="50" t="s">
        <v>98</v>
      </c>
      <c r="L23" s="50"/>
      <c r="M23" s="1" t="s">
        <v>97</v>
      </c>
      <c r="N23" s="1">
        <f>($N$18-N19)</f>
        <v>0.16</v>
      </c>
      <c r="O23" s="50" t="s">
        <v>89</v>
      </c>
      <c r="P23" s="50"/>
    </row>
    <row r="24" spans="7:17" ht="16.5" x14ac:dyDescent="0.25">
      <c r="K24" s="50" t="s">
        <v>99</v>
      </c>
      <c r="L24" s="50"/>
      <c r="M24" s="1" t="s">
        <v>97</v>
      </c>
      <c r="N24" s="1">
        <f t="shared" ref="N24:N26" si="6">($N$18-N20)</f>
        <v>0.14000000000000001</v>
      </c>
      <c r="O24" s="50" t="s">
        <v>89</v>
      </c>
      <c r="P24" s="50"/>
    </row>
    <row r="25" spans="7:17" ht="16.5" x14ac:dyDescent="0.25">
      <c r="K25" s="50" t="s">
        <v>100</v>
      </c>
      <c r="L25" s="50"/>
      <c r="M25" s="1" t="s">
        <v>97</v>
      </c>
      <c r="N25" s="1">
        <f t="shared" si="6"/>
        <v>0.12</v>
      </c>
      <c r="O25" s="50" t="s">
        <v>89</v>
      </c>
      <c r="P25" s="50"/>
    </row>
    <row r="26" spans="7:17" ht="16.5" x14ac:dyDescent="0.25">
      <c r="K26" s="50" t="s">
        <v>101</v>
      </c>
      <c r="L26" s="50"/>
      <c r="M26" s="1" t="s">
        <v>97</v>
      </c>
      <c r="N26" s="1">
        <f t="shared" si="6"/>
        <v>0.1</v>
      </c>
      <c r="O26" s="50" t="s">
        <v>89</v>
      </c>
      <c r="P26" s="50"/>
    </row>
  </sheetData>
  <mergeCells count="41">
    <mergeCell ref="O7:P7"/>
    <mergeCell ref="B1:K1"/>
    <mergeCell ref="Q2:S2"/>
    <mergeCell ref="Q3:S3"/>
    <mergeCell ref="K12:L12"/>
    <mergeCell ref="O8:P8"/>
    <mergeCell ref="B5:C5"/>
    <mergeCell ref="D5:E5"/>
    <mergeCell ref="F5:G5"/>
    <mergeCell ref="H5:I5"/>
    <mergeCell ref="A3:J3"/>
    <mergeCell ref="A4:I4"/>
    <mergeCell ref="A5:A6"/>
    <mergeCell ref="K22:L22"/>
    <mergeCell ref="K15:L15"/>
    <mergeCell ref="O12:P12"/>
    <mergeCell ref="O13:P13"/>
    <mergeCell ref="O14:P14"/>
    <mergeCell ref="O15:P15"/>
    <mergeCell ref="K13:L13"/>
    <mergeCell ref="K14:L14"/>
    <mergeCell ref="O18:P18"/>
    <mergeCell ref="K19:L19"/>
    <mergeCell ref="K20:L20"/>
    <mergeCell ref="K21:L21"/>
    <mergeCell ref="O26:P26"/>
    <mergeCell ref="K25:L25"/>
    <mergeCell ref="K26:L26"/>
    <mergeCell ref="B2:J2"/>
    <mergeCell ref="O19:P19"/>
    <mergeCell ref="O20:P20"/>
    <mergeCell ref="O21:P21"/>
    <mergeCell ref="O22:P22"/>
    <mergeCell ref="O23:P23"/>
    <mergeCell ref="O24:P24"/>
    <mergeCell ref="O25:P25"/>
    <mergeCell ref="K3:O3"/>
    <mergeCell ref="K7:L7"/>
    <mergeCell ref="K8:L8"/>
    <mergeCell ref="K23:L23"/>
    <mergeCell ref="K24:L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"/>
  <sheetViews>
    <sheetView topLeftCell="A40" workbookViewId="0">
      <selection activeCell="G17" sqref="G17"/>
    </sheetView>
  </sheetViews>
  <sheetFormatPr defaultRowHeight="12.75" x14ac:dyDescent="0.25"/>
  <cols>
    <col min="1" max="1" width="9.140625" style="30"/>
    <col min="2" max="2" width="22.85546875" style="30" customWidth="1"/>
    <col min="3" max="7" width="9.140625" style="30"/>
    <col min="8" max="8" width="12" style="30" customWidth="1"/>
    <col min="9" max="9" width="24.140625" style="30" customWidth="1"/>
    <col min="10" max="10" width="12.85546875" style="30" customWidth="1"/>
    <col min="11" max="11" width="16.28515625" style="30" customWidth="1"/>
    <col min="12" max="13" width="9.140625" style="30"/>
    <col min="14" max="16" width="9.140625" style="30" customWidth="1"/>
    <col min="17" max="16384" width="9.140625" style="30"/>
  </cols>
  <sheetData>
    <row r="1" spans="1:14" x14ac:dyDescent="0.25">
      <c r="A1" s="65" t="s">
        <v>44</v>
      </c>
      <c r="B1" s="65" t="s">
        <v>114</v>
      </c>
      <c r="C1" s="65"/>
      <c r="D1" s="65"/>
      <c r="E1" s="65"/>
      <c r="F1" s="65"/>
      <c r="G1" s="65"/>
    </row>
    <row r="2" spans="1:14" ht="15" customHeight="1" x14ac:dyDescent="0.25">
      <c r="A2" s="65"/>
      <c r="B2" s="65"/>
      <c r="C2" s="65"/>
      <c r="D2" s="65"/>
      <c r="E2" s="65"/>
      <c r="F2" s="65"/>
      <c r="G2" s="65"/>
      <c r="I2" s="73" t="s">
        <v>29</v>
      </c>
      <c r="J2" s="71" t="s">
        <v>49</v>
      </c>
      <c r="K2" s="71"/>
      <c r="L2" s="72" t="s">
        <v>4</v>
      </c>
      <c r="M2" s="72"/>
      <c r="N2" s="72"/>
    </row>
    <row r="3" spans="1:14" ht="11.25" customHeight="1" x14ac:dyDescent="0.25">
      <c r="A3" s="65"/>
      <c r="B3" s="65"/>
      <c r="C3" s="65"/>
      <c r="D3" s="65"/>
      <c r="E3" s="65"/>
      <c r="F3" s="65"/>
      <c r="G3" s="65"/>
      <c r="I3" s="73"/>
      <c r="J3" s="31" t="s">
        <v>47</v>
      </c>
      <c r="K3" s="31" t="s">
        <v>48</v>
      </c>
      <c r="L3" s="72"/>
      <c r="M3" s="72"/>
      <c r="N3" s="72"/>
    </row>
    <row r="4" spans="1:14" ht="15" customHeight="1" x14ac:dyDescent="0.25">
      <c r="A4" s="65"/>
      <c r="B4" s="65"/>
      <c r="C4" s="65"/>
      <c r="D4" s="65"/>
      <c r="E4" s="65"/>
      <c r="F4" s="65"/>
      <c r="G4" s="65"/>
      <c r="H4" s="74" t="s">
        <v>50</v>
      </c>
      <c r="I4" s="32" t="s">
        <v>30</v>
      </c>
      <c r="J4" s="32">
        <v>0.1</v>
      </c>
      <c r="K4" s="32">
        <v>4</v>
      </c>
      <c r="L4" s="70" t="s">
        <v>53</v>
      </c>
      <c r="M4" s="70"/>
      <c r="N4" s="70"/>
    </row>
    <row r="5" spans="1:14" ht="15" customHeight="1" x14ac:dyDescent="0.25">
      <c r="A5" s="30" t="s">
        <v>108</v>
      </c>
      <c r="B5" s="65" t="s">
        <v>67</v>
      </c>
      <c r="C5" s="65"/>
      <c r="D5" s="65"/>
      <c r="E5" s="65"/>
      <c r="F5" s="65"/>
      <c r="G5" s="65"/>
      <c r="H5" s="74"/>
      <c r="I5" s="32" t="s">
        <v>31</v>
      </c>
      <c r="J5" s="32">
        <v>5</v>
      </c>
      <c r="K5" s="32">
        <v>10</v>
      </c>
      <c r="L5" s="70" t="s">
        <v>53</v>
      </c>
      <c r="M5" s="70"/>
      <c r="N5" s="70"/>
    </row>
    <row r="6" spans="1:14" x14ac:dyDescent="0.25">
      <c r="B6" s="65"/>
      <c r="C6" s="65"/>
      <c r="D6" s="65"/>
      <c r="E6" s="65"/>
      <c r="F6" s="65"/>
      <c r="G6" s="65"/>
      <c r="H6" s="74"/>
      <c r="I6" s="32" t="s">
        <v>32</v>
      </c>
      <c r="J6" s="32">
        <v>10</v>
      </c>
      <c r="K6" s="32">
        <v>30</v>
      </c>
      <c r="L6" s="70" t="s">
        <v>53</v>
      </c>
      <c r="M6" s="70"/>
      <c r="N6" s="70"/>
    </row>
    <row r="7" spans="1:14" x14ac:dyDescent="0.25">
      <c r="H7" s="74"/>
      <c r="I7" s="32" t="s">
        <v>33</v>
      </c>
      <c r="J7" s="32">
        <v>1</v>
      </c>
      <c r="K7" s="32">
        <v>15</v>
      </c>
      <c r="L7" s="70" t="s">
        <v>54</v>
      </c>
      <c r="M7" s="70"/>
      <c r="N7" s="70"/>
    </row>
    <row r="8" spans="1:14" x14ac:dyDescent="0.25">
      <c r="H8" s="74"/>
      <c r="I8" s="32" t="s">
        <v>5</v>
      </c>
      <c r="J8" s="32">
        <v>5</v>
      </c>
      <c r="K8" s="32">
        <v>40</v>
      </c>
      <c r="L8" s="70" t="s">
        <v>55</v>
      </c>
      <c r="M8" s="70"/>
      <c r="N8" s="70"/>
    </row>
    <row r="9" spans="1:14" x14ac:dyDescent="0.25">
      <c r="H9" s="33"/>
      <c r="I9" s="32" t="s">
        <v>6</v>
      </c>
      <c r="J9" s="32" t="s">
        <v>6</v>
      </c>
      <c r="K9" s="32" t="s">
        <v>6</v>
      </c>
      <c r="L9" s="70"/>
      <c r="M9" s="70"/>
      <c r="N9" s="70"/>
    </row>
    <row r="10" spans="1:14" x14ac:dyDescent="0.25">
      <c r="H10" s="75" t="s">
        <v>51</v>
      </c>
      <c r="I10" s="32" t="s">
        <v>7</v>
      </c>
      <c r="J10" s="32">
        <v>10</v>
      </c>
      <c r="K10" s="32">
        <v>20</v>
      </c>
      <c r="L10" s="70" t="s">
        <v>53</v>
      </c>
      <c r="M10" s="70"/>
      <c r="N10" s="70"/>
    </row>
    <row r="11" spans="1:14" x14ac:dyDescent="0.25">
      <c r="H11" s="75"/>
      <c r="I11" s="32" t="s">
        <v>8</v>
      </c>
      <c r="J11" s="32">
        <v>5</v>
      </c>
      <c r="K11" s="32">
        <v>30</v>
      </c>
      <c r="L11" s="70" t="s">
        <v>56</v>
      </c>
      <c r="M11" s="70"/>
      <c r="N11" s="70"/>
    </row>
    <row r="12" spans="1:14" x14ac:dyDescent="0.25">
      <c r="H12" s="75"/>
      <c r="I12" s="32" t="s">
        <v>9</v>
      </c>
      <c r="J12" s="32">
        <v>0.5</v>
      </c>
      <c r="K12" s="32">
        <v>21</v>
      </c>
      <c r="L12" s="70" t="s">
        <v>57</v>
      </c>
      <c r="M12" s="70"/>
      <c r="N12" s="70"/>
    </row>
    <row r="13" spans="1:14" x14ac:dyDescent="0.25">
      <c r="H13" s="75"/>
      <c r="I13" s="32" t="s">
        <v>10</v>
      </c>
      <c r="J13" s="32">
        <v>4</v>
      </c>
      <c r="K13" s="32">
        <v>20</v>
      </c>
      <c r="L13" s="70" t="s">
        <v>55</v>
      </c>
      <c r="M13" s="70"/>
      <c r="N13" s="70"/>
    </row>
    <row r="14" spans="1:14" x14ac:dyDescent="0.25">
      <c r="H14" s="75"/>
      <c r="I14" s="32" t="s">
        <v>11</v>
      </c>
      <c r="J14" s="32">
        <v>4</v>
      </c>
      <c r="K14" s="32">
        <v>32</v>
      </c>
      <c r="L14" s="70" t="s">
        <v>58</v>
      </c>
      <c r="M14" s="70"/>
      <c r="N14" s="70"/>
    </row>
    <row r="15" spans="1:14" x14ac:dyDescent="0.25">
      <c r="H15" s="75"/>
      <c r="I15" s="32" t="s">
        <v>12</v>
      </c>
      <c r="J15" s="32" t="s">
        <v>6</v>
      </c>
      <c r="K15" s="32">
        <v>20</v>
      </c>
      <c r="L15" s="70" t="s">
        <v>59</v>
      </c>
      <c r="M15" s="70"/>
      <c r="N15" s="70"/>
    </row>
    <row r="16" spans="1:14" x14ac:dyDescent="0.25">
      <c r="H16" s="75"/>
      <c r="I16" s="32" t="s">
        <v>13</v>
      </c>
      <c r="J16" s="32" t="s">
        <v>6</v>
      </c>
      <c r="K16" s="32">
        <v>40</v>
      </c>
      <c r="L16" s="70" t="s">
        <v>60</v>
      </c>
      <c r="M16" s="70"/>
      <c r="N16" s="70"/>
    </row>
    <row r="17" spans="8:14" x14ac:dyDescent="0.25">
      <c r="H17" s="75"/>
      <c r="I17" s="32" t="s">
        <v>14</v>
      </c>
      <c r="J17" s="32">
        <v>10</v>
      </c>
      <c r="K17" s="32">
        <v>32.5</v>
      </c>
      <c r="L17" s="70" t="s">
        <v>61</v>
      </c>
      <c r="M17" s="70"/>
      <c r="N17" s="70"/>
    </row>
    <row r="18" spans="8:14" x14ac:dyDescent="0.25">
      <c r="H18" s="33"/>
      <c r="I18" s="32" t="s">
        <v>6</v>
      </c>
      <c r="J18" s="32" t="s">
        <v>6</v>
      </c>
      <c r="K18" s="32" t="s">
        <v>6</v>
      </c>
      <c r="L18" s="70"/>
      <c r="M18" s="70"/>
      <c r="N18" s="70"/>
    </row>
    <row r="19" spans="8:14" x14ac:dyDescent="0.25">
      <c r="H19" s="33"/>
      <c r="I19" s="32" t="s">
        <v>15</v>
      </c>
      <c r="J19" s="32" t="s">
        <v>6</v>
      </c>
      <c r="K19" s="32">
        <v>8</v>
      </c>
      <c r="L19" s="70" t="s">
        <v>62</v>
      </c>
      <c r="M19" s="70"/>
      <c r="N19" s="70"/>
    </row>
    <row r="20" spans="8:14" x14ac:dyDescent="0.25">
      <c r="H20" s="69" t="s">
        <v>52</v>
      </c>
      <c r="I20" s="32" t="s">
        <v>6</v>
      </c>
      <c r="J20" s="32" t="s">
        <v>6</v>
      </c>
      <c r="K20" s="32" t="s">
        <v>6</v>
      </c>
      <c r="L20" s="70"/>
      <c r="M20" s="70"/>
      <c r="N20" s="70"/>
    </row>
    <row r="21" spans="8:14" ht="15" customHeight="1" x14ac:dyDescent="0.25">
      <c r="H21" s="69"/>
      <c r="I21" s="32" t="s">
        <v>16</v>
      </c>
      <c r="J21" s="32">
        <v>1.9</v>
      </c>
      <c r="K21" s="32">
        <v>3.5</v>
      </c>
      <c r="L21" s="70" t="s">
        <v>59</v>
      </c>
      <c r="M21" s="70"/>
      <c r="N21" s="70"/>
    </row>
    <row r="22" spans="8:14" x14ac:dyDescent="0.25">
      <c r="H22" s="69"/>
      <c r="I22" s="32" t="s">
        <v>17</v>
      </c>
      <c r="J22" s="32">
        <v>3.7</v>
      </c>
      <c r="K22" s="32">
        <v>4.9800000000000004</v>
      </c>
      <c r="L22" s="70" t="s">
        <v>63</v>
      </c>
      <c r="M22" s="70"/>
      <c r="N22" s="70"/>
    </row>
    <row r="23" spans="8:14" x14ac:dyDescent="0.25">
      <c r="H23" s="69"/>
      <c r="I23" s="32" t="s">
        <v>18</v>
      </c>
      <c r="J23" s="32" t="s">
        <v>6</v>
      </c>
      <c r="K23" s="32">
        <v>20</v>
      </c>
      <c r="L23" s="70" t="s">
        <v>55</v>
      </c>
      <c r="M23" s="70"/>
      <c r="N23" s="70"/>
    </row>
    <row r="24" spans="8:14" x14ac:dyDescent="0.25">
      <c r="H24" s="33"/>
      <c r="I24" s="32" t="s">
        <v>6</v>
      </c>
      <c r="J24" s="32" t="s">
        <v>6</v>
      </c>
      <c r="K24" s="32" t="s">
        <v>6</v>
      </c>
      <c r="L24" s="70"/>
      <c r="M24" s="70"/>
      <c r="N24" s="70"/>
    </row>
    <row r="25" spans="8:14" x14ac:dyDescent="0.25">
      <c r="H25" s="33"/>
      <c r="I25" s="32" t="s">
        <v>19</v>
      </c>
      <c r="J25" s="32" t="s">
        <v>6</v>
      </c>
      <c r="K25" s="32">
        <v>8.5</v>
      </c>
      <c r="L25" s="70" t="s">
        <v>64</v>
      </c>
      <c r="M25" s="70"/>
      <c r="N25" s="70"/>
    </row>
    <row r="26" spans="8:14" x14ac:dyDescent="0.25">
      <c r="H26" s="33"/>
      <c r="I26" s="32" t="s">
        <v>20</v>
      </c>
      <c r="J26" s="32">
        <v>4</v>
      </c>
      <c r="K26" s="32">
        <v>53</v>
      </c>
      <c r="L26" s="70" t="s">
        <v>65</v>
      </c>
      <c r="M26" s="70"/>
      <c r="N26" s="70"/>
    </row>
    <row r="27" spans="8:14" ht="17.25" customHeight="1" x14ac:dyDescent="0.25">
      <c r="H27" s="76" t="s">
        <v>115</v>
      </c>
      <c r="I27" s="32" t="s">
        <v>6</v>
      </c>
      <c r="J27" s="32" t="s">
        <v>6</v>
      </c>
      <c r="K27" s="32" t="s">
        <v>6</v>
      </c>
      <c r="L27" s="66"/>
      <c r="M27" s="67"/>
      <c r="N27" s="68"/>
    </row>
    <row r="28" spans="8:14" ht="15" customHeight="1" x14ac:dyDescent="0.25">
      <c r="H28" s="76"/>
      <c r="I28" s="32" t="s">
        <v>21</v>
      </c>
      <c r="J28" s="32">
        <v>3.1</v>
      </c>
      <c r="K28" s="32">
        <v>50</v>
      </c>
      <c r="L28" s="64" t="s">
        <v>113</v>
      </c>
      <c r="M28" s="64"/>
      <c r="N28" s="64"/>
    </row>
    <row r="29" spans="8:14" ht="21" customHeight="1" x14ac:dyDescent="0.25">
      <c r="H29" s="76"/>
      <c r="I29" s="32" t="s">
        <v>22</v>
      </c>
      <c r="J29" s="32">
        <v>3.6</v>
      </c>
      <c r="K29" s="32">
        <v>57.1</v>
      </c>
      <c r="L29" s="64"/>
      <c r="M29" s="64"/>
      <c r="N29" s="64"/>
    </row>
    <row r="30" spans="8:14" ht="30" customHeight="1" x14ac:dyDescent="0.25">
      <c r="H30" s="76"/>
      <c r="I30" s="32" t="s">
        <v>23</v>
      </c>
      <c r="J30" s="32">
        <v>4.2</v>
      </c>
      <c r="K30" s="32">
        <v>66.7</v>
      </c>
      <c r="L30" s="64"/>
      <c r="M30" s="64"/>
      <c r="N30" s="64"/>
    </row>
    <row r="31" spans="8:14" ht="13.5" customHeight="1" x14ac:dyDescent="0.25">
      <c r="H31" s="76"/>
      <c r="I31" s="32" t="s">
        <v>24</v>
      </c>
      <c r="J31" s="32">
        <v>5</v>
      </c>
      <c r="K31" s="32">
        <v>80</v>
      </c>
      <c r="L31" s="64"/>
      <c r="M31" s="64"/>
      <c r="N31" s="64"/>
    </row>
    <row r="32" spans="8:14" x14ac:dyDescent="0.25">
      <c r="H32" s="77" t="s">
        <v>66</v>
      </c>
      <c r="I32" s="32" t="s">
        <v>6</v>
      </c>
      <c r="J32" s="32" t="s">
        <v>6</v>
      </c>
      <c r="K32" s="32" t="s">
        <v>6</v>
      </c>
      <c r="L32" s="64"/>
      <c r="M32" s="64"/>
      <c r="N32" s="64"/>
    </row>
    <row r="33" spans="1:14" ht="15" customHeight="1" x14ac:dyDescent="0.25">
      <c r="H33" s="77"/>
      <c r="I33" s="32" t="s">
        <v>25</v>
      </c>
      <c r="J33" s="32">
        <v>0.4</v>
      </c>
      <c r="K33" s="32">
        <v>6.7</v>
      </c>
      <c r="L33" s="64"/>
      <c r="M33" s="64"/>
      <c r="N33" s="64"/>
    </row>
    <row r="34" spans="1:14" x14ac:dyDescent="0.25">
      <c r="H34" s="77"/>
      <c r="I34" s="32" t="s">
        <v>26</v>
      </c>
      <c r="J34" s="32">
        <v>2.1</v>
      </c>
      <c r="K34" s="32">
        <v>33.299999999999997</v>
      </c>
      <c r="L34" s="64"/>
      <c r="M34" s="64"/>
      <c r="N34" s="64"/>
    </row>
    <row r="35" spans="1:14" x14ac:dyDescent="0.25">
      <c r="H35" s="77"/>
      <c r="I35" s="32" t="s">
        <v>27</v>
      </c>
      <c r="J35" s="32">
        <v>4.2</v>
      </c>
      <c r="K35" s="32">
        <v>66.7</v>
      </c>
      <c r="L35" s="64"/>
      <c r="M35" s="64"/>
      <c r="N35" s="64"/>
    </row>
    <row r="36" spans="1:14" ht="30" customHeight="1" x14ac:dyDescent="0.25">
      <c r="H36" s="77"/>
      <c r="I36" s="32" t="s">
        <v>28</v>
      </c>
      <c r="J36" s="32">
        <v>42</v>
      </c>
      <c r="K36" s="32">
        <v>667</v>
      </c>
      <c r="L36" s="64"/>
      <c r="M36" s="64"/>
      <c r="N36" s="64"/>
    </row>
    <row r="38" spans="1:14" x14ac:dyDescent="0.25">
      <c r="A38" s="30" t="s">
        <v>45</v>
      </c>
    </row>
    <row r="40" spans="1:14" x14ac:dyDescent="0.25">
      <c r="A40" s="34">
        <v>1</v>
      </c>
      <c r="B40" s="34" t="s">
        <v>116</v>
      </c>
    </row>
    <row r="41" spans="1:14" x14ac:dyDescent="0.25">
      <c r="A41" s="34">
        <v>2</v>
      </c>
      <c r="B41" s="34" t="s">
        <v>117</v>
      </c>
    </row>
    <row r="42" spans="1:14" x14ac:dyDescent="0.25">
      <c r="A42" s="34">
        <v>3</v>
      </c>
      <c r="B42" s="34" t="s">
        <v>118</v>
      </c>
    </row>
    <row r="43" spans="1:14" x14ac:dyDescent="0.25">
      <c r="A43" s="34">
        <v>4</v>
      </c>
      <c r="B43" s="34" t="s">
        <v>119</v>
      </c>
    </row>
    <row r="44" spans="1:14" x14ac:dyDescent="0.25">
      <c r="A44" s="34">
        <v>5</v>
      </c>
      <c r="B44" s="34" t="s">
        <v>120</v>
      </c>
    </row>
    <row r="45" spans="1:14" x14ac:dyDescent="0.25">
      <c r="A45" s="34">
        <v>6</v>
      </c>
      <c r="B45" s="34" t="s">
        <v>121</v>
      </c>
    </row>
    <row r="46" spans="1:14" x14ac:dyDescent="0.25">
      <c r="A46" s="34">
        <v>7</v>
      </c>
      <c r="B46" s="34" t="s">
        <v>122</v>
      </c>
    </row>
    <row r="47" spans="1:14" x14ac:dyDescent="0.25">
      <c r="A47" s="34">
        <v>8</v>
      </c>
      <c r="B47" s="34" t="s">
        <v>123</v>
      </c>
    </row>
    <row r="48" spans="1:14" x14ac:dyDescent="0.25">
      <c r="A48" s="34">
        <v>9</v>
      </c>
      <c r="B48" s="34" t="s">
        <v>124</v>
      </c>
    </row>
    <row r="49" spans="1:2" x14ac:dyDescent="0.25">
      <c r="A49" s="34">
        <v>10</v>
      </c>
      <c r="B49" s="34" t="s">
        <v>125</v>
      </c>
    </row>
    <row r="50" spans="1:2" x14ac:dyDescent="0.25">
      <c r="A50" s="34">
        <v>11</v>
      </c>
      <c r="B50" s="34" t="s">
        <v>126</v>
      </c>
    </row>
    <row r="51" spans="1:2" x14ac:dyDescent="0.25">
      <c r="A51" s="34">
        <v>12</v>
      </c>
      <c r="B51" s="34" t="s">
        <v>127</v>
      </c>
    </row>
    <row r="52" spans="1:2" x14ac:dyDescent="0.25">
      <c r="A52" s="34">
        <v>13</v>
      </c>
      <c r="B52" s="34" t="s">
        <v>128</v>
      </c>
    </row>
  </sheetData>
  <mergeCells count="36">
    <mergeCell ref="I2:I3"/>
    <mergeCell ref="H4:H8"/>
    <mergeCell ref="H10:H17"/>
    <mergeCell ref="H27:H31"/>
    <mergeCell ref="H32:H36"/>
    <mergeCell ref="J2:K2"/>
    <mergeCell ref="L2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28:N36"/>
    <mergeCell ref="B1:G4"/>
    <mergeCell ref="A1:A4"/>
    <mergeCell ref="B5:G6"/>
    <mergeCell ref="L27:N27"/>
    <mergeCell ref="H20:H23"/>
    <mergeCell ref="L22:N22"/>
    <mergeCell ref="L23:N23"/>
    <mergeCell ref="L24:N24"/>
    <mergeCell ref="L25:N25"/>
    <mergeCell ref="L26:N26"/>
    <mergeCell ref="L17:N17"/>
    <mergeCell ref="L18:N18"/>
    <mergeCell ref="L19:N19"/>
    <mergeCell ref="L20:N20"/>
    <mergeCell ref="L21:N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T 2-3</vt:lpstr>
      <vt:lpstr>F 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2021-01-31T14:08:11Z</dcterms:modified>
</cp:coreProperties>
</file>