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mc:AlternateContent xmlns:mc="http://schemas.openxmlformats.org/markup-compatibility/2006">
    <mc:Choice Requires="x15">
      <x15ac:absPath xmlns:x15ac="http://schemas.microsoft.com/office/spreadsheetml/2010/11/ac" url="C:\Users\Malilimalo Phaswana\Documents\CPI Data\"/>
    </mc:Choice>
  </mc:AlternateContent>
  <xr:revisionPtr revIDLastSave="0" documentId="8_{1351D705-657C-4AFE-ACE9-53DCF29CD2B4}" xr6:coauthVersionLast="47" xr6:coauthVersionMax="47" xr10:uidLastSave="{00000000-0000-0000-0000-000000000000}"/>
  <workbookProtection workbookAlgorithmName="SHA-512" workbookHashValue="4/WRmY5Js/tJgRq0JFLMU5C4qofDZMAP1fvOqLYGUG58BP8ek+BPZdn35WRX0JHivSBYd159aMiDzvmSuERFPw==" workbookSaltValue="WEOqijc0DXXYVyAqoIc5JA==" workbookSpinCount="100000" lockStructure="1"/>
  <bookViews>
    <workbookView xWindow="-108" yWindow="-108" windowWidth="23256" windowHeight="12576" tabRatio="592" xr2:uid="{00000000-000D-0000-FFFF-FFFF00000000}"/>
  </bookViews>
  <sheets>
    <sheet name="Home" sheetId="4" r:id="rId1"/>
    <sheet name="Model Workings" sheetId="5" state="hidden" r:id="rId2"/>
    <sheet name="Model Prices" sheetId="7" state="hidden" r:id="rId3"/>
  </sheets>
  <definedNames>
    <definedName name="Category">#REF!</definedName>
    <definedName name="Prov">'Model Prices'!$C$2:$K$2</definedName>
    <definedName name="Province">#REF!</definedName>
    <definedName name="YesNo">Home!$I$3:$I$5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7" i="4" l="1"/>
  <c r="E28" i="4"/>
  <c r="C27" i="4" s="1"/>
  <c r="E15" i="4"/>
  <c r="E24" i="4"/>
  <c r="C65" i="4"/>
  <c r="C56" i="4"/>
  <c r="H51" i="4"/>
  <c r="H52" i="4"/>
  <c r="H53" i="4"/>
  <c r="H54" i="4"/>
  <c r="H55" i="4"/>
  <c r="H56" i="4"/>
  <c r="H57" i="4"/>
  <c r="H58" i="4"/>
  <c r="H59" i="4"/>
  <c r="H60" i="4"/>
  <c r="H61" i="4"/>
  <c r="H62" i="4"/>
  <c r="H63" i="4"/>
  <c r="H64" i="4"/>
  <c r="H65" i="4"/>
  <c r="H66" i="4"/>
  <c r="H67" i="4"/>
  <c r="H68" i="4"/>
  <c r="H69" i="4"/>
  <c r="H50" i="4"/>
  <c r="H47" i="4"/>
  <c r="H48" i="4"/>
  <c r="H42" i="4"/>
  <c r="H43" i="4"/>
  <c r="H44" i="4"/>
  <c r="H45" i="4"/>
  <c r="H46" i="4"/>
  <c r="H35" i="4"/>
  <c r="H36" i="4"/>
  <c r="H37" i="4"/>
  <c r="H38" i="4"/>
  <c r="H39" i="4"/>
  <c r="H40" i="4"/>
  <c r="H41" i="4"/>
  <c r="H34" i="4"/>
  <c r="H30" i="4"/>
  <c r="H31" i="4"/>
  <c r="H32" i="4"/>
  <c r="H29" i="4"/>
  <c r="H26" i="4"/>
  <c r="H25" i="4"/>
  <c r="H17" i="4"/>
  <c r="H18" i="4"/>
  <c r="H19" i="4"/>
  <c r="H20" i="4"/>
  <c r="H21" i="4"/>
  <c r="H22" i="4"/>
  <c r="H23" i="4"/>
  <c r="H16" i="4"/>
  <c r="C62" i="4"/>
  <c r="C61" i="4"/>
  <c r="C53" i="4"/>
  <c r="C46" i="4"/>
  <c r="C42" i="4"/>
  <c r="C36" i="4"/>
  <c r="C33" i="4"/>
  <c r="E49" i="4"/>
  <c r="G24" i="4"/>
  <c r="H24" i="4"/>
  <c r="G15" i="4"/>
  <c r="H15" i="4" s="1"/>
  <c r="C14" i="4"/>
  <c r="E71" i="4" s="1"/>
  <c r="G28" i="4"/>
  <c r="H28" i="4" s="1"/>
  <c r="G49" i="4"/>
  <c r="H49" i="4"/>
  <c r="E12" i="4"/>
  <c r="D49" i="5" s="1"/>
  <c r="D19" i="5" l="1"/>
  <c r="D55" i="5"/>
  <c r="D9" i="5"/>
  <c r="D13" i="5"/>
  <c r="D47" i="5"/>
  <c r="D57" i="5"/>
  <c r="D54" i="5"/>
  <c r="D24" i="5"/>
  <c r="D8" i="5"/>
  <c r="D29" i="5"/>
  <c r="D4" i="5"/>
  <c r="D6" i="5"/>
  <c r="D39" i="5"/>
  <c r="D33" i="5"/>
  <c r="D50" i="5"/>
  <c r="D20" i="5"/>
  <c r="D37" i="5"/>
  <c r="D16" i="5"/>
  <c r="D51" i="5"/>
  <c r="D52" i="5"/>
  <c r="D35" i="5"/>
  <c r="D25" i="5"/>
  <c r="D46" i="5"/>
  <c r="D45" i="5"/>
  <c r="D7" i="5"/>
  <c r="D36" i="5"/>
  <c r="D31" i="5"/>
  <c r="D17" i="5"/>
  <c r="D30" i="5"/>
  <c r="D3" i="5"/>
  <c r="D28" i="5"/>
  <c r="D23" i="5"/>
  <c r="D56" i="5"/>
  <c r="D14" i="5"/>
  <c r="D15" i="5"/>
  <c r="D48" i="5"/>
  <c r="D38" i="5"/>
  <c r="D40" i="5"/>
  <c r="D34" i="5"/>
  <c r="D22" i="5"/>
  <c r="D18" i="5"/>
  <c r="H71" i="4"/>
  <c r="C34" i="5" s="1"/>
  <c r="D53" i="5"/>
  <c r="D21" i="5"/>
  <c r="D44" i="5"/>
  <c r="D5" i="5"/>
  <c r="D43" i="5"/>
  <c r="D27" i="5"/>
  <c r="D12" i="5"/>
  <c r="D41" i="5"/>
  <c r="D10" i="5"/>
  <c r="D32" i="5"/>
  <c r="D58" i="5"/>
  <c r="D42" i="5"/>
  <c r="D26" i="5"/>
  <c r="D11" i="5"/>
  <c r="E34" i="5" l="1"/>
  <c r="C10" i="5"/>
  <c r="E10" i="5" s="1"/>
  <c r="C50" i="5"/>
  <c r="E50" i="5" s="1"/>
  <c r="C6" i="5"/>
  <c r="E6" i="5" s="1"/>
  <c r="C54" i="5"/>
  <c r="E54" i="5" s="1"/>
  <c r="C7" i="5"/>
  <c r="E7" i="5" s="1"/>
  <c r="C4" i="5"/>
  <c r="E4" i="5" s="1"/>
  <c r="C13" i="5"/>
  <c r="E13" i="5" s="1"/>
  <c r="C39" i="5"/>
  <c r="E39" i="5" s="1"/>
  <c r="C46" i="5"/>
  <c r="E46" i="5" s="1"/>
  <c r="C12" i="5"/>
  <c r="E12" i="5" s="1"/>
  <c r="C35" i="5"/>
  <c r="E35" i="5" s="1"/>
  <c r="C53" i="5"/>
  <c r="E53" i="5" s="1"/>
  <c r="C18" i="5"/>
  <c r="E18" i="5" s="1"/>
  <c r="C16" i="5"/>
  <c r="E16" i="5" s="1"/>
  <c r="C48" i="5"/>
  <c r="E48" i="5" s="1"/>
  <c r="C14" i="5"/>
  <c r="E14" i="5" s="1"/>
  <c r="C32" i="5"/>
  <c r="E32" i="5" s="1"/>
  <c r="C36" i="5"/>
  <c r="E36" i="5" s="1"/>
  <c r="C22" i="5"/>
  <c r="E22" i="5" s="1"/>
  <c r="C44" i="5"/>
  <c r="E44" i="5" s="1"/>
  <c r="C40" i="5"/>
  <c r="E40" i="5" s="1"/>
  <c r="C52" i="5"/>
  <c r="E52" i="5" s="1"/>
  <c r="C3" i="5"/>
  <c r="E3" i="5" s="1"/>
  <c r="C45" i="5"/>
  <c r="E45" i="5" s="1"/>
  <c r="C5" i="5"/>
  <c r="E5" i="5" s="1"/>
  <c r="C37" i="5"/>
  <c r="E37" i="5" s="1"/>
  <c r="C30" i="5"/>
  <c r="E30" i="5" s="1"/>
  <c r="C47" i="5"/>
  <c r="E47" i="5" s="1"/>
  <c r="C57" i="5"/>
  <c r="E57" i="5" s="1"/>
  <c r="C25" i="5"/>
  <c r="E25" i="5" s="1"/>
  <c r="C9" i="5"/>
  <c r="E9" i="5" s="1"/>
  <c r="C43" i="5"/>
  <c r="E43" i="5" s="1"/>
  <c r="C20" i="5"/>
  <c r="E20" i="5" s="1"/>
  <c r="C24" i="5"/>
  <c r="E24" i="5" s="1"/>
  <c r="C51" i="5"/>
  <c r="E51" i="5" s="1"/>
  <c r="C58" i="5"/>
  <c r="E58" i="5" s="1"/>
  <c r="C33" i="5"/>
  <c r="E33" i="5" s="1"/>
  <c r="C56" i="5"/>
  <c r="E56" i="5" s="1"/>
  <c r="C38" i="5"/>
  <c r="E38" i="5" s="1"/>
  <c r="C29" i="5"/>
  <c r="E29" i="5" s="1"/>
  <c r="C23" i="5"/>
  <c r="E23" i="5" s="1"/>
  <c r="C55" i="5"/>
  <c r="E55" i="5" s="1"/>
  <c r="C19" i="5"/>
  <c r="E19" i="5" s="1"/>
  <c r="C27" i="5"/>
  <c r="E27" i="5" s="1"/>
  <c r="C8" i="5"/>
  <c r="E8" i="5" s="1"/>
  <c r="C26" i="5"/>
  <c r="E26" i="5" s="1"/>
  <c r="C17" i="5"/>
  <c r="E17" i="5" s="1"/>
  <c r="C28" i="5"/>
  <c r="E28" i="5" s="1"/>
  <c r="C42" i="5"/>
  <c r="E42" i="5" s="1"/>
  <c r="C31" i="5"/>
  <c r="E31" i="5" s="1"/>
  <c r="C11" i="5"/>
  <c r="E11" i="5" s="1"/>
  <c r="C15" i="5"/>
  <c r="E15" i="5" s="1"/>
  <c r="C49" i="5"/>
  <c r="E49" i="5" s="1"/>
  <c r="C21" i="5"/>
  <c r="E21" i="5" s="1"/>
  <c r="C41" i="5"/>
  <c r="E41" i="5" s="1"/>
  <c r="E60" i="5" l="1"/>
  <c r="E73" i="4" s="1"/>
</calcChain>
</file>

<file path=xl/sharedStrings.xml><?xml version="1.0" encoding="utf-8"?>
<sst xmlns="http://schemas.openxmlformats.org/spreadsheetml/2006/main" count="215" uniqueCount="106">
  <si>
    <t>Western Cape</t>
  </si>
  <si>
    <t>Food</t>
  </si>
  <si>
    <t>Bread and cereals</t>
  </si>
  <si>
    <t>Meat</t>
  </si>
  <si>
    <t>Fish</t>
  </si>
  <si>
    <t>Milk, eggs and cheese</t>
  </si>
  <si>
    <t>Oils and fats</t>
  </si>
  <si>
    <t>Fruit</t>
  </si>
  <si>
    <t>Vegetables</t>
  </si>
  <si>
    <t>Sugar, sweets and deserts</t>
  </si>
  <si>
    <t>Non-alcoholic beverages</t>
  </si>
  <si>
    <t>Hot beverages</t>
  </si>
  <si>
    <t>Cold beverages</t>
  </si>
  <si>
    <t>Alcoholic beverages and tobacco</t>
  </si>
  <si>
    <t>Alcoholic beverages</t>
  </si>
  <si>
    <t>Spirits</t>
  </si>
  <si>
    <t>Wine</t>
  </si>
  <si>
    <t>Beer</t>
  </si>
  <si>
    <t>Tobacco</t>
  </si>
  <si>
    <t>Clothing and footwear</t>
  </si>
  <si>
    <t>Clothing</t>
  </si>
  <si>
    <t>Footwear</t>
  </si>
  <si>
    <t>Housing and utilities</t>
  </si>
  <si>
    <t>Actual rentals for housing</t>
  </si>
  <si>
    <t>Owners equivalent rent</t>
  </si>
  <si>
    <t>Maintenance and repair</t>
  </si>
  <si>
    <t>Water and other services</t>
  </si>
  <si>
    <t>Electricity and other fuels</t>
  </si>
  <si>
    <t>Furnishings, floor coverings and textiles</t>
  </si>
  <si>
    <t>Appliances, tableware and equipment</t>
  </si>
  <si>
    <t>Supplies and services</t>
  </si>
  <si>
    <t>Health</t>
  </si>
  <si>
    <t>Transport</t>
  </si>
  <si>
    <t>Purchase of vehicles</t>
  </si>
  <si>
    <t>Private transport operation</t>
  </si>
  <si>
    <t>Petrol</t>
  </si>
  <si>
    <t>Other running costs</t>
  </si>
  <si>
    <t>Public transport</t>
  </si>
  <si>
    <t>Communication</t>
  </si>
  <si>
    <t>Postal services and telecommunication services</t>
  </si>
  <si>
    <t>Telecommunication equipment</t>
  </si>
  <si>
    <t>Recreation and culture</t>
  </si>
  <si>
    <t>Recreational equipment</t>
  </si>
  <si>
    <t>Recreational and cultural services</t>
  </si>
  <si>
    <t>Books, newspapers and stationery</t>
  </si>
  <si>
    <t>Package holidays</t>
  </si>
  <si>
    <t>Education</t>
  </si>
  <si>
    <t>Restaurants and hotels</t>
  </si>
  <si>
    <t>Restaurants</t>
  </si>
  <si>
    <t>Hotels</t>
  </si>
  <si>
    <t>Personal care</t>
  </si>
  <si>
    <t>Insurance</t>
  </si>
  <si>
    <t>Financial services</t>
  </si>
  <si>
    <t>Other services</t>
  </si>
  <si>
    <t>Eastern Cape</t>
  </si>
  <si>
    <t>Northern Cape</t>
  </si>
  <si>
    <t>Free State</t>
  </si>
  <si>
    <t>Kwazulu-Natal</t>
  </si>
  <si>
    <t>North-West</t>
  </si>
  <si>
    <t>Gauteng</t>
  </si>
  <si>
    <t>Mpumalanga</t>
  </si>
  <si>
    <t>Limpopo</t>
  </si>
  <si>
    <t>Expenditure Category</t>
  </si>
  <si>
    <t>Amount (in Rands)</t>
  </si>
  <si>
    <t>Food and non-alcoholic beverages</t>
  </si>
  <si>
    <t>Household contents and services</t>
  </si>
  <si>
    <t>Miscellaneous</t>
  </si>
  <si>
    <t>Province</t>
  </si>
  <si>
    <t>Proportion of Budget</t>
  </si>
  <si>
    <t>Contribution to Personal Inflation</t>
  </si>
  <si>
    <t>Inflation Rate</t>
  </si>
  <si>
    <t>INSTRUCTIONS:</t>
  </si>
  <si>
    <t>PERSONAL INFLATION</t>
  </si>
  <si>
    <t>Missing</t>
  </si>
  <si>
    <t>FINAL</t>
  </si>
  <si>
    <t xml:space="preserve">Total Monthly Expenditure </t>
  </si>
  <si>
    <t>Provinces</t>
  </si>
  <si>
    <t>This is your monthly rent expense if you are renting a home.</t>
  </si>
  <si>
    <t xml:space="preserve">This includes both materials for maintenance (paint, cement etc.) and services for maintenance (plumbers, electricians etc). </t>
  </si>
  <si>
    <t>(Water, rates and taxes and levies)</t>
  </si>
  <si>
    <t>Electricity and Gas</t>
  </si>
  <si>
    <t xml:space="preserve">(Cleaning materials, domestic services etc.) </t>
  </si>
  <si>
    <t>(Tyres, battery, brake pads etc.)</t>
  </si>
  <si>
    <t>This includes transport by road, rail and air.</t>
  </si>
  <si>
    <t>(Renting post boxes, courier services, telephone/cellphone/internet changes for usage not hardware)</t>
  </si>
  <si>
    <t>Explanations (Examples of specific goods/services)</t>
  </si>
  <si>
    <t>(Purchases of telecommunication devices like cellphones etc.)</t>
  </si>
  <si>
    <t>Vacation</t>
  </si>
  <si>
    <t>This includes personal care items not included elsewhere (shampoo, toothpaste, jewellery, sunglasses etc.)</t>
  </si>
  <si>
    <t>This includes health goods and services (pharmaceutical products, medical services and hospital services) but excludes medical aid (which falls under insurance).</t>
  </si>
  <si>
    <t>Financial services not classified elsewhere (bank charges etc.) excluding interest expense.</t>
  </si>
  <si>
    <t>5. View your personal inflation figure presented in cell E73 which is a green cell.</t>
  </si>
  <si>
    <t>If you are a home owner, input the monthly rental income you could command for your home with reference to similar properties on the market.</t>
  </si>
  <si>
    <t>(Subscription fees for television, sports events tickets, gym membership fees, social club fees, gambling etc.)</t>
  </si>
  <si>
    <t>(Television, subscription televsion decoder, photographic equipment, sports equipment, musical instruments, pets and pet related products, gardens etc.)</t>
  </si>
  <si>
    <t>This refers to the fees and not the textbooks (which fall under books, newspaper and stationery)</t>
  </si>
  <si>
    <t>Services that aren't classified elsewhere (security systems etc.)</t>
  </si>
  <si>
    <t xml:space="preserve">If your car is 10 years old or older, simply input a '0' in cell E48 and ignore the calculation below. If your car is newer than 10 years input the monthly depreciation charge on your vehicle calculated as follows: Monthly depreciation= [(cost/useful life)/12]                                                                                                                                                         *Cost is equal to the cash price of the car on the date when you purchased the car.                                       *Useful life is equal to 10 less the age of the vehicle (in years) at the date when the vehicle was purchased. For new cars the useful life is 10 (10 years less 0 years). For a used car that was purchased when it was 3 years old, the useful life is 7 (10 years less 3 years).                                                        </t>
  </si>
  <si>
    <t>Rental expense for housing</t>
  </si>
  <si>
    <t>Owners' equivalent rent</t>
  </si>
  <si>
    <t>1. Select your province from the drop down menu in E11 which is a light-grey cell.</t>
  </si>
  <si>
    <t>2. Populate the table below by filling in the light-grey blocks (in accordance with instruction number 3) using the explanations and examples in column F to aid your understanding of certain categories. Dark-grey cells are simply included for the purposes of totalling sub-categories and cannot be altered. All relevant cells are protected except for those that are light-grey.</t>
  </si>
  <si>
    <t xml:space="preserve">3. Fill in your monthly expenditure (in Rands) in each of the light-grey blocks inside the table, providing as much detail as possible with regards to tertiary categories (column E) to achieve the most relevant inflation figure for you. For items where there are secondary category totals (column D) for tertiary categories, you are required to at least enter the total for that group of items (column D) but should also provide as much information as possible outlining the tertiary categories one spends on (column E). For example, if you spend R500 on alcoholic beverages every month and are unsure how much of this R500 is allocated to the tertiary categories of 'Spirits', 'Wine' and 'Beer', then simply enter '500' in the light-grey block next to "Alcoholic beverages" in column D. On the other hand, if you are certain of the full allocation of R500 to tertiary categories (for example, R250 on Spirits, R150 on Wine and R100 on Beer), then fill these amounts in the light-grey blocks for those tertiary categories (column E) and also enter the total for "Alcoholic beverages" (column D). If you are not certain of all of the sub-categories but do know your total expenditure on the secondary category (for example, R500 on alcoholic beverages of which R150 on wine)  then simply input '500' for "Alcoholic beverages" in column D and  '150' for 'Wine' in column E. </t>
  </si>
  <si>
    <t xml:space="preserve">(Household insurance, medical aid etc.). Insurance does not include life insurance which is excluded from the calculation of personal inflation. </t>
  </si>
  <si>
    <t>DISCLAIMER: This version of the model utilises price data (obtained from Stats SA) for the period March 2020 to March 2021 and is thus applicable for personal inflation calculations in 2021.</t>
  </si>
  <si>
    <t>4. Once the light-grey blocks have been filled out in as much detail as possible, correct any red cells in column D by either: adjusting the tertiary categories in column E (if any of these amounts are incorrect)  to (once summed) equal the secondary total (column D), or alternatively, filling in a total in column D that is equal to the sum of the tertiary categories as indicated by the adjacent dark-grey block in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</si>
</sst>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R&quot;\ #,##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11"/>
      <color rgb="FF000000"/>
      <name val="Arial"/>
      <family val="2"/>
    </font>
    <font>
      <sz val="11"/>
      <color rgb="FF000000"/>
      <name val="Arial"/>
      <family val="2"/>
    </font>
    <font>
      <b/>
      <sz val="12"/>
      <color theme="1"/>
      <name val="Calibri"/>
      <family val="2"/>
      <scheme val="minor"/>
    </font>
    <font>
      <sz val="11"/>
      <name val="Arial"/>
      <family val="2"/>
    </font>
    <font>
      <sz val="11"/>
      <color theme="1"/>
      <name val="Arial"/>
      <family val="2"/>
    </font>
    <font>
      <b/>
      <sz val="11"/>
      <color theme="1"/>
      <name val="Arial"/>
      <family val="2"/>
    </font>
    <font>
      <sz val="12"/>
      <color theme="1"/>
      <name val="Arial"/>
      <family val="2"/>
    </font>
    <font>
      <sz val="11"/>
      <color rgb="FFFF0000"/>
      <name val="Arial"/>
      <family val="2"/>
    </font>
    <font>
      <sz val="11"/>
      <color theme="0"/>
      <name val="Arial"/>
      <family val="2"/>
    </font>
    <font>
      <b/>
      <sz val="14"/>
      <name val="Arial"/>
      <family val="2"/>
    </font>
    <font>
      <sz val="14"/>
      <name val="Arial"/>
      <family val="2"/>
    </font>
    <font>
      <sz val="14"/>
      <color theme="1"/>
      <name val="Arial"/>
      <family val="2"/>
    </font>
    <font>
      <b/>
      <sz val="14"/>
      <color theme="1"/>
      <name val="Arial"/>
      <family val="2"/>
    </font>
    <font>
      <sz val="12"/>
      <name val="Arial"/>
      <family val="2"/>
    </font>
    <font>
      <b/>
      <sz val="12"/>
      <color theme="1"/>
      <name val="Arial"/>
      <family val="2"/>
    </font>
    <font>
      <sz val="12"/>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rgb="FF92D05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bottom style="medium">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right style="thin">
        <color indexed="64"/>
      </right>
      <top/>
      <bottom style="medium">
        <color auto="1"/>
      </bottom>
      <diagonal/>
    </border>
    <border>
      <left/>
      <right style="thin">
        <color indexed="64"/>
      </right>
      <top style="medium">
        <color auto="1"/>
      </top>
      <bottom/>
      <diagonal/>
    </border>
    <border>
      <left/>
      <right style="thin">
        <color indexed="64"/>
      </right>
      <top style="thin">
        <color auto="1"/>
      </top>
      <bottom style="medium">
        <color auto="1"/>
      </bottom>
      <diagonal/>
    </border>
    <border>
      <left/>
      <right style="thin">
        <color indexed="64"/>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88">
    <xf numFmtId="0" fontId="0" fillId="0" borderId="0" xfId="0"/>
    <xf numFmtId="0" fontId="16" fillId="0" borderId="0" xfId="0" applyFont="1"/>
    <xf numFmtId="0" fontId="22" fillId="0" borderId="0" xfId="0" applyFont="1" applyProtection="1">
      <protection locked="0"/>
    </xf>
    <xf numFmtId="0" fontId="21" fillId="33" borderId="10" xfId="0" applyFont="1" applyFill="1" applyBorder="1" applyAlignment="1">
      <alignment vertical="top"/>
    </xf>
    <xf numFmtId="0" fontId="20" fillId="33" borderId="10" xfId="0" applyFont="1" applyFill="1" applyBorder="1" applyAlignment="1">
      <alignment vertical="top"/>
    </xf>
    <xf numFmtId="0" fontId="24" fillId="0" borderId="0" xfId="0" applyFont="1" applyProtection="1">
      <protection locked="0"/>
    </xf>
    <xf numFmtId="0" fontId="27" fillId="0" borderId="0" xfId="0" applyFont="1" applyProtection="1">
      <protection locked="0"/>
    </xf>
    <xf numFmtId="0" fontId="28" fillId="0" borderId="0" xfId="0" applyFont="1" applyProtection="1">
      <protection locked="0"/>
    </xf>
    <xf numFmtId="0" fontId="26" fillId="0" borderId="0" xfId="0" applyFont="1" applyProtection="1"/>
    <xf numFmtId="0" fontId="25" fillId="0" borderId="0" xfId="0" applyFont="1" applyProtection="1"/>
    <xf numFmtId="0" fontId="24" fillId="0" borderId="0" xfId="0" applyFont="1" applyProtection="1"/>
    <xf numFmtId="0" fontId="28" fillId="0" borderId="0" xfId="0" applyFont="1" applyProtection="1"/>
    <xf numFmtId="0" fontId="29" fillId="37" borderId="11" xfId="0" applyFont="1" applyFill="1" applyBorder="1" applyProtection="1"/>
    <xf numFmtId="0" fontId="25" fillId="0" borderId="12" xfId="0" applyFont="1" applyFill="1" applyBorder="1" applyProtection="1"/>
    <xf numFmtId="0" fontId="30" fillId="37" borderId="14" xfId="0" applyFont="1" applyFill="1" applyBorder="1" applyProtection="1"/>
    <xf numFmtId="0" fontId="20" fillId="37" borderId="21" xfId="0" applyFont="1" applyFill="1" applyBorder="1" applyAlignment="1" applyProtection="1">
      <alignment vertical="top" wrapText="1"/>
    </xf>
    <xf numFmtId="0" fontId="24" fillId="37" borderId="22" xfId="0" applyFont="1" applyFill="1" applyBorder="1" applyProtection="1"/>
    <xf numFmtId="0" fontId="21" fillId="33" borderId="0" xfId="0" applyFont="1" applyFill="1" applyBorder="1" applyAlignment="1" applyProtection="1">
      <alignment vertical="top" wrapText="1"/>
    </xf>
    <xf numFmtId="0" fontId="24" fillId="37" borderId="23" xfId="0" applyFont="1" applyFill="1" applyBorder="1" applyProtection="1"/>
    <xf numFmtId="0" fontId="21" fillId="33" borderId="26" xfId="0" applyFont="1" applyFill="1" applyBorder="1" applyAlignment="1" applyProtection="1">
      <alignment vertical="top" wrapText="1"/>
    </xf>
    <xf numFmtId="0" fontId="30" fillId="37" borderId="16" xfId="0" applyFont="1" applyFill="1" applyBorder="1" applyProtection="1"/>
    <xf numFmtId="0" fontId="24" fillId="37" borderId="25" xfId="0" applyFont="1" applyFill="1" applyBorder="1" applyProtection="1"/>
    <xf numFmtId="0" fontId="21" fillId="33" borderId="17" xfId="0" applyFont="1" applyFill="1" applyBorder="1" applyAlignment="1" applyProtection="1">
      <alignment vertical="top" wrapText="1"/>
    </xf>
    <xf numFmtId="0" fontId="21" fillId="33" borderId="12" xfId="0" applyFont="1" applyFill="1" applyBorder="1" applyAlignment="1" applyProtection="1">
      <alignment vertical="top" wrapText="1"/>
    </xf>
    <xf numFmtId="0" fontId="20" fillId="33" borderId="21" xfId="0" applyFont="1" applyFill="1" applyBorder="1" applyAlignment="1" applyProtection="1">
      <alignment vertical="top" wrapText="1"/>
    </xf>
    <xf numFmtId="0" fontId="20" fillId="37" borderId="27" xfId="0" applyFont="1" applyFill="1" applyBorder="1" applyAlignment="1" applyProtection="1">
      <alignment vertical="top" wrapText="1"/>
    </xf>
    <xf numFmtId="0" fontId="21" fillId="0" borderId="28" xfId="0" applyFont="1" applyFill="1" applyBorder="1" applyAlignment="1" applyProtection="1">
      <alignment vertical="top" wrapText="1"/>
    </xf>
    <xf numFmtId="0" fontId="21" fillId="37" borderId="12" xfId="0" applyFont="1" applyFill="1" applyBorder="1" applyAlignment="1" applyProtection="1">
      <alignment vertical="top" wrapText="1"/>
    </xf>
    <xf numFmtId="0" fontId="24" fillId="0" borderId="13" xfId="0" applyFont="1" applyBorder="1" applyProtection="1"/>
    <xf numFmtId="0" fontId="21" fillId="37" borderId="24" xfId="0" applyFont="1" applyFill="1" applyBorder="1" applyAlignment="1" applyProtection="1">
      <alignment vertical="top" wrapText="1"/>
    </xf>
    <xf numFmtId="0" fontId="20" fillId="37" borderId="25" xfId="0" applyFont="1" applyFill="1" applyBorder="1" applyAlignment="1" applyProtection="1">
      <alignment vertical="top" wrapText="1"/>
    </xf>
    <xf numFmtId="0" fontId="21" fillId="37" borderId="17" xfId="0" applyFont="1" applyFill="1" applyBorder="1" applyAlignment="1" applyProtection="1">
      <alignment vertical="top" wrapText="1"/>
    </xf>
    <xf numFmtId="0" fontId="20" fillId="37" borderId="22" xfId="0" applyFont="1" applyFill="1" applyBorder="1" applyAlignment="1" applyProtection="1">
      <alignment vertical="top" wrapText="1"/>
    </xf>
    <xf numFmtId="0" fontId="21" fillId="37" borderId="0" xfId="0" applyFont="1" applyFill="1" applyBorder="1" applyAlignment="1" applyProtection="1">
      <alignment vertical="top" wrapText="1"/>
    </xf>
    <xf numFmtId="0" fontId="29" fillId="37" borderId="19" xfId="0" applyFont="1" applyFill="1" applyBorder="1" applyProtection="1"/>
    <xf numFmtId="0" fontId="21" fillId="37" borderId="20" xfId="0" applyFont="1" applyFill="1" applyBorder="1" applyAlignment="1" applyProtection="1">
      <alignment vertical="top" wrapText="1"/>
    </xf>
    <xf numFmtId="0" fontId="20" fillId="37" borderId="0" xfId="0" applyFont="1" applyFill="1" applyBorder="1" applyAlignment="1" applyProtection="1">
      <alignment vertical="top" wrapText="1"/>
    </xf>
    <xf numFmtId="0" fontId="20" fillId="37" borderId="17" xfId="0" applyFont="1" applyFill="1" applyBorder="1" applyAlignment="1" applyProtection="1">
      <alignment vertical="top" wrapText="1"/>
    </xf>
    <xf numFmtId="0" fontId="21" fillId="0" borderId="17" xfId="0" applyFont="1" applyFill="1" applyBorder="1" applyAlignment="1" applyProtection="1">
      <alignment vertical="top" wrapText="1"/>
    </xf>
    <xf numFmtId="0" fontId="20" fillId="33" borderId="25" xfId="0" applyFont="1" applyFill="1" applyBorder="1" applyAlignment="1" applyProtection="1">
      <alignment vertical="top" wrapText="1"/>
    </xf>
    <xf numFmtId="0" fontId="20" fillId="33" borderId="22" xfId="0" applyFont="1" applyFill="1" applyBorder="1" applyAlignment="1" applyProtection="1">
      <alignment vertical="top" wrapText="1"/>
    </xf>
    <xf numFmtId="0" fontId="27" fillId="0" borderId="0" xfId="0" applyFont="1" applyProtection="1"/>
    <xf numFmtId="0" fontId="28" fillId="0" borderId="0" xfId="0" applyFont="1" applyFill="1" applyProtection="1">
      <protection hidden="1"/>
    </xf>
    <xf numFmtId="0" fontId="21" fillId="33" borderId="10" xfId="0" applyFont="1" applyFill="1" applyBorder="1" applyAlignment="1" applyProtection="1">
      <alignment vertical="top" wrapText="1"/>
    </xf>
    <xf numFmtId="0" fontId="20" fillId="0" borderId="10" xfId="0" applyFont="1" applyFill="1" applyBorder="1" applyAlignment="1" applyProtection="1">
      <alignment vertical="top" wrapText="1"/>
    </xf>
    <xf numFmtId="0" fontId="24" fillId="0" borderId="33" xfId="0" applyFont="1" applyFill="1" applyBorder="1" applyProtection="1"/>
    <xf numFmtId="0" fontId="24" fillId="0" borderId="33" xfId="0" applyFont="1" applyBorder="1" applyProtection="1"/>
    <xf numFmtId="0" fontId="25" fillId="0" borderId="33" xfId="0" applyFont="1" applyBorder="1" applyProtection="1"/>
    <xf numFmtId="0" fontId="24" fillId="0" borderId="15" xfId="0" applyFont="1" applyBorder="1" applyProtection="1"/>
    <xf numFmtId="0" fontId="24" fillId="0" borderId="18" xfId="0" applyFont="1" applyBorder="1" applyProtection="1"/>
    <xf numFmtId="0" fontId="31" fillId="36" borderId="0" xfId="0" applyFont="1" applyFill="1" applyProtection="1">
      <protection locked="0"/>
    </xf>
    <xf numFmtId="0" fontId="32" fillId="0" borderId="0" xfId="0" applyFont="1" applyProtection="1"/>
    <xf numFmtId="0" fontId="33" fillId="0" borderId="0" xfId="0" applyFont="1" applyProtection="1"/>
    <xf numFmtId="0" fontId="33" fillId="0" borderId="0" xfId="0" applyFont="1" applyAlignment="1" applyProtection="1">
      <alignment wrapText="1"/>
    </xf>
    <xf numFmtId="0" fontId="24" fillId="0" borderId="15" xfId="0" applyFont="1" applyBorder="1" applyAlignment="1" applyProtection="1">
      <alignment wrapText="1"/>
    </xf>
    <xf numFmtId="0" fontId="31" fillId="0" borderId="0" xfId="0" applyFont="1" applyProtection="1"/>
    <xf numFmtId="0" fontId="24" fillId="0" borderId="0" xfId="0" applyFont="1" applyFill="1" applyProtection="1"/>
    <xf numFmtId="164" fontId="31" fillId="34" borderId="0" xfId="0" applyNumberFormat="1" applyFont="1" applyFill="1" applyProtection="1"/>
    <xf numFmtId="0" fontId="28" fillId="0" borderId="0" xfId="0" applyFont="1" applyProtection="1">
      <protection hidden="1"/>
    </xf>
    <xf numFmtId="0" fontId="34" fillId="0" borderId="0" xfId="0" applyFont="1" applyProtection="1"/>
    <xf numFmtId="10" fontId="24" fillId="0" borderId="0" xfId="0" applyNumberFormat="1" applyFont="1" applyProtection="1"/>
    <xf numFmtId="10" fontId="25" fillId="0" borderId="0" xfId="44" applyNumberFormat="1" applyFont="1" applyAlignment="1" applyProtection="1">
      <alignment wrapText="1"/>
    </xf>
    <xf numFmtId="10" fontId="24" fillId="0" borderId="0" xfId="44" applyNumberFormat="1" applyFont="1" applyProtection="1"/>
    <xf numFmtId="10" fontId="25" fillId="0" borderId="0" xfId="44" applyNumberFormat="1" applyFont="1" applyProtection="1"/>
    <xf numFmtId="10" fontId="24" fillId="0" borderId="0" xfId="44" applyNumberFormat="1" applyFont="1" applyFill="1" applyProtection="1"/>
    <xf numFmtId="0" fontId="34" fillId="0" borderId="0" xfId="0" applyFont="1" applyAlignment="1" applyProtection="1">
      <alignment wrapText="1"/>
    </xf>
    <xf numFmtId="0" fontId="35" fillId="0" borderId="0" xfId="0" applyFont="1" applyProtection="1"/>
    <xf numFmtId="0" fontId="35" fillId="0" borderId="0" xfId="0" applyFont="1" applyAlignment="1" applyProtection="1">
      <alignment wrapText="1"/>
    </xf>
    <xf numFmtId="3" fontId="21" fillId="36" borderId="24" xfId="0" applyNumberFormat="1" applyFont="1" applyFill="1" applyBorder="1" applyAlignment="1" applyProtection="1">
      <alignment vertical="top" wrapText="1"/>
      <protection locked="0"/>
    </xf>
    <xf numFmtId="165" fontId="24" fillId="36" borderId="30" xfId="0" applyNumberFormat="1" applyFont="1" applyFill="1" applyBorder="1" applyProtection="1">
      <protection locked="0"/>
    </xf>
    <xf numFmtId="0" fontId="25" fillId="0" borderId="17" xfId="0" applyFont="1" applyBorder="1" applyAlignment="1" applyProtection="1"/>
    <xf numFmtId="165" fontId="28" fillId="35" borderId="29" xfId="0" applyNumberFormat="1" applyFont="1" applyFill="1" applyBorder="1" applyProtection="1"/>
    <xf numFmtId="165" fontId="24" fillId="36" borderId="31" xfId="0" applyNumberFormat="1" applyFont="1" applyFill="1" applyBorder="1" applyProtection="1">
      <protection locked="0"/>
    </xf>
    <xf numFmtId="165" fontId="24" fillId="36" borderId="32" xfId="0" applyNumberFormat="1" applyFont="1" applyFill="1" applyBorder="1" applyProtection="1">
      <protection locked="0"/>
    </xf>
    <xf numFmtId="165" fontId="24" fillId="36" borderId="34" xfId="0" applyNumberFormat="1" applyFont="1" applyFill="1" applyBorder="1" applyProtection="1">
      <protection locked="0"/>
    </xf>
    <xf numFmtId="165" fontId="24" fillId="36" borderId="29" xfId="0" applyNumberFormat="1" applyFont="1" applyFill="1" applyBorder="1" applyProtection="1">
      <protection locked="0"/>
    </xf>
    <xf numFmtId="165" fontId="24" fillId="36" borderId="35" xfId="0" applyNumberFormat="1" applyFont="1" applyFill="1" applyBorder="1" applyProtection="1">
      <protection locked="0"/>
    </xf>
    <xf numFmtId="165" fontId="21" fillId="36" borderId="24" xfId="0" applyNumberFormat="1" applyFont="1" applyFill="1" applyBorder="1" applyAlignment="1" applyProtection="1">
      <alignment vertical="top" wrapText="1"/>
      <protection locked="0"/>
    </xf>
    <xf numFmtId="165" fontId="23" fillId="36" borderId="24" xfId="0" applyNumberFormat="1" applyFont="1" applyFill="1" applyBorder="1" applyAlignment="1" applyProtection="1">
      <alignment vertical="top" wrapText="1"/>
      <protection locked="0"/>
    </xf>
    <xf numFmtId="165" fontId="28" fillId="35" borderId="12" xfId="0" applyNumberFormat="1" applyFont="1" applyFill="1" applyBorder="1" applyProtection="1"/>
    <xf numFmtId="165" fontId="28" fillId="35" borderId="12" xfId="0" applyNumberFormat="1" applyFont="1" applyFill="1" applyBorder="1" applyAlignment="1" applyProtection="1">
      <alignment vertical="top" wrapText="1"/>
    </xf>
    <xf numFmtId="165" fontId="28" fillId="35" borderId="20" xfId="0" applyNumberFormat="1" applyFont="1" applyFill="1" applyBorder="1" applyAlignment="1" applyProtection="1">
      <alignment vertical="top" wrapText="1"/>
    </xf>
    <xf numFmtId="165" fontId="28" fillId="35" borderId="0" xfId="0" applyNumberFormat="1" applyFont="1" applyFill="1" applyProtection="1"/>
    <xf numFmtId="0" fontId="24" fillId="0" borderId="0" xfId="0" applyFont="1" applyProtection="1"/>
    <xf numFmtId="0" fontId="33" fillId="0" borderId="0" xfId="0" applyFont="1" applyAlignment="1" applyProtection="1">
      <alignment horizontal="left" vertical="center"/>
    </xf>
    <xf numFmtId="0" fontId="25" fillId="0" borderId="0" xfId="0" applyFont="1" applyAlignment="1" applyProtection="1"/>
    <xf numFmtId="0" fontId="33" fillId="0" borderId="0" xfId="0" applyFont="1" applyAlignment="1" applyProtection="1">
      <alignment horizontal="left" vertical="center" wrapText="1"/>
    </xf>
    <xf numFmtId="0" fontId="34" fillId="0" borderId="0" xfId="0" applyFont="1" applyAlignment="1" applyProtection="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73"/>
  <sheetViews>
    <sheetView tabSelected="1" zoomScale="80" zoomScaleNormal="80" workbookViewId="0">
      <selection activeCell="E20" sqref="E20"/>
    </sheetView>
  </sheetViews>
  <sheetFormatPr defaultColWidth="9.21875" defaultRowHeight="13.8" x14ac:dyDescent="0.25"/>
  <cols>
    <col min="1" max="1" width="1.77734375" style="5" customWidth="1"/>
    <col min="2" max="2" width="48.21875" style="5" customWidth="1"/>
    <col min="3" max="3" width="31.77734375" style="5" bestFit="1" customWidth="1"/>
    <col min="4" max="4" width="31.77734375" style="5" customWidth="1"/>
    <col min="5" max="5" width="25.21875" style="5" bestFit="1" customWidth="1"/>
    <col min="6" max="6" width="97.77734375" style="5" customWidth="1"/>
    <col min="7" max="8" width="9.21875" style="7"/>
    <col min="9" max="9" width="9.21875" style="5"/>
    <col min="10" max="10" width="9.21875" style="6"/>
    <col min="11" max="12" width="9.21875" style="5"/>
    <col min="13" max="13" width="174.21875" style="5" customWidth="1"/>
    <col min="14" max="16384" width="9.21875" style="5"/>
  </cols>
  <sheetData>
    <row r="1" spans="2:13" s="10" customFormat="1" x14ac:dyDescent="0.25">
      <c r="B1" s="83" t="s">
        <v>104</v>
      </c>
      <c r="C1" s="83"/>
      <c r="D1" s="83"/>
      <c r="E1" s="83"/>
      <c r="F1" s="83"/>
      <c r="G1" s="11"/>
      <c r="H1" s="11"/>
      <c r="J1" s="41"/>
    </row>
    <row r="2" spans="2:13" s="10" customFormat="1" x14ac:dyDescent="0.25">
      <c r="B2" s="85" t="s">
        <v>71</v>
      </c>
      <c r="C2" s="85"/>
      <c r="D2" s="85"/>
      <c r="G2" s="11"/>
      <c r="H2" s="11"/>
      <c r="J2" s="41"/>
    </row>
    <row r="3" spans="2:13" s="10" customFormat="1" ht="15" x14ac:dyDescent="0.25">
      <c r="B3" s="84" t="s">
        <v>100</v>
      </c>
      <c r="C3" s="84"/>
      <c r="D3" s="84"/>
      <c r="E3" s="84"/>
      <c r="F3" s="84"/>
      <c r="G3" s="66"/>
      <c r="H3" s="66"/>
      <c r="I3" s="52"/>
      <c r="J3" s="52"/>
      <c r="K3" s="52"/>
      <c r="L3" s="52"/>
      <c r="M3" s="52"/>
    </row>
    <row r="4" spans="2:13" s="10" customFormat="1" ht="35.25" customHeight="1" x14ac:dyDescent="0.25">
      <c r="B4" s="86" t="s">
        <v>101</v>
      </c>
      <c r="C4" s="86"/>
      <c r="D4" s="86"/>
      <c r="E4" s="86"/>
      <c r="F4" s="86"/>
      <c r="G4" s="66"/>
      <c r="H4" s="66"/>
      <c r="I4" s="52"/>
      <c r="J4" s="52"/>
      <c r="K4" s="52"/>
      <c r="L4" s="52"/>
      <c r="M4" s="52"/>
    </row>
    <row r="5" spans="2:13" s="10" customFormat="1" ht="102.75" customHeight="1" x14ac:dyDescent="0.25">
      <c r="B5" s="86" t="s">
        <v>102</v>
      </c>
      <c r="C5" s="86"/>
      <c r="D5" s="86"/>
      <c r="E5" s="86"/>
      <c r="F5" s="86"/>
      <c r="G5" s="67"/>
      <c r="H5" s="67"/>
      <c r="I5" s="53"/>
      <c r="J5" s="53"/>
      <c r="K5" s="53"/>
      <c r="L5" s="53"/>
      <c r="M5" s="53"/>
    </row>
    <row r="6" spans="2:13" s="10" customFormat="1" ht="39.75" customHeight="1" x14ac:dyDescent="0.25">
      <c r="B6" s="86" t="s">
        <v>105</v>
      </c>
      <c r="C6" s="86"/>
      <c r="D6" s="86"/>
      <c r="E6" s="86"/>
      <c r="F6" s="86"/>
      <c r="G6" s="67"/>
      <c r="H6" s="67"/>
      <c r="I6" s="53"/>
      <c r="J6" s="53"/>
      <c r="K6" s="53"/>
      <c r="L6" s="53"/>
      <c r="M6" s="53"/>
    </row>
    <row r="7" spans="2:13" s="10" customFormat="1" ht="15" x14ac:dyDescent="0.25">
      <c r="B7" s="84" t="s">
        <v>91</v>
      </c>
      <c r="C7" s="84"/>
      <c r="D7" s="84"/>
      <c r="E7" s="84"/>
      <c r="F7" s="84"/>
      <c r="G7" s="66"/>
      <c r="H7" s="66"/>
      <c r="I7" s="52"/>
      <c r="J7" s="52"/>
      <c r="K7" s="52"/>
      <c r="L7" s="52"/>
      <c r="M7" s="52"/>
    </row>
    <row r="8" spans="2:13" s="10" customFormat="1" x14ac:dyDescent="0.25">
      <c r="B8" s="41"/>
      <c r="G8" s="11"/>
      <c r="H8" s="11"/>
      <c r="J8" s="41"/>
    </row>
    <row r="9" spans="2:13" s="10" customFormat="1" x14ac:dyDescent="0.25">
      <c r="B9" s="41"/>
      <c r="G9" s="11"/>
      <c r="H9" s="11"/>
      <c r="J9" s="41"/>
    </row>
    <row r="10" spans="2:13" s="10" customFormat="1" x14ac:dyDescent="0.25">
      <c r="B10" s="41"/>
      <c r="G10" s="11"/>
      <c r="H10" s="11"/>
      <c r="J10" s="41"/>
    </row>
    <row r="11" spans="2:13" ht="17.399999999999999" x14ac:dyDescent="0.3">
      <c r="B11" s="8"/>
      <c r="C11" s="51" t="s">
        <v>67</v>
      </c>
      <c r="D11" s="9"/>
      <c r="E11" s="50" t="s">
        <v>54</v>
      </c>
    </row>
    <row r="12" spans="2:13" ht="15" x14ac:dyDescent="0.25">
      <c r="B12" s="8"/>
      <c r="C12" s="10"/>
      <c r="D12" s="10"/>
      <c r="E12" s="11" t="str">
        <f>E11</f>
        <v>Eastern Cape</v>
      </c>
      <c r="G12" s="42"/>
      <c r="H12" s="42"/>
    </row>
    <row r="13" spans="2:13" ht="15.6" thickBot="1" x14ac:dyDescent="0.3">
      <c r="B13" s="8"/>
      <c r="C13" s="9"/>
      <c r="E13" s="70" t="s">
        <v>63</v>
      </c>
      <c r="F13" s="9" t="s">
        <v>85</v>
      </c>
      <c r="G13" s="42" t="s">
        <v>73</v>
      </c>
      <c r="H13" s="42" t="s">
        <v>74</v>
      </c>
    </row>
    <row r="14" spans="2:13" ht="17.399999999999999" x14ac:dyDescent="0.3">
      <c r="B14" s="12" t="s">
        <v>64</v>
      </c>
      <c r="C14" s="79">
        <f>SUM(IF(D15&gt;0,D15,E15), IF(D24&gt;0,D24,E24))</f>
        <v>0</v>
      </c>
      <c r="D14" s="13"/>
      <c r="E14" s="47"/>
      <c r="F14" s="28"/>
      <c r="G14" s="42"/>
      <c r="H14" s="42">
        <v>0</v>
      </c>
    </row>
    <row r="15" spans="2:13" ht="17.399999999999999" x14ac:dyDescent="0.3">
      <c r="B15" s="14"/>
      <c r="C15" s="15" t="s">
        <v>1</v>
      </c>
      <c r="D15" s="77"/>
      <c r="E15" s="71">
        <f>SUM(E16:E23)</f>
        <v>0</v>
      </c>
      <c r="F15" s="48"/>
      <c r="G15" s="42">
        <f>IF(D15&gt;SUM(E16:E23),(D15-SUM(E16:E23)), 0)</f>
        <v>0</v>
      </c>
      <c r="H15" s="42">
        <f>IF(G15=0,0,12*G15)</f>
        <v>0</v>
      </c>
    </row>
    <row r="16" spans="2:13" ht="17.399999999999999" x14ac:dyDescent="0.3">
      <c r="B16" s="14"/>
      <c r="C16" s="16"/>
      <c r="D16" s="17" t="s">
        <v>2</v>
      </c>
      <c r="E16" s="69"/>
      <c r="F16" s="48"/>
      <c r="G16" s="42"/>
      <c r="H16" s="42">
        <f>E16*12</f>
        <v>0</v>
      </c>
    </row>
    <row r="17" spans="2:8" ht="17.399999999999999" x14ac:dyDescent="0.3">
      <c r="B17" s="14"/>
      <c r="C17" s="16"/>
      <c r="D17" s="17" t="s">
        <v>3</v>
      </c>
      <c r="E17" s="69"/>
      <c r="F17" s="48"/>
      <c r="G17" s="42"/>
      <c r="H17" s="42">
        <f t="shared" ref="H17:H23" si="0">E17*12</f>
        <v>0</v>
      </c>
    </row>
    <row r="18" spans="2:8" ht="17.399999999999999" x14ac:dyDescent="0.3">
      <c r="B18" s="14"/>
      <c r="C18" s="16"/>
      <c r="D18" s="17" t="s">
        <v>4</v>
      </c>
      <c r="E18" s="69"/>
      <c r="F18" s="48"/>
      <c r="G18" s="42"/>
      <c r="H18" s="42">
        <f t="shared" si="0"/>
        <v>0</v>
      </c>
    </row>
    <row r="19" spans="2:8" ht="17.399999999999999" x14ac:dyDescent="0.3">
      <c r="B19" s="14"/>
      <c r="C19" s="16"/>
      <c r="D19" s="17" t="s">
        <v>5</v>
      </c>
      <c r="E19" s="69"/>
      <c r="F19" s="48"/>
      <c r="G19" s="42"/>
      <c r="H19" s="42">
        <f t="shared" si="0"/>
        <v>0</v>
      </c>
    </row>
    <row r="20" spans="2:8" ht="17.399999999999999" x14ac:dyDescent="0.3">
      <c r="B20" s="14"/>
      <c r="C20" s="16"/>
      <c r="D20" s="17" t="s">
        <v>6</v>
      </c>
      <c r="E20" s="69"/>
      <c r="F20" s="48"/>
      <c r="G20" s="42"/>
      <c r="H20" s="42">
        <f t="shared" si="0"/>
        <v>0</v>
      </c>
    </row>
    <row r="21" spans="2:8" ht="17.399999999999999" x14ac:dyDescent="0.3">
      <c r="B21" s="14"/>
      <c r="C21" s="16"/>
      <c r="D21" s="17" t="s">
        <v>7</v>
      </c>
      <c r="E21" s="69"/>
      <c r="F21" s="48"/>
      <c r="G21" s="42"/>
      <c r="H21" s="42">
        <f t="shared" si="0"/>
        <v>0</v>
      </c>
    </row>
    <row r="22" spans="2:8" ht="17.399999999999999" x14ac:dyDescent="0.3">
      <c r="B22" s="14"/>
      <c r="C22" s="16"/>
      <c r="D22" s="17" t="s">
        <v>8</v>
      </c>
      <c r="E22" s="69"/>
      <c r="F22" s="48"/>
      <c r="G22" s="42"/>
      <c r="H22" s="42">
        <f t="shared" si="0"/>
        <v>0</v>
      </c>
    </row>
    <row r="23" spans="2:8" ht="17.399999999999999" x14ac:dyDescent="0.3">
      <c r="B23" s="14"/>
      <c r="C23" s="18"/>
      <c r="D23" s="19" t="s">
        <v>9</v>
      </c>
      <c r="E23" s="72"/>
      <c r="F23" s="48"/>
      <c r="G23" s="42"/>
      <c r="H23" s="42">
        <f t="shared" si="0"/>
        <v>0</v>
      </c>
    </row>
    <row r="24" spans="2:8" ht="17.399999999999999" x14ac:dyDescent="0.3">
      <c r="B24" s="14"/>
      <c r="C24" s="15" t="s">
        <v>10</v>
      </c>
      <c r="D24" s="78"/>
      <c r="E24" s="71">
        <f>SUM(E25:E26)</f>
        <v>0</v>
      </c>
      <c r="F24" s="48"/>
      <c r="G24" s="42">
        <f>IF(D24&gt;SUM(E25:E26), D24-SUM(E25:E26), 0)</f>
        <v>0</v>
      </c>
      <c r="H24" s="42">
        <f>IF(G24=0,0,12*G24)</f>
        <v>0</v>
      </c>
    </row>
    <row r="25" spans="2:8" ht="17.399999999999999" x14ac:dyDescent="0.3">
      <c r="B25" s="14"/>
      <c r="C25" s="16"/>
      <c r="D25" s="17" t="s">
        <v>11</v>
      </c>
      <c r="E25" s="69"/>
      <c r="F25" s="48"/>
      <c r="G25" s="42"/>
      <c r="H25" s="42">
        <f>12*E25</f>
        <v>0</v>
      </c>
    </row>
    <row r="26" spans="2:8" ht="18" thickBot="1" x14ac:dyDescent="0.35">
      <c r="B26" s="20"/>
      <c r="C26" s="21"/>
      <c r="D26" s="22" t="s">
        <v>12</v>
      </c>
      <c r="E26" s="73"/>
      <c r="F26" s="48"/>
      <c r="G26" s="42"/>
      <c r="H26" s="42">
        <f>12*E26</f>
        <v>0</v>
      </c>
    </row>
    <row r="27" spans="2:8" ht="17.399999999999999" x14ac:dyDescent="0.3">
      <c r="B27" s="12" t="s">
        <v>13</v>
      </c>
      <c r="C27" s="79">
        <f>IF(D28&gt;0,D28+E32,E28+E32)</f>
        <v>0</v>
      </c>
      <c r="D27" s="23"/>
      <c r="E27" s="45"/>
      <c r="F27" s="48"/>
      <c r="G27" s="42"/>
      <c r="H27" s="42"/>
    </row>
    <row r="28" spans="2:8" ht="17.399999999999999" x14ac:dyDescent="0.3">
      <c r="B28" s="14"/>
      <c r="C28" s="24" t="s">
        <v>14</v>
      </c>
      <c r="D28" s="77"/>
      <c r="E28" s="71">
        <f>SUM(E29:E31)</f>
        <v>0</v>
      </c>
      <c r="F28" s="48"/>
      <c r="G28" s="42">
        <f>IF(D28&gt;E28,D28-E28,0)</f>
        <v>0</v>
      </c>
      <c r="H28" s="42">
        <f>IF(G28=0,0,12*G28)</f>
        <v>0</v>
      </c>
    </row>
    <row r="29" spans="2:8" ht="17.399999999999999" x14ac:dyDescent="0.3">
      <c r="B29" s="14"/>
      <c r="C29" s="16"/>
      <c r="D29" s="17" t="s">
        <v>15</v>
      </c>
      <c r="E29" s="69"/>
      <c r="F29" s="48"/>
      <c r="G29" s="42"/>
      <c r="H29" s="42">
        <f>12*E29</f>
        <v>0</v>
      </c>
    </row>
    <row r="30" spans="2:8" ht="17.399999999999999" x14ac:dyDescent="0.3">
      <c r="B30" s="14"/>
      <c r="C30" s="16"/>
      <c r="D30" s="17" t="s">
        <v>16</v>
      </c>
      <c r="E30" s="69"/>
      <c r="F30" s="48"/>
      <c r="G30" s="42"/>
      <c r="H30" s="42">
        <f t="shared" ref="H30:H32" si="1">12*E30</f>
        <v>0</v>
      </c>
    </row>
    <row r="31" spans="2:8" ht="17.399999999999999" x14ac:dyDescent="0.3">
      <c r="B31" s="14"/>
      <c r="C31" s="18"/>
      <c r="D31" s="19" t="s">
        <v>17</v>
      </c>
      <c r="E31" s="72"/>
      <c r="F31" s="48"/>
      <c r="G31" s="42"/>
      <c r="H31" s="42">
        <f t="shared" si="1"/>
        <v>0</v>
      </c>
    </row>
    <row r="32" spans="2:8" ht="18" thickBot="1" x14ac:dyDescent="0.35">
      <c r="B32" s="20"/>
      <c r="C32" s="25" t="s">
        <v>18</v>
      </c>
      <c r="D32" s="26"/>
      <c r="E32" s="74"/>
      <c r="F32" s="48"/>
      <c r="G32" s="42"/>
      <c r="H32" s="42">
        <f t="shared" si="1"/>
        <v>0</v>
      </c>
    </row>
    <row r="33" spans="2:8" ht="17.399999999999999" x14ac:dyDescent="0.3">
      <c r="B33" s="12" t="s">
        <v>19</v>
      </c>
      <c r="C33" s="80">
        <f>SUM(E34:E35)</f>
        <v>0</v>
      </c>
      <c r="D33" s="27"/>
      <c r="E33" s="46"/>
      <c r="F33" s="48"/>
      <c r="G33" s="42"/>
      <c r="H33" s="42">
        <v>0</v>
      </c>
    </row>
    <row r="34" spans="2:8" ht="17.399999999999999" x14ac:dyDescent="0.3">
      <c r="B34" s="14"/>
      <c r="C34" s="15" t="s">
        <v>20</v>
      </c>
      <c r="D34" s="29"/>
      <c r="E34" s="75"/>
      <c r="F34" s="48"/>
      <c r="G34" s="42"/>
      <c r="H34" s="42">
        <f>12*E34</f>
        <v>0</v>
      </c>
    </row>
    <row r="35" spans="2:8" ht="18" thickBot="1" x14ac:dyDescent="0.35">
      <c r="B35" s="20"/>
      <c r="C35" s="30" t="s">
        <v>21</v>
      </c>
      <c r="D35" s="31"/>
      <c r="E35" s="73"/>
      <c r="F35" s="48"/>
      <c r="G35" s="42"/>
      <c r="H35" s="42">
        <f t="shared" ref="H35:H48" si="2">12*E35</f>
        <v>0</v>
      </c>
    </row>
    <row r="36" spans="2:8" ht="17.399999999999999" x14ac:dyDescent="0.3">
      <c r="B36" s="12" t="s">
        <v>22</v>
      </c>
      <c r="C36" s="80">
        <f>SUM(E37:E41)</f>
        <v>0</v>
      </c>
      <c r="D36" s="27"/>
      <c r="E36" s="46"/>
      <c r="F36" s="48"/>
      <c r="G36" s="42"/>
      <c r="H36" s="42">
        <f t="shared" si="2"/>
        <v>0</v>
      </c>
    </row>
    <row r="37" spans="2:8" ht="17.399999999999999" x14ac:dyDescent="0.3">
      <c r="B37" s="14"/>
      <c r="C37" s="15" t="s">
        <v>98</v>
      </c>
      <c r="D37" s="29"/>
      <c r="E37" s="75"/>
      <c r="F37" s="48" t="s">
        <v>77</v>
      </c>
      <c r="G37" s="42"/>
      <c r="H37" s="42">
        <f t="shared" si="2"/>
        <v>0</v>
      </c>
    </row>
    <row r="38" spans="2:8" ht="28.2" x14ac:dyDescent="0.3">
      <c r="B38" s="14"/>
      <c r="C38" s="32" t="s">
        <v>99</v>
      </c>
      <c r="D38" s="33"/>
      <c r="E38" s="69"/>
      <c r="F38" s="54" t="s">
        <v>92</v>
      </c>
      <c r="G38" s="42"/>
      <c r="H38" s="42">
        <f t="shared" si="2"/>
        <v>0</v>
      </c>
    </row>
    <row r="39" spans="2:8" ht="28.2" x14ac:dyDescent="0.3">
      <c r="B39" s="14"/>
      <c r="C39" s="32" t="s">
        <v>25</v>
      </c>
      <c r="D39" s="33"/>
      <c r="E39" s="69"/>
      <c r="F39" s="54" t="s">
        <v>78</v>
      </c>
      <c r="G39" s="42"/>
      <c r="H39" s="42">
        <f t="shared" si="2"/>
        <v>0</v>
      </c>
    </row>
    <row r="40" spans="2:8" ht="17.399999999999999" x14ac:dyDescent="0.3">
      <c r="B40" s="14"/>
      <c r="C40" s="32" t="s">
        <v>26</v>
      </c>
      <c r="D40" s="33"/>
      <c r="E40" s="69"/>
      <c r="F40" s="48" t="s">
        <v>79</v>
      </c>
      <c r="G40" s="42"/>
      <c r="H40" s="42">
        <f t="shared" si="2"/>
        <v>0</v>
      </c>
    </row>
    <row r="41" spans="2:8" ht="18" thickBot="1" x14ac:dyDescent="0.35">
      <c r="B41" s="20"/>
      <c r="C41" s="30" t="s">
        <v>80</v>
      </c>
      <c r="D41" s="31"/>
      <c r="E41" s="73"/>
      <c r="F41" s="48"/>
      <c r="G41" s="42"/>
      <c r="H41" s="42">
        <f t="shared" si="2"/>
        <v>0</v>
      </c>
    </row>
    <row r="42" spans="2:8" ht="17.399999999999999" x14ac:dyDescent="0.3">
      <c r="B42" s="12" t="s">
        <v>65</v>
      </c>
      <c r="C42" s="80">
        <f>SUM(E43:E45)</f>
        <v>0</v>
      </c>
      <c r="D42" s="27"/>
      <c r="E42" s="46"/>
      <c r="F42" s="48"/>
      <c r="G42" s="42"/>
      <c r="H42" s="42">
        <f>12*E42</f>
        <v>0</v>
      </c>
    </row>
    <row r="43" spans="2:8" ht="27.6" x14ac:dyDescent="0.3">
      <c r="B43" s="14"/>
      <c r="C43" s="15" t="s">
        <v>28</v>
      </c>
      <c r="D43" s="29"/>
      <c r="E43" s="75"/>
      <c r="F43" s="48"/>
      <c r="G43" s="42"/>
      <c r="H43" s="42">
        <f t="shared" si="2"/>
        <v>0</v>
      </c>
    </row>
    <row r="44" spans="2:8" ht="27.6" x14ac:dyDescent="0.3">
      <c r="B44" s="14"/>
      <c r="C44" s="32" t="s">
        <v>29</v>
      </c>
      <c r="D44" s="33"/>
      <c r="E44" s="69"/>
      <c r="F44" s="48"/>
      <c r="G44" s="42"/>
      <c r="H44" s="42">
        <f t="shared" si="2"/>
        <v>0</v>
      </c>
    </row>
    <row r="45" spans="2:8" ht="18" thickBot="1" x14ac:dyDescent="0.35">
      <c r="B45" s="20"/>
      <c r="C45" s="30" t="s">
        <v>30</v>
      </c>
      <c r="D45" s="31"/>
      <c r="E45" s="73"/>
      <c r="F45" s="48" t="s">
        <v>81</v>
      </c>
      <c r="G45" s="42"/>
      <c r="H45" s="42">
        <f t="shared" si="2"/>
        <v>0</v>
      </c>
    </row>
    <row r="46" spans="2:8" ht="28.8" thickBot="1" x14ac:dyDescent="0.35">
      <c r="B46" s="34" t="s">
        <v>31</v>
      </c>
      <c r="C46" s="81">
        <f>E46</f>
        <v>0</v>
      </c>
      <c r="D46" s="35"/>
      <c r="E46" s="76"/>
      <c r="F46" s="54" t="s">
        <v>89</v>
      </c>
      <c r="G46" s="42"/>
      <c r="H46" s="42">
        <f t="shared" si="2"/>
        <v>0</v>
      </c>
    </row>
    <row r="47" spans="2:8" ht="17.399999999999999" x14ac:dyDescent="0.3">
      <c r="B47" s="12" t="s">
        <v>32</v>
      </c>
      <c r="C47" s="80">
        <f>SUM(IF(D49&gt;0,D49,0),E48,E52)</f>
        <v>0</v>
      </c>
      <c r="D47" s="27"/>
      <c r="E47" s="46"/>
      <c r="F47" s="48"/>
      <c r="G47" s="42"/>
      <c r="H47" s="42">
        <f t="shared" si="2"/>
        <v>0</v>
      </c>
    </row>
    <row r="48" spans="2:8" ht="106.5" customHeight="1" x14ac:dyDescent="0.3">
      <c r="B48" s="14"/>
      <c r="C48" s="36" t="s">
        <v>33</v>
      </c>
      <c r="D48" s="33"/>
      <c r="E48" s="69"/>
      <c r="F48" s="54" t="s">
        <v>97</v>
      </c>
      <c r="G48" s="42"/>
      <c r="H48" s="42">
        <f t="shared" si="2"/>
        <v>0</v>
      </c>
    </row>
    <row r="49" spans="2:8" ht="17.399999999999999" x14ac:dyDescent="0.3">
      <c r="B49" s="14"/>
      <c r="C49" s="15" t="s">
        <v>34</v>
      </c>
      <c r="D49" s="68"/>
      <c r="E49" s="71">
        <f>SUM(E50:E51)</f>
        <v>0</v>
      </c>
      <c r="F49" s="48"/>
      <c r="G49" s="42">
        <f>IF(D49&gt;E49,D49-E49,0)</f>
        <v>0</v>
      </c>
      <c r="H49" s="42">
        <f>IF(G49=0,0,12*G49)</f>
        <v>0</v>
      </c>
    </row>
    <row r="50" spans="2:8" ht="17.399999999999999" x14ac:dyDescent="0.3">
      <c r="B50" s="14"/>
      <c r="C50" s="16"/>
      <c r="D50" s="17" t="s">
        <v>35</v>
      </c>
      <c r="E50" s="69"/>
      <c r="F50" s="48"/>
      <c r="G50" s="42"/>
      <c r="H50" s="42">
        <f>12*E50</f>
        <v>0</v>
      </c>
    </row>
    <row r="51" spans="2:8" ht="17.399999999999999" x14ac:dyDescent="0.3">
      <c r="B51" s="14"/>
      <c r="C51" s="18"/>
      <c r="D51" s="19" t="s">
        <v>36</v>
      </c>
      <c r="E51" s="72"/>
      <c r="F51" s="48" t="s">
        <v>82</v>
      </c>
      <c r="G51" s="42"/>
      <c r="H51" s="42">
        <f t="shared" ref="H51:H69" si="3">12*E51</f>
        <v>0</v>
      </c>
    </row>
    <row r="52" spans="2:8" ht="18" thickBot="1" x14ac:dyDescent="0.35">
      <c r="B52" s="20"/>
      <c r="C52" s="37" t="s">
        <v>37</v>
      </c>
      <c r="D52" s="38"/>
      <c r="E52" s="73"/>
      <c r="F52" s="48" t="s">
        <v>83</v>
      </c>
      <c r="G52" s="42"/>
      <c r="H52" s="42">
        <f t="shared" si="3"/>
        <v>0</v>
      </c>
    </row>
    <row r="53" spans="2:8" ht="17.399999999999999" x14ac:dyDescent="0.3">
      <c r="B53" s="12" t="s">
        <v>38</v>
      </c>
      <c r="C53" s="80">
        <f>SUM(E54:E55)</f>
        <v>0</v>
      </c>
      <c r="D53" s="27"/>
      <c r="E53" s="46"/>
      <c r="F53" s="48"/>
      <c r="G53" s="42"/>
      <c r="H53" s="42">
        <f t="shared" si="3"/>
        <v>0</v>
      </c>
    </row>
    <row r="54" spans="2:8" ht="27.6" x14ac:dyDescent="0.3">
      <c r="B54" s="14"/>
      <c r="C54" s="15" t="s">
        <v>39</v>
      </c>
      <c r="D54" s="29"/>
      <c r="E54" s="75"/>
      <c r="F54" s="54" t="s">
        <v>84</v>
      </c>
      <c r="G54" s="42"/>
      <c r="H54" s="42">
        <f t="shared" si="3"/>
        <v>0</v>
      </c>
    </row>
    <row r="55" spans="2:8" ht="18" thickBot="1" x14ac:dyDescent="0.35">
      <c r="B55" s="20"/>
      <c r="C55" s="30" t="s">
        <v>40</v>
      </c>
      <c r="D55" s="31"/>
      <c r="E55" s="73"/>
      <c r="F55" s="48" t="s">
        <v>86</v>
      </c>
      <c r="G55" s="42"/>
      <c r="H55" s="42">
        <f t="shared" si="3"/>
        <v>0</v>
      </c>
    </row>
    <row r="56" spans="2:8" ht="17.399999999999999" x14ac:dyDescent="0.3">
      <c r="B56" s="12" t="s">
        <v>41</v>
      </c>
      <c r="C56" s="80">
        <f>SUM(E57:E60)</f>
        <v>0</v>
      </c>
      <c r="D56" s="27"/>
      <c r="E56" s="46"/>
      <c r="F56" s="48"/>
      <c r="G56" s="42"/>
      <c r="H56" s="42">
        <f t="shared" si="3"/>
        <v>0</v>
      </c>
    </row>
    <row r="57" spans="2:8" ht="28.2" x14ac:dyDescent="0.3">
      <c r="B57" s="14"/>
      <c r="C57" s="15" t="s">
        <v>42</v>
      </c>
      <c r="D57" s="29"/>
      <c r="E57" s="75"/>
      <c r="F57" s="54" t="s">
        <v>94</v>
      </c>
      <c r="G57" s="42"/>
      <c r="H57" s="42">
        <f t="shared" si="3"/>
        <v>0</v>
      </c>
    </row>
    <row r="58" spans="2:8" ht="28.2" x14ac:dyDescent="0.3">
      <c r="B58" s="14"/>
      <c r="C58" s="32" t="s">
        <v>43</v>
      </c>
      <c r="D58" s="33"/>
      <c r="E58" s="69"/>
      <c r="F58" s="54" t="s">
        <v>93</v>
      </c>
      <c r="G58" s="42"/>
      <c r="H58" s="42">
        <f t="shared" si="3"/>
        <v>0</v>
      </c>
    </row>
    <row r="59" spans="2:8" ht="27.6" x14ac:dyDescent="0.3">
      <c r="B59" s="14"/>
      <c r="C59" s="32" t="s">
        <v>44</v>
      </c>
      <c r="D59" s="33"/>
      <c r="E59" s="69"/>
      <c r="F59" s="48"/>
      <c r="G59" s="42"/>
      <c r="H59" s="42">
        <f t="shared" si="3"/>
        <v>0</v>
      </c>
    </row>
    <row r="60" spans="2:8" ht="18" thickBot="1" x14ac:dyDescent="0.35">
      <c r="B60" s="20"/>
      <c r="C60" s="30" t="s">
        <v>87</v>
      </c>
      <c r="D60" s="31"/>
      <c r="E60" s="73"/>
      <c r="F60" s="48"/>
      <c r="G60" s="42"/>
      <c r="H60" s="42">
        <f t="shared" si="3"/>
        <v>0</v>
      </c>
    </row>
    <row r="61" spans="2:8" ht="18" thickBot="1" x14ac:dyDescent="0.35">
      <c r="B61" s="34" t="s">
        <v>46</v>
      </c>
      <c r="C61" s="81">
        <f>E61</f>
        <v>0</v>
      </c>
      <c r="D61" s="35"/>
      <c r="E61" s="76"/>
      <c r="F61" s="48" t="s">
        <v>95</v>
      </c>
      <c r="G61" s="42"/>
      <c r="H61" s="42">
        <f t="shared" si="3"/>
        <v>0</v>
      </c>
    </row>
    <row r="62" spans="2:8" ht="17.399999999999999" x14ac:dyDescent="0.3">
      <c r="B62" s="12" t="s">
        <v>47</v>
      </c>
      <c r="C62" s="80">
        <f>SUM(E63:E64)</f>
        <v>0</v>
      </c>
      <c r="D62" s="27"/>
      <c r="E62" s="46"/>
      <c r="F62" s="48"/>
      <c r="G62" s="42"/>
      <c r="H62" s="42">
        <f t="shared" si="3"/>
        <v>0</v>
      </c>
    </row>
    <row r="63" spans="2:8" ht="17.399999999999999" x14ac:dyDescent="0.3">
      <c r="B63" s="14"/>
      <c r="C63" s="24" t="s">
        <v>48</v>
      </c>
      <c r="D63" s="29"/>
      <c r="E63" s="75"/>
      <c r="F63" s="48"/>
      <c r="G63" s="42"/>
      <c r="H63" s="42">
        <f t="shared" si="3"/>
        <v>0</v>
      </c>
    </row>
    <row r="64" spans="2:8" ht="18" thickBot="1" x14ac:dyDescent="0.35">
      <c r="B64" s="20"/>
      <c r="C64" s="39" t="s">
        <v>49</v>
      </c>
      <c r="D64" s="31"/>
      <c r="E64" s="73"/>
      <c r="F64" s="48"/>
      <c r="G64" s="42"/>
      <c r="H64" s="42">
        <f t="shared" si="3"/>
        <v>0</v>
      </c>
    </row>
    <row r="65" spans="2:8" ht="17.399999999999999" x14ac:dyDescent="0.3">
      <c r="B65" s="12" t="s">
        <v>66</v>
      </c>
      <c r="C65" s="80">
        <f>SUM(E66:E69)</f>
        <v>0</v>
      </c>
      <c r="D65" s="27"/>
      <c r="E65" s="46"/>
      <c r="F65" s="48"/>
      <c r="G65" s="42"/>
      <c r="H65" s="42">
        <f t="shared" si="3"/>
        <v>0</v>
      </c>
    </row>
    <row r="66" spans="2:8" ht="28.2" x14ac:dyDescent="0.3">
      <c r="B66" s="14"/>
      <c r="C66" s="24" t="s">
        <v>50</v>
      </c>
      <c r="D66" s="29"/>
      <c r="E66" s="75"/>
      <c r="F66" s="54" t="s">
        <v>88</v>
      </c>
      <c r="G66" s="42"/>
      <c r="H66" s="42">
        <f t="shared" si="3"/>
        <v>0</v>
      </c>
    </row>
    <row r="67" spans="2:8" ht="28.2" x14ac:dyDescent="0.3">
      <c r="B67" s="14"/>
      <c r="C67" s="40" t="s">
        <v>51</v>
      </c>
      <c r="D67" s="33"/>
      <c r="E67" s="69"/>
      <c r="F67" s="54" t="s">
        <v>103</v>
      </c>
      <c r="G67" s="42"/>
      <c r="H67" s="42">
        <f t="shared" si="3"/>
        <v>0</v>
      </c>
    </row>
    <row r="68" spans="2:8" ht="17.399999999999999" x14ac:dyDescent="0.3">
      <c r="B68" s="14"/>
      <c r="C68" s="40" t="s">
        <v>52</v>
      </c>
      <c r="D68" s="33"/>
      <c r="E68" s="69"/>
      <c r="F68" s="48" t="s">
        <v>90</v>
      </c>
      <c r="G68" s="42"/>
      <c r="H68" s="42">
        <f t="shared" si="3"/>
        <v>0</v>
      </c>
    </row>
    <row r="69" spans="2:8" ht="18" thickBot="1" x14ac:dyDescent="0.35">
      <c r="B69" s="20"/>
      <c r="C69" s="39" t="s">
        <v>53</v>
      </c>
      <c r="D69" s="31"/>
      <c r="E69" s="73"/>
      <c r="F69" s="49" t="s">
        <v>96</v>
      </c>
      <c r="G69" s="42"/>
      <c r="H69" s="42">
        <f t="shared" si="3"/>
        <v>0</v>
      </c>
    </row>
    <row r="70" spans="2:8" ht="17.399999999999999" x14ac:dyDescent="0.3">
      <c r="B70" s="55"/>
      <c r="C70" s="10"/>
      <c r="D70" s="56"/>
      <c r="E70" s="10"/>
      <c r="G70" s="42"/>
      <c r="H70" s="42"/>
    </row>
    <row r="71" spans="2:8" ht="17.399999999999999" x14ac:dyDescent="0.3">
      <c r="B71" s="51" t="s">
        <v>75</v>
      </c>
      <c r="C71" s="10"/>
      <c r="D71" s="10"/>
      <c r="E71" s="82">
        <f>SUM(C14,C27,C33,C36,C42,C46,C47,C53,C56,C61,C62,C65)</f>
        <v>0</v>
      </c>
      <c r="G71" s="42"/>
      <c r="H71" s="42">
        <f>SUM(H14:H69)</f>
        <v>0</v>
      </c>
    </row>
    <row r="72" spans="2:8" ht="17.399999999999999" x14ac:dyDescent="0.3">
      <c r="B72" s="55"/>
      <c r="C72" s="10"/>
      <c r="D72" s="10"/>
      <c r="E72" s="10"/>
      <c r="G72" s="42"/>
      <c r="H72" s="42"/>
    </row>
    <row r="73" spans="2:8" ht="17.399999999999999" x14ac:dyDescent="0.3">
      <c r="B73" s="51" t="s">
        <v>72</v>
      </c>
      <c r="C73" s="10"/>
      <c r="D73" s="10"/>
      <c r="E73" s="57" t="e">
        <f>'Model Workings'!E60</f>
        <v>#DIV/0!</v>
      </c>
      <c r="G73" s="58"/>
      <c r="H73" s="58"/>
    </row>
  </sheetData>
  <sheetProtection algorithmName="SHA-512" hashValue="zL5QLa1+9BDFXh4SQslZCJ4kebbt+V4onmRT8mF4FprLGAE7SEV4v+nJTzdx1zA0GyT39UAUrKRw16MRCQlAbw==" saltValue="FtOXsr3YU2Shnw6n/A60bw==" spinCount="100000" sheet="1" objects="1" scenarios="1"/>
  <mergeCells count="7">
    <mergeCell ref="B1:F1"/>
    <mergeCell ref="B7:F7"/>
    <mergeCell ref="B2:D2"/>
    <mergeCell ref="B3:F3"/>
    <mergeCell ref="B4:F4"/>
    <mergeCell ref="B5:F5"/>
    <mergeCell ref="B6:F6"/>
  </mergeCells>
  <conditionalFormatting sqref="D15">
    <cfRule type="cellIs" dxfId="3" priority="6" operator="lessThan">
      <formula>$E$15</formula>
    </cfRule>
  </conditionalFormatting>
  <conditionalFormatting sqref="D24">
    <cfRule type="cellIs" dxfId="2" priority="5" operator="lessThan">
      <formula>$E$24</formula>
    </cfRule>
  </conditionalFormatting>
  <conditionalFormatting sqref="D28">
    <cfRule type="cellIs" dxfId="1" priority="4" operator="lessThan">
      <formula>$E$28</formula>
    </cfRule>
  </conditionalFormatting>
  <conditionalFormatting sqref="D49">
    <cfRule type="cellIs" dxfId="0" priority="1" operator="lessThan">
      <formula>$E$49</formula>
    </cfRule>
  </conditionalFormatting>
  <dataValidations xWindow="638" yWindow="348" count="2">
    <dataValidation type="list" allowBlank="1" showInputMessage="1" showErrorMessage="1" prompt="Select your province from the drop-down list." sqref="E11" xr:uid="{00000000-0002-0000-0000-000000000000}">
      <formula1>Prov</formula1>
    </dataValidation>
    <dataValidation type="decimal" allowBlank="1" showInputMessage="1" showErrorMessage="1" error="Input a Rand amount using a &quot;,&quot; for decimals." sqref="E15:E25" xr:uid="{00000000-0002-0000-0000-000001000000}">
      <formula1>0</formula1>
      <formula2>1E+89</formula2>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60"/>
  <sheetViews>
    <sheetView zoomScaleNormal="100" zoomScalePageLayoutView="70" workbookViewId="0">
      <selection activeCell="B4" sqref="B4:F6"/>
    </sheetView>
  </sheetViews>
  <sheetFormatPr defaultColWidth="9.21875" defaultRowHeight="13.8" x14ac:dyDescent="0.25"/>
  <cols>
    <col min="1" max="1" width="9.21875" style="10"/>
    <col min="2" max="2" width="40.21875" style="10" bestFit="1" customWidth="1"/>
    <col min="3" max="3" width="24.77734375" style="10" bestFit="1" customWidth="1"/>
    <col min="4" max="4" width="15.77734375" style="10" bestFit="1" customWidth="1"/>
    <col min="5" max="5" width="38.21875" style="10" bestFit="1" customWidth="1"/>
    <col min="6" max="16384" width="9.21875" style="10"/>
  </cols>
  <sheetData>
    <row r="2" spans="2:5" ht="15.6" x14ac:dyDescent="0.3">
      <c r="B2" s="59" t="s">
        <v>62</v>
      </c>
      <c r="C2" s="59" t="s">
        <v>68</v>
      </c>
      <c r="D2" s="59" t="s">
        <v>70</v>
      </c>
      <c r="E2" s="59" t="s">
        <v>69</v>
      </c>
    </row>
    <row r="3" spans="2:5" ht="15.6" x14ac:dyDescent="0.3">
      <c r="B3" s="59" t="s">
        <v>64</v>
      </c>
      <c r="C3" s="60" t="e">
        <f>Home!H14/Home!$H$71</f>
        <v>#DIV/0!</v>
      </c>
      <c r="D3" s="60">
        <f>IF(Home!$E$12="Western Cape", 'Model Prices'!C3,IF(Home!$E$12="Eastern Cape",'Model Prices'!D3,IF(Home!$E$12="Northern Cape",'Model Prices'!E3,IF(Home!$E$12="Free State",'Model Prices'!F3,IF(Home!$E$12="Kwazulu-Natal",'Model Prices'!G3,IF(Home!$E$12="North-West",'Model Prices'!H3,IF(Home!$E$12="Gauteng",'Model Prices'!I3,IF(Home!$E$12="Mpumalanga",'Model Prices'!J3,IF(Home!$E$12="Limpopo",'Model Prices'!K3)))))))))</f>
        <v>5.5851063829787211E-2</v>
      </c>
      <c r="E3" s="60" t="e">
        <f>C3*D3</f>
        <v>#DIV/0!</v>
      </c>
    </row>
    <row r="4" spans="2:5" x14ac:dyDescent="0.25">
      <c r="B4" s="43" t="s">
        <v>1</v>
      </c>
      <c r="C4" s="60" t="e">
        <f>Home!H15/Home!$H$71</f>
        <v>#DIV/0!</v>
      </c>
      <c r="D4" s="60">
        <f>IF(Home!$E$12="Western Cape", 'Model Prices'!C4,IF(Home!$E$12="Eastern Cape",'Model Prices'!D4,IF(Home!$E$12="Northern Cape",'Model Prices'!E4,IF(Home!$E$12="Free State",'Model Prices'!F4,IF(Home!$E$12="Kwazulu-Natal",'Model Prices'!G4,IF(Home!$E$12="North-West",'Model Prices'!H4,IF(Home!$E$12="Gauteng",'Model Prices'!I4,IF(Home!$E$12="Mpumalanga",'Model Prices'!J4,IF(Home!$E$12="Limpopo",'Model Prices'!K4)))))))))</f>
        <v>5.6939501779359351E-2</v>
      </c>
      <c r="E4" s="60" t="e">
        <f t="shared" ref="E4:E58" si="0">C4*D4</f>
        <v>#DIV/0!</v>
      </c>
    </row>
    <row r="5" spans="2:5" x14ac:dyDescent="0.25">
      <c r="B5" s="43" t="s">
        <v>2</v>
      </c>
      <c r="C5" s="60" t="e">
        <f>Home!H16/Home!$H$71</f>
        <v>#DIV/0!</v>
      </c>
      <c r="D5" s="60">
        <f>IF(Home!$E$12="Western Cape", 'Model Prices'!C5,IF(Home!$E$12="Eastern Cape",'Model Prices'!D5,IF(Home!$E$12="Northern Cape",'Model Prices'!E5,IF(Home!$E$12="Free State",'Model Prices'!F5,IF(Home!$E$12="Kwazulu-Natal",'Model Prices'!G5,IF(Home!$E$12="North-West",'Model Prices'!H5,IF(Home!$E$12="Gauteng",'Model Prices'!I5,IF(Home!$E$12="Mpumalanga",'Model Prices'!J5,IF(Home!$E$12="Limpopo",'Model Prices'!K5)))))))))</f>
        <v>4.3607532210108935E-2</v>
      </c>
      <c r="E5" s="60" t="e">
        <f t="shared" si="0"/>
        <v>#DIV/0!</v>
      </c>
    </row>
    <row r="6" spans="2:5" x14ac:dyDescent="0.25">
      <c r="B6" s="43" t="s">
        <v>3</v>
      </c>
      <c r="C6" s="60" t="e">
        <f>Home!H17/Home!$H$71</f>
        <v>#DIV/0!</v>
      </c>
      <c r="D6" s="60">
        <f>IF(Home!$E$12="Western Cape", 'Model Prices'!C6,IF(Home!$E$12="Eastern Cape",'Model Prices'!D6,IF(Home!$E$12="Northern Cape",'Model Prices'!E6,IF(Home!$E$12="Free State",'Model Prices'!F6,IF(Home!$E$12="Kwazulu-Natal",'Model Prices'!G6,IF(Home!$E$12="North-West",'Model Prices'!H6,IF(Home!$E$12="Gauteng",'Model Prices'!I6,IF(Home!$E$12="Mpumalanga",'Model Prices'!J6,IF(Home!$E$12="Limpopo",'Model Prices'!K6)))))))))</f>
        <v>5.2083333333333447E-2</v>
      </c>
      <c r="E6" s="60" t="e">
        <f t="shared" si="0"/>
        <v>#DIV/0!</v>
      </c>
    </row>
    <row r="7" spans="2:5" x14ac:dyDescent="0.25">
      <c r="B7" s="43" t="s">
        <v>4</v>
      </c>
      <c r="C7" s="60" t="e">
        <f>Home!H18/Home!$H$71</f>
        <v>#DIV/0!</v>
      </c>
      <c r="D7" s="60">
        <f>IF(Home!$E$12="Western Cape", 'Model Prices'!C7,IF(Home!$E$12="Eastern Cape",'Model Prices'!D7,IF(Home!$E$12="Northern Cape",'Model Prices'!E7,IF(Home!$E$12="Free State",'Model Prices'!F7,IF(Home!$E$12="Kwazulu-Natal",'Model Prices'!G7,IF(Home!$E$12="North-West",'Model Prices'!H7,IF(Home!$E$12="Gauteng",'Model Prices'!I7,IF(Home!$E$12="Mpumalanga",'Model Prices'!J7,IF(Home!$E$12="Limpopo",'Model Prices'!K7)))))))))</f>
        <v>8.2797427652732972E-2</v>
      </c>
      <c r="E7" s="60" t="e">
        <f t="shared" si="0"/>
        <v>#DIV/0!</v>
      </c>
    </row>
    <row r="8" spans="2:5" x14ac:dyDescent="0.25">
      <c r="B8" s="43" t="s">
        <v>5</v>
      </c>
      <c r="C8" s="60" t="e">
        <f>Home!H19/Home!$H$71</f>
        <v>#DIV/0!</v>
      </c>
      <c r="D8" s="60">
        <f>IF(Home!$E$12="Western Cape", 'Model Prices'!C8,IF(Home!$E$12="Eastern Cape",'Model Prices'!D8,IF(Home!$E$12="Northern Cape",'Model Prices'!E8,IF(Home!$E$12="Free State",'Model Prices'!F8,IF(Home!$E$12="Kwazulu-Natal",'Model Prices'!G8,IF(Home!$E$12="North-West",'Model Prices'!H8,IF(Home!$E$12="Gauteng",'Model Prices'!I8,IF(Home!$E$12="Mpumalanga",'Model Prices'!J8,IF(Home!$E$12="Limpopo",'Model Prices'!K8)))))))))</f>
        <v>8.2342177493138158E-2</v>
      </c>
      <c r="E8" s="60" t="e">
        <f t="shared" si="0"/>
        <v>#DIV/0!</v>
      </c>
    </row>
    <row r="9" spans="2:5" x14ac:dyDescent="0.25">
      <c r="B9" s="43" t="s">
        <v>6</v>
      </c>
      <c r="C9" s="60" t="e">
        <f>Home!H20/Home!$H$71</f>
        <v>#DIV/0!</v>
      </c>
      <c r="D9" s="60">
        <f>IF(Home!$E$12="Western Cape", 'Model Prices'!C9,IF(Home!$E$12="Eastern Cape",'Model Prices'!D9,IF(Home!$E$12="Northern Cape",'Model Prices'!E9,IF(Home!$E$12="Free State",'Model Prices'!F9,IF(Home!$E$12="Kwazulu-Natal",'Model Prices'!G9,IF(Home!$E$12="North-West",'Model Prices'!H9,IF(Home!$E$12="Gauteng",'Model Prices'!I9,IF(Home!$E$12="Mpumalanga",'Model Prices'!J9,IF(Home!$E$12="Limpopo",'Model Prices'!K9)))))))))</f>
        <v>0.14671814671814676</v>
      </c>
      <c r="E9" s="60" t="e">
        <f t="shared" si="0"/>
        <v>#DIV/0!</v>
      </c>
    </row>
    <row r="10" spans="2:5" x14ac:dyDescent="0.25">
      <c r="B10" s="43" t="s">
        <v>7</v>
      </c>
      <c r="C10" s="60" t="e">
        <f>Home!H21/Home!$H$71</f>
        <v>#DIV/0!</v>
      </c>
      <c r="D10" s="60">
        <f>IF(Home!$E$12="Western Cape", 'Model Prices'!C10,IF(Home!$E$12="Eastern Cape",'Model Prices'!D10,IF(Home!$E$12="Northern Cape",'Model Prices'!E10,IF(Home!$E$12="Free State",'Model Prices'!F10,IF(Home!$E$12="Kwazulu-Natal",'Model Prices'!G10,IF(Home!$E$12="North-West",'Model Prices'!H10,IF(Home!$E$12="Gauteng",'Model Prices'!I10,IF(Home!$E$12="Mpumalanga",'Model Prices'!J10,IF(Home!$E$12="Limpopo",'Model Prices'!K10)))))))))</f>
        <v>0</v>
      </c>
      <c r="E10" s="60" t="e">
        <f t="shared" si="0"/>
        <v>#DIV/0!</v>
      </c>
    </row>
    <row r="11" spans="2:5" x14ac:dyDescent="0.25">
      <c r="B11" s="43" t="s">
        <v>8</v>
      </c>
      <c r="C11" s="60" t="e">
        <f>Home!H22/Home!$H$71</f>
        <v>#DIV/0!</v>
      </c>
      <c r="D11" s="60">
        <f>IF(Home!$E$12="Western Cape", 'Model Prices'!C11,IF(Home!$E$12="Eastern Cape",'Model Prices'!D11,IF(Home!$E$12="Northern Cape",'Model Prices'!E11,IF(Home!$E$12="Free State",'Model Prices'!F11,IF(Home!$E$12="Kwazulu-Natal",'Model Prices'!G11,IF(Home!$E$12="North-West",'Model Prices'!H11,IF(Home!$E$12="Gauteng",'Model Prices'!I11,IF(Home!$E$12="Mpumalanga",'Model Prices'!J11,IF(Home!$E$12="Limpopo",'Model Prices'!K11)))))))))</f>
        <v>2.1061499578770009E-2</v>
      </c>
      <c r="E11" s="60" t="e">
        <f t="shared" si="0"/>
        <v>#DIV/0!</v>
      </c>
    </row>
    <row r="12" spans="2:5" x14ac:dyDescent="0.25">
      <c r="B12" s="43" t="s">
        <v>9</v>
      </c>
      <c r="C12" s="60" t="e">
        <f>Home!H23/Home!$H$71</f>
        <v>#DIV/0!</v>
      </c>
      <c r="D12" s="60">
        <f>IF(Home!$E$12="Western Cape", 'Model Prices'!C12,IF(Home!$E$12="Eastern Cape",'Model Prices'!D12,IF(Home!$E$12="Northern Cape",'Model Prices'!E12,IF(Home!$E$12="Free State",'Model Prices'!F12,IF(Home!$E$12="Kwazulu-Natal",'Model Prices'!G12,IF(Home!$E$12="North-West",'Model Prices'!H12,IF(Home!$E$12="Gauteng",'Model Prices'!I12,IF(Home!$E$12="Mpumalanga",'Model Prices'!J12,IF(Home!$E$12="Limpopo",'Model Prices'!K12)))))))))</f>
        <v>0.10132890365448495</v>
      </c>
      <c r="E12" s="60" t="e">
        <f t="shared" si="0"/>
        <v>#DIV/0!</v>
      </c>
    </row>
    <row r="13" spans="2:5" x14ac:dyDescent="0.25">
      <c r="B13" s="43" t="s">
        <v>10</v>
      </c>
      <c r="C13" s="60" t="e">
        <f>Home!H24/Home!$H$71</f>
        <v>#DIV/0!</v>
      </c>
      <c r="D13" s="60">
        <f>IF(Home!$E$12="Western Cape", 'Model Prices'!C13,IF(Home!$E$12="Eastern Cape",'Model Prices'!D13,IF(Home!$E$12="Northern Cape",'Model Prices'!E13,IF(Home!$E$12="Free State",'Model Prices'!F13,IF(Home!$E$12="Kwazulu-Natal",'Model Prices'!G13,IF(Home!$E$12="North-West",'Model Prices'!H13,IF(Home!$E$12="Gauteng",'Model Prices'!I13,IF(Home!$E$12="Mpumalanga",'Model Prices'!J13,IF(Home!$E$12="Limpopo",'Model Prices'!K13)))))))))</f>
        <v>4.0102389078498314E-2</v>
      </c>
      <c r="E13" s="60" t="e">
        <f t="shared" si="0"/>
        <v>#DIV/0!</v>
      </c>
    </row>
    <row r="14" spans="2:5" x14ac:dyDescent="0.25">
      <c r="B14" s="43" t="s">
        <v>11</v>
      </c>
      <c r="C14" s="60" t="e">
        <f>Home!H25/Home!$H$71</f>
        <v>#DIV/0!</v>
      </c>
      <c r="D14" s="60">
        <f>IF(Home!$E$12="Western Cape", 'Model Prices'!C14,IF(Home!$E$12="Eastern Cape",'Model Prices'!D14,IF(Home!$E$12="Northern Cape",'Model Prices'!E14,IF(Home!$E$12="Free State",'Model Prices'!F14,IF(Home!$E$12="Kwazulu-Natal",'Model Prices'!G14,IF(Home!$E$12="North-West",'Model Prices'!H14,IF(Home!$E$12="Gauteng",'Model Prices'!I14,IF(Home!$E$12="Mpumalanga",'Model Prices'!J14,IF(Home!$E$12="Limpopo",'Model Prices'!K14)))))))))</f>
        <v>7.5982532751091722E-2</v>
      </c>
      <c r="E14" s="60" t="e">
        <f t="shared" si="0"/>
        <v>#DIV/0!</v>
      </c>
    </row>
    <row r="15" spans="2:5" x14ac:dyDescent="0.25">
      <c r="B15" s="43" t="s">
        <v>12</v>
      </c>
      <c r="C15" s="60" t="e">
        <f>Home!H26/Home!$H$71</f>
        <v>#DIV/0!</v>
      </c>
      <c r="D15" s="60">
        <f>IF(Home!$E$12="Western Cape", 'Model Prices'!C15,IF(Home!$E$12="Eastern Cape",'Model Prices'!D15,IF(Home!$E$12="Northern Cape",'Model Prices'!E15,IF(Home!$E$12="Free State",'Model Prices'!F15,IF(Home!$E$12="Kwazulu-Natal",'Model Prices'!G15,IF(Home!$E$12="North-West",'Model Prices'!H15,IF(Home!$E$12="Gauteng",'Model Prices'!I15,IF(Home!$E$12="Mpumalanga",'Model Prices'!J15,IF(Home!$E$12="Limpopo",'Model Prices'!K15)))))))))</f>
        <v>1.0887772194304833E-2</v>
      </c>
      <c r="E15" s="60" t="e">
        <f t="shared" si="0"/>
        <v>#DIV/0!</v>
      </c>
    </row>
    <row r="16" spans="2:5" ht="15.6" x14ac:dyDescent="0.3">
      <c r="B16" s="59" t="s">
        <v>13</v>
      </c>
      <c r="C16" s="60" t="e">
        <f>Home!H27/Home!$H$71</f>
        <v>#DIV/0!</v>
      </c>
      <c r="D16" s="60">
        <f>IF(Home!$E$12="Western Cape", 'Model Prices'!C16,IF(Home!$E$12="Eastern Cape",'Model Prices'!D16,IF(Home!$E$12="Northern Cape",'Model Prices'!E16,IF(Home!$E$12="Free State",'Model Prices'!F16,IF(Home!$E$12="Kwazulu-Natal",'Model Prices'!G16,IF(Home!$E$12="North-West",'Model Prices'!H16,IF(Home!$E$12="Gauteng",'Model Prices'!I16,IF(Home!$E$12="Mpumalanga",'Model Prices'!J16,IF(Home!$E$12="Limpopo",'Model Prices'!K16)))))))))</f>
        <v>3.5205364626990802E-2</v>
      </c>
      <c r="E16" s="60" t="e">
        <f t="shared" si="0"/>
        <v>#DIV/0!</v>
      </c>
    </row>
    <row r="17" spans="2:5" x14ac:dyDescent="0.25">
      <c r="B17" s="43" t="s">
        <v>14</v>
      </c>
      <c r="C17" s="60" t="e">
        <f>Home!H28/Home!$H$71</f>
        <v>#DIV/0!</v>
      </c>
      <c r="D17" s="60">
        <f>IF(Home!$E$12="Western Cape", 'Model Prices'!C17,IF(Home!$E$12="Eastern Cape",'Model Prices'!D17,IF(Home!$E$12="Northern Cape",'Model Prices'!E17,IF(Home!$E$12="Free State",'Model Prices'!F17,IF(Home!$E$12="Kwazulu-Natal",'Model Prices'!G17,IF(Home!$E$12="North-West",'Model Prices'!H17,IF(Home!$E$12="Gauteng",'Model Prices'!I17,IF(Home!$E$12="Mpumalanga",'Model Prices'!J17,IF(Home!$E$12="Limpopo",'Model Prices'!K17)))))))))</f>
        <v>3.1746031746031723E-2</v>
      </c>
      <c r="E17" s="60" t="e">
        <f t="shared" si="0"/>
        <v>#DIV/0!</v>
      </c>
    </row>
    <row r="18" spans="2:5" x14ac:dyDescent="0.25">
      <c r="B18" s="43" t="s">
        <v>15</v>
      </c>
      <c r="C18" s="60" t="e">
        <f>Home!H29/Home!$H$71</f>
        <v>#DIV/0!</v>
      </c>
      <c r="D18" s="60">
        <f>IF(Home!$E$12="Western Cape", 'Model Prices'!C18,IF(Home!$E$12="Eastern Cape",'Model Prices'!D18,IF(Home!$E$12="Northern Cape",'Model Prices'!E18,IF(Home!$E$12="Free State",'Model Prices'!F18,IF(Home!$E$12="Kwazulu-Natal",'Model Prices'!G18,IF(Home!$E$12="North-West",'Model Prices'!H18,IF(Home!$E$12="Gauteng",'Model Prices'!I18,IF(Home!$E$12="Mpumalanga",'Model Prices'!J18,IF(Home!$E$12="Limpopo",'Model Prices'!K18)))))))))</f>
        <v>3.6658141517476532E-2</v>
      </c>
      <c r="E18" s="60" t="e">
        <f t="shared" si="0"/>
        <v>#DIV/0!</v>
      </c>
    </row>
    <row r="19" spans="2:5" x14ac:dyDescent="0.25">
      <c r="B19" s="43" t="s">
        <v>16</v>
      </c>
      <c r="C19" s="60" t="e">
        <f>Home!H30/Home!$H$71</f>
        <v>#DIV/0!</v>
      </c>
      <c r="D19" s="60">
        <f>IF(Home!$E$12="Western Cape", 'Model Prices'!C19,IF(Home!$E$12="Eastern Cape",'Model Prices'!D19,IF(Home!$E$12="Northern Cape",'Model Prices'!E19,IF(Home!$E$12="Free State",'Model Prices'!F19,IF(Home!$E$12="Kwazulu-Natal",'Model Prices'!G19,IF(Home!$E$12="North-West",'Model Prices'!H19,IF(Home!$E$12="Gauteng",'Model Prices'!I19,IF(Home!$E$12="Mpumalanga",'Model Prices'!J19,IF(Home!$E$12="Limpopo",'Model Prices'!K19)))))))))</f>
        <v>4.1095890410958943E-2</v>
      </c>
      <c r="E19" s="60" t="e">
        <f t="shared" si="0"/>
        <v>#DIV/0!</v>
      </c>
    </row>
    <row r="20" spans="2:5" x14ac:dyDescent="0.25">
      <c r="B20" s="43" t="s">
        <v>17</v>
      </c>
      <c r="C20" s="60" t="e">
        <f>Home!H31/Home!$H$71</f>
        <v>#DIV/0!</v>
      </c>
      <c r="D20" s="60">
        <f>IF(Home!$E$12="Western Cape", 'Model Prices'!C20,IF(Home!$E$12="Eastern Cape",'Model Prices'!D20,IF(Home!$E$12="Northern Cape",'Model Prices'!E20,IF(Home!$E$12="Free State",'Model Prices'!F20,IF(Home!$E$12="Kwazulu-Natal",'Model Prices'!G20,IF(Home!$E$12="North-West",'Model Prices'!H20,IF(Home!$E$12="Gauteng",'Model Prices'!I20,IF(Home!$E$12="Mpumalanga",'Model Prices'!J20,IF(Home!$E$12="Limpopo",'Model Prices'!K20)))))))))</f>
        <v>2.1089630931458749E-2</v>
      </c>
      <c r="E20" s="60" t="e">
        <f t="shared" si="0"/>
        <v>#DIV/0!</v>
      </c>
    </row>
    <row r="21" spans="2:5" x14ac:dyDescent="0.25">
      <c r="B21" s="43" t="s">
        <v>18</v>
      </c>
      <c r="C21" s="60" t="e">
        <f>Home!H32/Home!$H$71</f>
        <v>#DIV/0!</v>
      </c>
      <c r="D21" s="60">
        <f>IF(Home!$E$12="Western Cape", 'Model Prices'!C21,IF(Home!$E$12="Eastern Cape",'Model Prices'!D21,IF(Home!$E$12="Northern Cape",'Model Prices'!E21,IF(Home!$E$12="Free State",'Model Prices'!F21,IF(Home!$E$12="Kwazulu-Natal",'Model Prices'!G21,IF(Home!$E$12="North-West",'Model Prices'!H21,IF(Home!$E$12="Gauteng",'Model Prices'!I21,IF(Home!$E$12="Mpumalanga",'Model Prices'!J21,IF(Home!$E$12="Limpopo",'Model Prices'!K21)))))))))</f>
        <v>4.135021097046418E-2</v>
      </c>
      <c r="E21" s="60" t="e">
        <f t="shared" si="0"/>
        <v>#DIV/0!</v>
      </c>
    </row>
    <row r="22" spans="2:5" ht="15.6" x14ac:dyDescent="0.3">
      <c r="B22" s="59" t="s">
        <v>19</v>
      </c>
      <c r="C22" s="60" t="e">
        <f>Home!H33/Home!$H$71</f>
        <v>#DIV/0!</v>
      </c>
      <c r="D22" s="60">
        <f>IF(Home!$E$12="Western Cape", 'Model Prices'!C22,IF(Home!$E$12="Eastern Cape",'Model Prices'!D22,IF(Home!$E$12="Northern Cape",'Model Prices'!E22,IF(Home!$E$12="Free State",'Model Prices'!F22,IF(Home!$E$12="Kwazulu-Natal",'Model Prices'!G22,IF(Home!$E$12="North-West",'Model Prices'!H22,IF(Home!$E$12="Gauteng",'Model Prices'!I22,IF(Home!$E$12="Mpumalanga",'Model Prices'!J22,IF(Home!$E$12="Limpopo",'Model Prices'!K22)))))))))</f>
        <v>3.7807183364839858E-3</v>
      </c>
      <c r="E22" s="60" t="e">
        <f t="shared" si="0"/>
        <v>#DIV/0!</v>
      </c>
    </row>
    <row r="23" spans="2:5" x14ac:dyDescent="0.25">
      <c r="B23" s="43" t="s">
        <v>20</v>
      </c>
      <c r="C23" s="60" t="e">
        <f>Home!H34/Home!$H$71</f>
        <v>#DIV/0!</v>
      </c>
      <c r="D23" s="60">
        <f>IF(Home!$E$12="Western Cape", 'Model Prices'!C23,IF(Home!$E$12="Eastern Cape",'Model Prices'!D23,IF(Home!$E$12="Northern Cape",'Model Prices'!E23,IF(Home!$E$12="Free State",'Model Prices'!F23,IF(Home!$E$12="Kwazulu-Natal",'Model Prices'!G23,IF(Home!$E$12="North-West",'Model Prices'!H23,IF(Home!$E$12="Gauteng",'Model Prices'!I23,IF(Home!$E$12="Mpumalanga",'Model Prices'!J23,IF(Home!$E$12="Limpopo",'Model Prices'!K23)))))))))</f>
        <v>2.8063610851262596E-3</v>
      </c>
      <c r="E23" s="60" t="e">
        <f t="shared" si="0"/>
        <v>#DIV/0!</v>
      </c>
    </row>
    <row r="24" spans="2:5" x14ac:dyDescent="0.25">
      <c r="B24" s="43" t="s">
        <v>21</v>
      </c>
      <c r="C24" s="60" t="e">
        <f>Home!H35/Home!$H$71</f>
        <v>#DIV/0!</v>
      </c>
      <c r="D24" s="60">
        <f>IF(Home!$E$12="Western Cape", 'Model Prices'!C24,IF(Home!$E$12="Eastern Cape",'Model Prices'!D24,IF(Home!$E$12="Northern Cape",'Model Prices'!E24,IF(Home!$E$12="Free State",'Model Prices'!F24,IF(Home!$E$12="Kwazulu-Natal",'Model Prices'!G24,IF(Home!$E$12="North-West",'Model Prices'!H24,IF(Home!$E$12="Gauteng",'Model Prices'!I24,IF(Home!$E$12="Mpumalanga",'Model Prices'!J24,IF(Home!$E$12="Limpopo",'Model Prices'!K24)))))))))</f>
        <v>7.7369439071566454E-3</v>
      </c>
      <c r="E24" s="60" t="e">
        <f t="shared" si="0"/>
        <v>#DIV/0!</v>
      </c>
    </row>
    <row r="25" spans="2:5" ht="15.6" x14ac:dyDescent="0.3">
      <c r="B25" s="59" t="s">
        <v>22</v>
      </c>
      <c r="C25" s="60" t="e">
        <f>Home!H36/Home!$H$71</f>
        <v>#DIV/0!</v>
      </c>
      <c r="D25" s="60">
        <f>IF(Home!$E$12="Western Cape", 'Model Prices'!C25,IF(Home!$E$12="Eastern Cape",'Model Prices'!D25,IF(Home!$E$12="Northern Cape",'Model Prices'!E25,IF(Home!$E$12="Free State",'Model Prices'!F25,IF(Home!$E$12="Kwazulu-Natal",'Model Prices'!G25,IF(Home!$E$12="North-West",'Model Prices'!H25,IF(Home!$E$12="Gauteng",'Model Prices'!I25,IF(Home!$E$12="Mpumalanga",'Model Prices'!J25,IF(Home!$E$12="Limpopo",'Model Prices'!K25)))))))))</f>
        <v>1.989150090415916E-2</v>
      </c>
      <c r="E25" s="60" t="e">
        <f t="shared" si="0"/>
        <v>#DIV/0!</v>
      </c>
    </row>
    <row r="26" spans="2:5" x14ac:dyDescent="0.25">
      <c r="B26" s="43" t="s">
        <v>23</v>
      </c>
      <c r="C26" s="60" t="e">
        <f>Home!H37/Home!$H$71</f>
        <v>#DIV/0!</v>
      </c>
      <c r="D26" s="60">
        <f>IF(Home!$E$12="Western Cape", 'Model Prices'!C26,IF(Home!$E$12="Eastern Cape",'Model Prices'!D26,IF(Home!$E$12="Northern Cape",'Model Prices'!E26,IF(Home!$E$12="Free State",'Model Prices'!F26,IF(Home!$E$12="Kwazulu-Natal",'Model Prices'!G26,IF(Home!$E$12="North-West",'Model Prices'!H26,IF(Home!$E$12="Gauteng",'Model Prices'!I26,IF(Home!$E$12="Mpumalanga",'Model Prices'!J26,IF(Home!$E$12="Limpopo",'Model Prices'!K26)))))))))</f>
        <v>1.193755739210282E-2</v>
      </c>
      <c r="E26" s="60" t="e">
        <f t="shared" si="0"/>
        <v>#DIV/0!</v>
      </c>
    </row>
    <row r="27" spans="2:5" x14ac:dyDescent="0.25">
      <c r="B27" s="43" t="s">
        <v>24</v>
      </c>
      <c r="C27" s="60" t="e">
        <f>Home!H38/Home!$H$71</f>
        <v>#DIV/0!</v>
      </c>
      <c r="D27" s="60">
        <f>IF(Home!$E$12="Western Cape", 'Model Prices'!C27,IF(Home!$E$12="Eastern Cape",'Model Prices'!D27,IF(Home!$E$12="Northern Cape",'Model Prices'!E27,IF(Home!$E$12="Free State",'Model Prices'!F27,IF(Home!$E$12="Kwazulu-Natal",'Model Prices'!G27,IF(Home!$E$12="North-West",'Model Prices'!H27,IF(Home!$E$12="Gauteng",'Model Prices'!I27,IF(Home!$E$12="Mpumalanga",'Model Prices'!J27,IF(Home!$E$12="Limpopo",'Model Prices'!K27)))))))))</f>
        <v>8.426966292134885E-3</v>
      </c>
      <c r="E27" s="60" t="e">
        <f t="shared" si="0"/>
        <v>#DIV/0!</v>
      </c>
    </row>
    <row r="28" spans="2:5" x14ac:dyDescent="0.25">
      <c r="B28" s="43" t="s">
        <v>25</v>
      </c>
      <c r="C28" s="60" t="e">
        <f>Home!H39/Home!$H$71</f>
        <v>#DIV/0!</v>
      </c>
      <c r="D28" s="60">
        <f>IF(Home!$E$12="Western Cape", 'Model Prices'!C28,IF(Home!$E$12="Eastern Cape",'Model Prices'!D28,IF(Home!$E$12="Northern Cape",'Model Prices'!E28,IF(Home!$E$12="Free State",'Model Prices'!F28,IF(Home!$E$12="Kwazulu-Natal",'Model Prices'!G28,IF(Home!$E$12="North-West",'Model Prices'!H28,IF(Home!$E$12="Gauteng",'Model Prices'!I28,IF(Home!$E$12="Mpumalanga",'Model Prices'!J28,IF(Home!$E$12="Limpopo",'Model Prices'!K28)))))))))</f>
        <v>3.9391226499552297E-2</v>
      </c>
      <c r="E28" s="60" t="e">
        <f t="shared" si="0"/>
        <v>#DIV/0!</v>
      </c>
    </row>
    <row r="29" spans="2:5" x14ac:dyDescent="0.25">
      <c r="B29" s="43" t="s">
        <v>26</v>
      </c>
      <c r="C29" s="60" t="e">
        <f>Home!H40/Home!$H$71</f>
        <v>#DIV/0!</v>
      </c>
      <c r="D29" s="60">
        <f>IF(Home!$E$12="Western Cape", 'Model Prices'!C29,IF(Home!$E$12="Eastern Cape",'Model Prices'!D29,IF(Home!$E$12="Northern Cape",'Model Prices'!E29,IF(Home!$E$12="Free State",'Model Prices'!F29,IF(Home!$E$12="Kwazulu-Natal",'Model Prices'!G29,IF(Home!$E$12="North-West",'Model Prices'!H29,IF(Home!$E$12="Gauteng",'Model Prices'!I29,IF(Home!$E$12="Mpumalanga",'Model Prices'!J29,IF(Home!$E$12="Limpopo",'Model Prices'!K29)))))))))</f>
        <v>6.8054443554843871E-2</v>
      </c>
      <c r="E29" s="60" t="e">
        <f t="shared" si="0"/>
        <v>#DIV/0!</v>
      </c>
    </row>
    <row r="30" spans="2:5" x14ac:dyDescent="0.25">
      <c r="B30" s="43" t="s">
        <v>27</v>
      </c>
      <c r="C30" s="60" t="e">
        <f>Home!H41/Home!$H$71</f>
        <v>#DIV/0!</v>
      </c>
      <c r="D30" s="60">
        <f>IF(Home!$E$12="Western Cape", 'Model Prices'!C30,IF(Home!$E$12="Eastern Cape",'Model Prices'!D30,IF(Home!$E$12="Northern Cape",'Model Prices'!E30,IF(Home!$E$12="Free State",'Model Prices'!F30,IF(Home!$E$12="Kwazulu-Natal",'Model Prices'!G30,IF(Home!$E$12="North-West",'Model Prices'!H30,IF(Home!$E$12="Gauteng",'Model Prices'!I30,IF(Home!$E$12="Mpumalanga",'Model Prices'!J30,IF(Home!$E$12="Limpopo",'Model Prices'!K30)))))))))</f>
        <v>4.3801652892561958E-2</v>
      </c>
      <c r="E30" s="60" t="e">
        <f t="shared" si="0"/>
        <v>#DIV/0!</v>
      </c>
    </row>
    <row r="31" spans="2:5" ht="15.6" x14ac:dyDescent="0.3">
      <c r="B31" s="59" t="s">
        <v>65</v>
      </c>
      <c r="C31" s="60" t="e">
        <f>Home!H42/Home!$H$71</f>
        <v>#DIV/0!</v>
      </c>
      <c r="D31" s="60">
        <f>IF(Home!$E$12="Western Cape", 'Model Prices'!C31,IF(Home!$E$12="Eastern Cape",'Model Prices'!D31,IF(Home!$E$12="Northern Cape",'Model Prices'!E31,IF(Home!$E$12="Free State",'Model Prices'!F31,IF(Home!$E$12="Kwazulu-Natal",'Model Prices'!G31,IF(Home!$E$12="North-West",'Model Prices'!H31,IF(Home!$E$12="Gauteng",'Model Prices'!I31,IF(Home!$E$12="Mpumalanga",'Model Prices'!J31,IF(Home!$E$12="Limpopo",'Model Prices'!K31)))))))))</f>
        <v>2.7124773960218026E-3</v>
      </c>
      <c r="E31" s="60" t="e">
        <f t="shared" si="0"/>
        <v>#DIV/0!</v>
      </c>
    </row>
    <row r="32" spans="2:5" x14ac:dyDescent="0.25">
      <c r="B32" s="43" t="s">
        <v>28</v>
      </c>
      <c r="C32" s="60" t="e">
        <f>Home!H43/Home!$H$71</f>
        <v>#DIV/0!</v>
      </c>
      <c r="D32" s="60">
        <f>IF(Home!$E$12="Western Cape", 'Model Prices'!C32,IF(Home!$E$12="Eastern Cape",'Model Prices'!D32,IF(Home!$E$12="Northern Cape",'Model Prices'!E32,IF(Home!$E$12="Free State",'Model Prices'!F32,IF(Home!$E$12="Kwazulu-Natal",'Model Prices'!G32,IF(Home!$E$12="North-West",'Model Prices'!H32,IF(Home!$E$12="Gauteng",'Model Prices'!I32,IF(Home!$E$12="Mpumalanga",'Model Prices'!J32,IF(Home!$E$12="Limpopo",'Model Prices'!K32)))))))))</f>
        <v>-1.3282732447817891E-2</v>
      </c>
      <c r="E32" s="60" t="e">
        <f t="shared" si="0"/>
        <v>#DIV/0!</v>
      </c>
    </row>
    <row r="33" spans="2:5" x14ac:dyDescent="0.25">
      <c r="B33" s="43" t="s">
        <v>29</v>
      </c>
      <c r="C33" s="60" t="e">
        <f>Home!H44/Home!$H$71</f>
        <v>#DIV/0!</v>
      </c>
      <c r="D33" s="60">
        <f>IF(Home!$E$12="Western Cape", 'Model Prices'!C33,IF(Home!$E$12="Eastern Cape",'Model Prices'!D33,IF(Home!$E$12="Northern Cape",'Model Prices'!E33,IF(Home!$E$12="Free State",'Model Prices'!F33,IF(Home!$E$12="Kwazulu-Natal",'Model Prices'!G33,IF(Home!$E$12="North-West",'Model Prices'!H33,IF(Home!$E$12="Gauteng",'Model Prices'!I33,IF(Home!$E$12="Mpumalanga",'Model Prices'!J33,IF(Home!$E$12="Limpopo",'Model Prices'!K33)))))))))</f>
        <v>-1.1811023622047133E-2</v>
      </c>
      <c r="E33" s="60" t="e">
        <f t="shared" si="0"/>
        <v>#DIV/0!</v>
      </c>
    </row>
    <row r="34" spans="2:5" x14ac:dyDescent="0.25">
      <c r="B34" s="43" t="s">
        <v>30</v>
      </c>
      <c r="C34" s="60" t="e">
        <f>Home!H45/Home!$H$71</f>
        <v>#DIV/0!</v>
      </c>
      <c r="D34" s="60">
        <f>IF(Home!$E$12="Western Cape", 'Model Prices'!C34,IF(Home!$E$12="Eastern Cape",'Model Prices'!D34,IF(Home!$E$12="Northern Cape",'Model Prices'!E34,IF(Home!$E$12="Free State",'Model Prices'!F34,IF(Home!$E$12="Kwazulu-Natal",'Model Prices'!G34,IF(Home!$E$12="North-West",'Model Prices'!H34,IF(Home!$E$12="Gauteng",'Model Prices'!I34,IF(Home!$E$12="Mpumalanga",'Model Prices'!J34,IF(Home!$E$12="Limpopo",'Model Prices'!K34)))))))))</f>
        <v>1.3828867761451981E-2</v>
      </c>
      <c r="E34" s="60" t="e">
        <f t="shared" si="0"/>
        <v>#DIV/0!</v>
      </c>
    </row>
    <row r="35" spans="2:5" x14ac:dyDescent="0.25">
      <c r="B35" s="44" t="s">
        <v>31</v>
      </c>
      <c r="C35" s="60" t="e">
        <f>Home!H46/Home!$H$71</f>
        <v>#DIV/0!</v>
      </c>
      <c r="D35" s="60">
        <f>IF(Home!$E$12="Western Cape", 'Model Prices'!C35,IF(Home!$E$12="Eastern Cape",'Model Prices'!D35,IF(Home!$E$12="Northern Cape",'Model Prices'!E35,IF(Home!$E$12="Free State",'Model Prices'!F35,IF(Home!$E$12="Kwazulu-Natal",'Model Prices'!G35,IF(Home!$E$12="North-West",'Model Prices'!H35,IF(Home!$E$12="Gauteng",'Model Prices'!I35,IF(Home!$E$12="Mpumalanga",'Model Prices'!J35,IF(Home!$E$12="Limpopo",'Model Prices'!K35)))))))))</f>
        <v>2.7754415475189208E-2</v>
      </c>
      <c r="E35" s="60" t="e">
        <f t="shared" si="0"/>
        <v>#DIV/0!</v>
      </c>
    </row>
    <row r="36" spans="2:5" ht="15.6" x14ac:dyDescent="0.3">
      <c r="B36" s="59" t="s">
        <v>32</v>
      </c>
      <c r="C36" s="60" t="e">
        <f>Home!H47/Home!$H$71</f>
        <v>#DIV/0!</v>
      </c>
      <c r="D36" s="60">
        <f>IF(Home!$E$12="Western Cape", 'Model Prices'!C36,IF(Home!$E$12="Eastern Cape",'Model Prices'!D36,IF(Home!$E$12="Northern Cape",'Model Prices'!E36,IF(Home!$E$12="Free State",'Model Prices'!F36,IF(Home!$E$12="Kwazulu-Natal",'Model Prices'!G36,IF(Home!$E$12="North-West",'Model Prices'!H36,IF(Home!$E$12="Gauteng",'Model Prices'!I36,IF(Home!$E$12="Mpumalanga",'Model Prices'!J36,IF(Home!$E$12="Limpopo",'Model Prices'!K36)))))))))</f>
        <v>5.3772766695576783E-2</v>
      </c>
      <c r="E36" s="60" t="e">
        <f t="shared" si="0"/>
        <v>#DIV/0!</v>
      </c>
    </row>
    <row r="37" spans="2:5" x14ac:dyDescent="0.25">
      <c r="B37" s="43" t="s">
        <v>33</v>
      </c>
      <c r="C37" s="60" t="e">
        <f>Home!H48/Home!$H$71</f>
        <v>#DIV/0!</v>
      </c>
      <c r="D37" s="60">
        <f>IF(Home!$E$12="Western Cape", 'Model Prices'!C37,IF(Home!$E$12="Eastern Cape",'Model Prices'!D37,IF(Home!$E$12="Northern Cape",'Model Prices'!E37,IF(Home!$E$12="Free State",'Model Prices'!F37,IF(Home!$E$12="Kwazulu-Natal",'Model Prices'!G37,IF(Home!$E$12="North-West",'Model Prices'!H37,IF(Home!$E$12="Gauteng",'Model Prices'!I37,IF(Home!$E$12="Mpumalanga",'Model Prices'!J37,IF(Home!$E$12="Limpopo",'Model Prices'!K37)))))))))</f>
        <v>4.5495093666369391E-2</v>
      </c>
      <c r="E37" s="60" t="e">
        <f t="shared" si="0"/>
        <v>#DIV/0!</v>
      </c>
    </row>
    <row r="38" spans="2:5" x14ac:dyDescent="0.25">
      <c r="B38" s="43" t="s">
        <v>34</v>
      </c>
      <c r="C38" s="60" t="e">
        <f>Home!H49/Home!$H$71</f>
        <v>#DIV/0!</v>
      </c>
      <c r="D38" s="60">
        <f>IF(Home!$E$12="Western Cape", 'Model Prices'!C38,IF(Home!$E$12="Eastern Cape",'Model Prices'!D38,IF(Home!$E$12="Northern Cape",'Model Prices'!E38,IF(Home!$E$12="Free State",'Model Prices'!F38,IF(Home!$E$12="Kwazulu-Natal",'Model Prices'!G38,IF(Home!$E$12="North-West",'Model Prices'!H38,IF(Home!$E$12="Gauteng",'Model Prices'!I38,IF(Home!$E$12="Mpumalanga",'Model Prices'!J38,IF(Home!$E$12="Limpopo",'Model Prices'!K38)))))))))</f>
        <v>3.5175879396984827E-2</v>
      </c>
      <c r="E38" s="60" t="e">
        <f t="shared" si="0"/>
        <v>#DIV/0!</v>
      </c>
    </row>
    <row r="39" spans="2:5" x14ac:dyDescent="0.25">
      <c r="B39" s="43" t="s">
        <v>35</v>
      </c>
      <c r="C39" s="60" t="e">
        <f>Home!H50/Home!$H$71</f>
        <v>#DIV/0!</v>
      </c>
      <c r="D39" s="60">
        <f>IF(Home!$E$12="Western Cape", 'Model Prices'!C39,IF(Home!$E$12="Eastern Cape",'Model Prices'!D39,IF(Home!$E$12="Northern Cape",'Model Prices'!E39,IF(Home!$E$12="Free State",'Model Prices'!F39,IF(Home!$E$12="Kwazulu-Natal",'Model Prices'!G39,IF(Home!$E$12="North-West",'Model Prices'!H39,IF(Home!$E$12="Gauteng",'Model Prices'!I39,IF(Home!$E$12="Mpumalanga",'Model Prices'!J39,IF(Home!$E$12="Limpopo",'Model Prices'!K39)))))))))</f>
        <v>2.1862348178137675E-2</v>
      </c>
      <c r="E39" s="60" t="e">
        <f t="shared" si="0"/>
        <v>#DIV/0!</v>
      </c>
    </row>
    <row r="40" spans="2:5" x14ac:dyDescent="0.25">
      <c r="B40" s="43" t="s">
        <v>36</v>
      </c>
      <c r="C40" s="60" t="e">
        <f>Home!H51/Home!$H$71</f>
        <v>#DIV/0!</v>
      </c>
      <c r="D40" s="60">
        <f>IF(Home!$E$12="Western Cape", 'Model Prices'!C40,IF(Home!$E$12="Eastern Cape",'Model Prices'!D40,IF(Home!$E$12="Northern Cape",'Model Prices'!E40,IF(Home!$E$12="Free State",'Model Prices'!F40,IF(Home!$E$12="Kwazulu-Natal",'Model Prices'!G40,IF(Home!$E$12="North-West",'Model Prices'!H40,IF(Home!$E$12="Gauteng",'Model Prices'!I40,IF(Home!$E$12="Mpumalanga",'Model Prices'!J40,IF(Home!$E$12="Limpopo",'Model Prices'!K40)))))))))</f>
        <v>8.7203791469194339E-2</v>
      </c>
      <c r="E40" s="60" t="e">
        <f t="shared" si="0"/>
        <v>#DIV/0!</v>
      </c>
    </row>
    <row r="41" spans="2:5" x14ac:dyDescent="0.25">
      <c r="B41" s="43" t="s">
        <v>37</v>
      </c>
      <c r="C41" s="60" t="e">
        <f>Home!H52/Home!$H$71</f>
        <v>#DIV/0!</v>
      </c>
      <c r="D41" s="60">
        <f>IF(Home!$E$12="Western Cape", 'Model Prices'!C41,IF(Home!$E$12="Eastern Cape",'Model Prices'!D41,IF(Home!$E$12="Northern Cape",'Model Prices'!E41,IF(Home!$E$12="Free State",'Model Prices'!F41,IF(Home!$E$12="Kwazulu-Natal",'Model Prices'!G41,IF(Home!$E$12="North-West",'Model Prices'!H41,IF(Home!$E$12="Gauteng",'Model Prices'!I41,IF(Home!$E$12="Mpumalanga",'Model Prices'!J41,IF(Home!$E$12="Limpopo",'Model Prices'!K41)))))))))</f>
        <v>9.3803786574870832E-2</v>
      </c>
      <c r="E41" s="60" t="e">
        <f t="shared" si="0"/>
        <v>#DIV/0!</v>
      </c>
    </row>
    <row r="42" spans="2:5" ht="15.6" x14ac:dyDescent="0.3">
      <c r="B42" s="59" t="s">
        <v>38</v>
      </c>
      <c r="C42" s="60" t="e">
        <f>Home!H53/Home!$H$71</f>
        <v>#DIV/0!</v>
      </c>
      <c r="D42" s="60">
        <f>IF(Home!$E$12="Western Cape", 'Model Prices'!C42,IF(Home!$E$12="Eastern Cape",'Model Prices'!D42,IF(Home!$E$12="Northern Cape",'Model Prices'!E42,IF(Home!$E$12="Free State",'Model Prices'!F42,IF(Home!$E$12="Kwazulu-Natal",'Model Prices'!G42,IF(Home!$E$12="North-West",'Model Prices'!H42,IF(Home!$E$12="Gauteng",'Model Prices'!I42,IF(Home!$E$12="Mpumalanga",'Model Prices'!J42,IF(Home!$E$12="Limpopo",'Model Prices'!K42)))))))))</f>
        <v>-5.0251256281407036E-3</v>
      </c>
      <c r="E42" s="60" t="e">
        <f t="shared" si="0"/>
        <v>#DIV/0!</v>
      </c>
    </row>
    <row r="43" spans="2:5" ht="27.6" x14ac:dyDescent="0.25">
      <c r="B43" s="43" t="s">
        <v>39</v>
      </c>
      <c r="C43" s="60" t="e">
        <f>Home!H54/Home!$H$71</f>
        <v>#DIV/0!</v>
      </c>
      <c r="D43" s="60">
        <f>IF(Home!$E$12="Western Cape", 'Model Prices'!C43,IF(Home!$E$12="Eastern Cape",'Model Prices'!D43,IF(Home!$E$12="Northern Cape",'Model Prices'!E43,IF(Home!$E$12="Free State",'Model Prices'!F43,IF(Home!$E$12="Kwazulu-Natal",'Model Prices'!G43,IF(Home!$E$12="North-West",'Model Prices'!H43,IF(Home!$E$12="Gauteng",'Model Prices'!I43,IF(Home!$E$12="Mpumalanga",'Model Prices'!J43,IF(Home!$E$12="Limpopo",'Model Prices'!K43)))))))))</f>
        <v>-2.923976608187107E-3</v>
      </c>
      <c r="E43" s="60" t="e">
        <f t="shared" si="0"/>
        <v>#DIV/0!</v>
      </c>
    </row>
    <row r="44" spans="2:5" x14ac:dyDescent="0.25">
      <c r="B44" s="43" t="s">
        <v>40</v>
      </c>
      <c r="C44" s="60" t="e">
        <f>Home!H55/Home!$H$71</f>
        <v>#DIV/0!</v>
      </c>
      <c r="D44" s="60">
        <f>IF(Home!$E$12="Western Cape", 'Model Prices'!C44,IF(Home!$E$12="Eastern Cape",'Model Prices'!D44,IF(Home!$E$12="Northern Cape",'Model Prices'!E44,IF(Home!$E$12="Free State",'Model Prices'!F44,IF(Home!$E$12="Kwazulu-Natal",'Model Prices'!G44,IF(Home!$E$12="North-West",'Model Prices'!H44,IF(Home!$E$12="Gauteng",'Model Prices'!I44,IF(Home!$E$12="Mpumalanga",'Model Prices'!J44,IF(Home!$E$12="Limpopo",'Model Prices'!K44)))))))))</f>
        <v>-3.3068783068783074E-2</v>
      </c>
      <c r="E44" s="60" t="e">
        <f t="shared" si="0"/>
        <v>#DIV/0!</v>
      </c>
    </row>
    <row r="45" spans="2:5" ht="15.6" x14ac:dyDescent="0.3">
      <c r="B45" s="59" t="s">
        <v>41</v>
      </c>
      <c r="C45" s="60" t="e">
        <f>Home!H56/Home!$H$71</f>
        <v>#DIV/0!</v>
      </c>
      <c r="D45" s="60">
        <f>IF(Home!$E$12="Western Cape", 'Model Prices'!C45,IF(Home!$E$12="Eastern Cape",'Model Prices'!D45,IF(Home!$E$12="Northern Cape",'Model Prices'!E45,IF(Home!$E$12="Free State",'Model Prices'!F45,IF(Home!$E$12="Kwazulu-Natal",'Model Prices'!G45,IF(Home!$E$12="North-West",'Model Prices'!H45,IF(Home!$E$12="Gauteng",'Model Prices'!I45,IF(Home!$E$12="Mpumalanga",'Model Prices'!J45,IF(Home!$E$12="Limpopo",'Model Prices'!K45)))))))))</f>
        <v>1.8393030009680598E-2</v>
      </c>
      <c r="E45" s="60" t="e">
        <f t="shared" si="0"/>
        <v>#DIV/0!</v>
      </c>
    </row>
    <row r="46" spans="2:5" x14ac:dyDescent="0.25">
      <c r="B46" s="43" t="s">
        <v>42</v>
      </c>
      <c r="C46" s="60" t="e">
        <f>Home!H57/Home!$H$71</f>
        <v>#DIV/0!</v>
      </c>
      <c r="D46" s="60">
        <f>IF(Home!$E$12="Western Cape", 'Model Prices'!C46,IF(Home!$E$12="Eastern Cape",'Model Prices'!D46,IF(Home!$E$12="Northern Cape",'Model Prices'!E46,IF(Home!$E$12="Free State",'Model Prices'!F46,IF(Home!$E$12="Kwazulu-Natal",'Model Prices'!G46,IF(Home!$E$12="North-West",'Model Prices'!H46,IF(Home!$E$12="Gauteng",'Model Prices'!I46,IF(Home!$E$12="Mpumalanga",'Model Prices'!J46,IF(Home!$E$12="Limpopo",'Model Prices'!K46)))))))))</f>
        <v>3.4920634920634894E-2</v>
      </c>
      <c r="E46" s="60" t="e">
        <f t="shared" si="0"/>
        <v>#DIV/0!</v>
      </c>
    </row>
    <row r="47" spans="2:5" x14ac:dyDescent="0.25">
      <c r="B47" s="43" t="s">
        <v>43</v>
      </c>
      <c r="C47" s="60" t="e">
        <f>Home!H58/Home!$H$71</f>
        <v>#DIV/0!</v>
      </c>
      <c r="D47" s="60">
        <f>IF(Home!$E$12="Western Cape", 'Model Prices'!C47,IF(Home!$E$12="Eastern Cape",'Model Prices'!D47,IF(Home!$E$12="Northern Cape",'Model Prices'!E47,IF(Home!$E$12="Free State",'Model Prices'!F47,IF(Home!$E$12="Kwazulu-Natal",'Model Prices'!G47,IF(Home!$E$12="North-West",'Model Prices'!H47,IF(Home!$E$12="Gauteng",'Model Prices'!I47,IF(Home!$E$12="Mpumalanga",'Model Prices'!J47,IF(Home!$E$12="Limpopo",'Model Prices'!K47)))))))))</f>
        <v>5.7416267942583185E-3</v>
      </c>
      <c r="E47" s="60" t="e">
        <f t="shared" si="0"/>
        <v>#DIV/0!</v>
      </c>
    </row>
    <row r="48" spans="2:5" x14ac:dyDescent="0.25">
      <c r="B48" s="43" t="s">
        <v>44</v>
      </c>
      <c r="C48" s="60" t="e">
        <f>Home!H59/Home!$H$71</f>
        <v>#DIV/0!</v>
      </c>
      <c r="D48" s="60">
        <f>IF(Home!$E$12="Western Cape", 'Model Prices'!C48,IF(Home!$E$12="Eastern Cape",'Model Prices'!D48,IF(Home!$E$12="Northern Cape",'Model Prices'!E48,IF(Home!$E$12="Free State",'Model Prices'!F48,IF(Home!$E$12="Kwazulu-Natal",'Model Prices'!G48,IF(Home!$E$12="North-West",'Model Prices'!H48,IF(Home!$E$12="Gauteng",'Model Prices'!I48,IF(Home!$E$12="Mpumalanga",'Model Prices'!J48,IF(Home!$E$12="Limpopo",'Model Prices'!K48)))))))))</f>
        <v>4.4575273338940263E-2</v>
      </c>
      <c r="E48" s="60" t="e">
        <f t="shared" si="0"/>
        <v>#DIV/0!</v>
      </c>
    </row>
    <row r="49" spans="2:5" x14ac:dyDescent="0.25">
      <c r="B49" s="43" t="s">
        <v>45</v>
      </c>
      <c r="C49" s="60" t="e">
        <f>Home!H60/Home!$H$71</f>
        <v>#DIV/0!</v>
      </c>
      <c r="D49" s="60">
        <f>IF(Home!$E$12="Western Cape", 'Model Prices'!C49,IF(Home!$E$12="Eastern Cape",'Model Prices'!D49,IF(Home!$E$12="Northern Cape",'Model Prices'!E49,IF(Home!$E$12="Free State",'Model Prices'!F49,IF(Home!$E$12="Kwazulu-Natal",'Model Prices'!G49,IF(Home!$E$12="North-West",'Model Prices'!H49,IF(Home!$E$12="Gauteng",'Model Prices'!I49,IF(Home!$E$12="Mpumalanga",'Model Prices'!J49,IF(Home!$E$12="Limpopo",'Model Prices'!K49)))))))))</f>
        <v>4.2598509052182267E-3</v>
      </c>
      <c r="E49" s="60" t="e">
        <f t="shared" si="0"/>
        <v>#DIV/0!</v>
      </c>
    </row>
    <row r="50" spans="2:5" x14ac:dyDescent="0.25">
      <c r="B50" s="44" t="s">
        <v>46</v>
      </c>
      <c r="C50" s="60" t="e">
        <f>Home!H61/Home!$H$71</f>
        <v>#DIV/0!</v>
      </c>
      <c r="D50" s="60">
        <f>IF(Home!$E$12="Western Cape", 'Model Prices'!C50,IF(Home!$E$12="Eastern Cape",'Model Prices'!D50,IF(Home!$E$12="Northern Cape",'Model Prices'!E50,IF(Home!$E$12="Free State",'Model Prices'!F50,IF(Home!$E$12="Kwazulu-Natal",'Model Prices'!G50,IF(Home!$E$12="North-West",'Model Prices'!H50,IF(Home!$E$12="Gauteng",'Model Prices'!I50,IF(Home!$E$12="Mpumalanga",'Model Prices'!J50,IF(Home!$E$12="Limpopo",'Model Prices'!K50)))))))))</f>
        <v>4.3678160919540146E-2</v>
      </c>
      <c r="E50" s="60" t="e">
        <f t="shared" si="0"/>
        <v>#DIV/0!</v>
      </c>
    </row>
    <row r="51" spans="2:5" ht="15.6" x14ac:dyDescent="0.3">
      <c r="B51" s="59" t="s">
        <v>47</v>
      </c>
      <c r="C51" s="60" t="e">
        <f>Home!H62/Home!$H$71</f>
        <v>#DIV/0!</v>
      </c>
      <c r="D51" s="60">
        <f>IF(Home!$E$12="Western Cape", 'Model Prices'!C51,IF(Home!$E$12="Eastern Cape",'Model Prices'!D51,IF(Home!$E$12="Northern Cape",'Model Prices'!E51,IF(Home!$E$12="Free State",'Model Prices'!F51,IF(Home!$E$12="Kwazulu-Natal",'Model Prices'!G51,IF(Home!$E$12="North-West",'Model Prices'!H51,IF(Home!$E$12="Gauteng",'Model Prices'!I51,IF(Home!$E$12="Mpumalanga",'Model Prices'!J51,IF(Home!$E$12="Limpopo",'Model Prices'!K51)))))))))</f>
        <v>2.678571428571403E-3</v>
      </c>
      <c r="E51" s="60" t="e">
        <f t="shared" si="0"/>
        <v>#DIV/0!</v>
      </c>
    </row>
    <row r="52" spans="2:5" x14ac:dyDescent="0.25">
      <c r="B52" s="43" t="s">
        <v>48</v>
      </c>
      <c r="C52" s="60" t="e">
        <f>Home!H63/Home!$H$71</f>
        <v>#DIV/0!</v>
      </c>
      <c r="D52" s="60">
        <f>IF(Home!$E$12="Western Cape", 'Model Prices'!C52,IF(Home!$E$12="Eastern Cape",'Model Prices'!D52,IF(Home!$E$12="Northern Cape",'Model Prices'!E52,IF(Home!$E$12="Free State",'Model Prices'!F52,IF(Home!$E$12="Kwazulu-Natal",'Model Prices'!G52,IF(Home!$E$12="North-West",'Model Prices'!H52,IF(Home!$E$12="Gauteng",'Model Prices'!I52,IF(Home!$E$12="Mpumalanga",'Model Prices'!J52,IF(Home!$E$12="Limpopo",'Model Prices'!K52)))))))))</f>
        <v>5.1282051282050796E-3</v>
      </c>
      <c r="E52" s="60" t="e">
        <f t="shared" si="0"/>
        <v>#DIV/0!</v>
      </c>
    </row>
    <row r="53" spans="2:5" x14ac:dyDescent="0.25">
      <c r="B53" s="43" t="s">
        <v>49</v>
      </c>
      <c r="C53" s="60" t="e">
        <f>Home!H64/Home!$H$71</f>
        <v>#DIV/0!</v>
      </c>
      <c r="D53" s="60">
        <f>IF(Home!$E$12="Western Cape", 'Model Prices'!C53,IF(Home!$E$12="Eastern Cape",'Model Prices'!D53,IF(Home!$E$12="Northern Cape",'Model Prices'!E53,IF(Home!$E$12="Free State",'Model Prices'!F53,IF(Home!$E$12="Kwazulu-Natal",'Model Prices'!G53,IF(Home!$E$12="North-West",'Model Prices'!H53,IF(Home!$E$12="Gauteng",'Model Prices'!I53,IF(Home!$E$12="Mpumalanga",'Model Prices'!J53,IF(Home!$E$12="Limpopo",'Model Prices'!K53)))))))))</f>
        <v>-6.2305295950155172E-3</v>
      </c>
      <c r="E53" s="60" t="e">
        <f t="shared" si="0"/>
        <v>#DIV/0!</v>
      </c>
    </row>
    <row r="54" spans="2:5" ht="15.6" x14ac:dyDescent="0.3">
      <c r="B54" s="59" t="s">
        <v>66</v>
      </c>
      <c r="C54" s="60" t="e">
        <f>Home!H65/Home!$H$71</f>
        <v>#DIV/0!</v>
      </c>
      <c r="D54" s="60">
        <f>IF(Home!$E$12="Western Cape", 'Model Prices'!C54,IF(Home!$E$12="Eastern Cape",'Model Prices'!D54,IF(Home!$E$12="Northern Cape",'Model Prices'!E54,IF(Home!$E$12="Free State",'Model Prices'!F54,IF(Home!$E$12="Kwazulu-Natal",'Model Prices'!G54,IF(Home!$E$12="North-West",'Model Prices'!H54,IF(Home!$E$12="Gauteng",'Model Prices'!I54,IF(Home!$E$12="Mpumalanga",'Model Prices'!J54,IF(Home!$E$12="Limpopo",'Model Prices'!K54)))))))))</f>
        <v>4.0355125100887811E-2</v>
      </c>
      <c r="E54" s="60" t="e">
        <f t="shared" si="0"/>
        <v>#DIV/0!</v>
      </c>
    </row>
    <row r="55" spans="2:5" x14ac:dyDescent="0.25">
      <c r="B55" s="43" t="s">
        <v>50</v>
      </c>
      <c r="C55" s="60" t="e">
        <f>Home!H66/Home!$H$71</f>
        <v>#DIV/0!</v>
      </c>
      <c r="D55" s="60">
        <f>IF(Home!$E$12="Western Cape", 'Model Prices'!C55,IF(Home!$E$12="Eastern Cape",'Model Prices'!D55,IF(Home!$E$12="Northern Cape",'Model Prices'!E55,IF(Home!$E$12="Free State",'Model Prices'!F55,IF(Home!$E$12="Kwazulu-Natal",'Model Prices'!G55,IF(Home!$E$12="North-West",'Model Prices'!H55,IF(Home!$E$12="Gauteng",'Model Prices'!I55,IF(Home!$E$12="Mpumalanga",'Model Prices'!J55,IF(Home!$E$12="Limpopo",'Model Prices'!K55)))))))))</f>
        <v>-8.8967971530249101E-3</v>
      </c>
      <c r="E55" s="60" t="e">
        <f t="shared" si="0"/>
        <v>#DIV/0!</v>
      </c>
    </row>
    <row r="56" spans="2:5" x14ac:dyDescent="0.25">
      <c r="B56" s="43" t="s">
        <v>51</v>
      </c>
      <c r="C56" s="60" t="e">
        <f>Home!H67/Home!$H$71</f>
        <v>#DIV/0!</v>
      </c>
      <c r="D56" s="60">
        <f>IF(Home!$E$12="Western Cape", 'Model Prices'!C56,IF(Home!$E$12="Eastern Cape",'Model Prices'!D56,IF(Home!$E$12="Northern Cape",'Model Prices'!E56,IF(Home!$E$12="Free State",'Model Prices'!F56,IF(Home!$E$12="Kwazulu-Natal",'Model Prices'!G56,IF(Home!$E$12="North-West",'Model Prices'!H56,IF(Home!$E$12="Gauteng",'Model Prices'!I56,IF(Home!$E$12="Mpumalanga",'Model Prices'!J56,IF(Home!$E$12="Limpopo",'Model Prices'!K56)))))))))</f>
        <v>3.7896365042536559E-2</v>
      </c>
      <c r="E56" s="60" t="e">
        <f t="shared" si="0"/>
        <v>#DIV/0!</v>
      </c>
    </row>
    <row r="57" spans="2:5" x14ac:dyDescent="0.25">
      <c r="B57" s="43" t="s">
        <v>52</v>
      </c>
      <c r="C57" s="60" t="e">
        <f>Home!H68/Home!$H$71</f>
        <v>#DIV/0!</v>
      </c>
      <c r="D57" s="60">
        <f>IF(Home!$E$12="Western Cape", 'Model Prices'!C57,IF(Home!$E$12="Eastern Cape",'Model Prices'!D57,IF(Home!$E$12="Northern Cape",'Model Prices'!E57,IF(Home!$E$12="Free State",'Model Prices'!F57,IF(Home!$E$12="Kwazulu-Natal",'Model Prices'!G57,IF(Home!$E$12="North-West",'Model Prices'!H57,IF(Home!$E$12="Gauteng",'Model Prices'!I57,IF(Home!$E$12="Mpumalanga",'Model Prices'!J57,IF(Home!$E$12="Limpopo",'Model Prices'!K57)))))))))</f>
        <v>5.2461662631154156E-2</v>
      </c>
      <c r="E57" s="60" t="e">
        <f t="shared" si="0"/>
        <v>#DIV/0!</v>
      </c>
    </row>
    <row r="58" spans="2:5" x14ac:dyDescent="0.25">
      <c r="B58" s="43" t="s">
        <v>53</v>
      </c>
      <c r="C58" s="60" t="e">
        <f>Home!H69/Home!$H$71</f>
        <v>#DIV/0!</v>
      </c>
      <c r="D58" s="60">
        <f>IF(Home!$E$12="Western Cape", 'Model Prices'!C58,IF(Home!$E$12="Eastern Cape",'Model Prices'!D58,IF(Home!$E$12="Northern Cape",'Model Prices'!E58,IF(Home!$E$12="Free State",'Model Prices'!F58,IF(Home!$E$12="Kwazulu-Natal",'Model Prices'!G58,IF(Home!$E$12="North-West",'Model Prices'!H58,IF(Home!$E$12="Gauteng",'Model Prices'!I58,IF(Home!$E$12="Mpumalanga",'Model Prices'!J58,IF(Home!$E$12="Limpopo",'Model Prices'!K58)))))))))</f>
        <v>6.9271758436945038E-2</v>
      </c>
      <c r="E58" s="60" t="e">
        <f t="shared" si="0"/>
        <v>#DIV/0!</v>
      </c>
    </row>
    <row r="59" spans="2:5" x14ac:dyDescent="0.25">
      <c r="C59" s="60"/>
    </row>
    <row r="60" spans="2:5" x14ac:dyDescent="0.25">
      <c r="E60" s="60" t="e">
        <f>SUM(E3:E58)</f>
        <v>#DIV/0!</v>
      </c>
    </row>
  </sheetData>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8"/>
  <sheetViews>
    <sheetView zoomScale="90" zoomScaleNormal="90" zoomScalePageLayoutView="90" workbookViewId="0">
      <selection activeCell="B4" sqref="B4:F6"/>
    </sheetView>
  </sheetViews>
  <sheetFormatPr defaultColWidth="8.77734375" defaultRowHeight="14.4" x14ac:dyDescent="0.3"/>
  <cols>
    <col min="1" max="1" width="5.5546875" customWidth="1"/>
    <col min="2" max="2" width="41" bestFit="1" customWidth="1"/>
    <col min="3" max="11" width="15" customWidth="1"/>
    <col min="12" max="12" width="33.21875" customWidth="1"/>
  </cols>
  <sheetData>
    <row r="1" spans="1:12" ht="15.6" x14ac:dyDescent="0.3">
      <c r="B1" s="10"/>
      <c r="C1" s="87" t="s">
        <v>76</v>
      </c>
      <c r="D1" s="87"/>
      <c r="E1" s="87"/>
      <c r="F1" s="87"/>
      <c r="G1" s="87"/>
      <c r="H1" s="87"/>
      <c r="I1" s="87"/>
      <c r="J1" s="87"/>
      <c r="K1" s="87"/>
    </row>
    <row r="2" spans="1:12" ht="31.2" x14ac:dyDescent="0.3">
      <c r="A2" s="1"/>
      <c r="B2" s="9"/>
      <c r="C2" s="65" t="s">
        <v>0</v>
      </c>
      <c r="D2" s="65" t="s">
        <v>54</v>
      </c>
      <c r="E2" s="65" t="s">
        <v>55</v>
      </c>
      <c r="F2" s="65" t="s">
        <v>56</v>
      </c>
      <c r="G2" s="65" t="s">
        <v>57</v>
      </c>
      <c r="H2" s="65" t="s">
        <v>58</v>
      </c>
      <c r="I2" s="65" t="s">
        <v>59</v>
      </c>
      <c r="J2" s="65" t="s">
        <v>60</v>
      </c>
      <c r="K2" s="65" t="s">
        <v>61</v>
      </c>
    </row>
    <row r="3" spans="1:12" ht="15.6" x14ac:dyDescent="0.3">
      <c r="A3" s="1"/>
      <c r="B3" s="59" t="s">
        <v>64</v>
      </c>
      <c r="C3" s="61">
        <v>5.8464223385689379E-2</v>
      </c>
      <c r="D3" s="61">
        <v>5.5851063829787211E-2</v>
      </c>
      <c r="E3" s="61">
        <v>5.3667262969588556E-2</v>
      </c>
      <c r="F3" s="61">
        <v>5.3228621291448591E-2</v>
      </c>
      <c r="G3" s="61">
        <v>5.9086839749328504E-2</v>
      </c>
      <c r="H3" s="61">
        <v>5.4954954954954907E-2</v>
      </c>
      <c r="I3" s="61">
        <v>5.9130434782608668E-2</v>
      </c>
      <c r="J3" s="61">
        <v>5.6587091069849743E-2</v>
      </c>
      <c r="K3" s="61">
        <v>5.4054054054054057E-2</v>
      </c>
      <c r="L3" s="4"/>
    </row>
    <row r="4" spans="1:12" x14ac:dyDescent="0.3">
      <c r="B4" s="43" t="s">
        <v>1</v>
      </c>
      <c r="C4" s="62">
        <v>5.9233449477351895E-2</v>
      </c>
      <c r="D4" s="62">
        <v>5.6939501779359351E-2</v>
      </c>
      <c r="E4" s="62">
        <v>5.400540054005401E-2</v>
      </c>
      <c r="F4" s="62">
        <v>5.5457746478873339E-2</v>
      </c>
      <c r="G4" s="62">
        <v>6.1261261261261232E-2</v>
      </c>
      <c r="H4" s="62">
        <v>5.5353901996370185E-2</v>
      </c>
      <c r="I4" s="62">
        <v>5.9388646288209584E-2</v>
      </c>
      <c r="J4" s="62">
        <v>5.8823529411764656E-2</v>
      </c>
      <c r="K4" s="62">
        <v>5.4894784995425439E-2</v>
      </c>
      <c r="L4" s="3"/>
    </row>
    <row r="5" spans="1:12" x14ac:dyDescent="0.3">
      <c r="B5" s="43" t="s">
        <v>2</v>
      </c>
      <c r="C5" s="62">
        <v>6.0240963855421686E-2</v>
      </c>
      <c r="D5" s="62">
        <v>4.3607532210108935E-2</v>
      </c>
      <c r="E5" s="62">
        <v>4.5009784735812075E-2</v>
      </c>
      <c r="F5" s="62">
        <v>3.6926147704590843E-2</v>
      </c>
      <c r="G5" s="62">
        <v>4.5231071779744288E-2</v>
      </c>
      <c r="H5" s="62">
        <v>3.8722168441432718E-2</v>
      </c>
      <c r="I5" s="62">
        <v>4.7080979284369114E-2</v>
      </c>
      <c r="J5" s="62">
        <v>5.0980392156862772E-2</v>
      </c>
      <c r="K5" s="62">
        <v>5.1308900523560269E-2</v>
      </c>
      <c r="L5" s="3"/>
    </row>
    <row r="6" spans="1:12" x14ac:dyDescent="0.3">
      <c r="B6" s="43" t="s">
        <v>3</v>
      </c>
      <c r="C6" s="62">
        <v>6.3829787234042548E-2</v>
      </c>
      <c r="D6" s="62">
        <v>5.2083333333333447E-2</v>
      </c>
      <c r="E6" s="62">
        <v>5.9688581314878947E-2</v>
      </c>
      <c r="F6" s="62">
        <v>6.2698412698412739E-2</v>
      </c>
      <c r="G6" s="62">
        <v>6.5560165975103779E-2</v>
      </c>
      <c r="H6" s="62">
        <v>6.3102541630149014E-2</v>
      </c>
      <c r="I6" s="62">
        <v>7.0846905537459315E-2</v>
      </c>
      <c r="J6" s="62">
        <v>6.7567567567567557E-2</v>
      </c>
      <c r="K6" s="62">
        <v>5.8064516129032163E-2</v>
      </c>
      <c r="L6" s="3"/>
    </row>
    <row r="7" spans="1:12" x14ac:dyDescent="0.3">
      <c r="B7" s="43" t="s">
        <v>4</v>
      </c>
      <c r="C7" s="62">
        <v>5.513784461152877E-2</v>
      </c>
      <c r="D7" s="62">
        <v>8.2797427652732972E-2</v>
      </c>
      <c r="E7" s="62">
        <v>8.2311733800350187E-2</v>
      </c>
      <c r="F7" s="62">
        <v>7.5471698113207641E-2</v>
      </c>
      <c r="G7" s="62">
        <v>8.0580177276390011E-2</v>
      </c>
      <c r="H7" s="62">
        <v>8.133561643835617E-2</v>
      </c>
      <c r="I7" s="62">
        <v>6.3559322033898302E-2</v>
      </c>
      <c r="J7" s="62">
        <v>7.0665571076417494E-2</v>
      </c>
      <c r="K7" s="62">
        <v>7.6923076923076775E-2</v>
      </c>
      <c r="L7" s="3"/>
    </row>
    <row r="8" spans="1:12" x14ac:dyDescent="0.3">
      <c r="B8" s="43" t="s">
        <v>5</v>
      </c>
      <c r="C8" s="62">
        <v>6.7736185383244149E-2</v>
      </c>
      <c r="D8" s="62">
        <v>8.2342177493138158E-2</v>
      </c>
      <c r="E8" s="62">
        <v>6.6424021838034544E-2</v>
      </c>
      <c r="F8" s="62">
        <v>7.0844686648501465E-2</v>
      </c>
      <c r="G8" s="62">
        <v>8.3941605839416095E-2</v>
      </c>
      <c r="H8" s="62">
        <v>7.3597056117755286E-2</v>
      </c>
      <c r="I8" s="62">
        <v>7.3502722323048955E-2</v>
      </c>
      <c r="J8" s="62">
        <v>7.7062556663644602E-2</v>
      </c>
      <c r="K8" s="62">
        <v>7.8619367209971272E-2</v>
      </c>
      <c r="L8" s="3"/>
    </row>
    <row r="9" spans="1:12" x14ac:dyDescent="0.3">
      <c r="B9" s="43" t="s">
        <v>6</v>
      </c>
      <c r="C9" s="62">
        <v>0.13080568720379143</v>
      </c>
      <c r="D9" s="62">
        <v>0.14671814671814676</v>
      </c>
      <c r="E9" s="62">
        <v>0.14467253176930595</v>
      </c>
      <c r="F9" s="62">
        <v>0.13718070009460737</v>
      </c>
      <c r="G9" s="62">
        <v>0.14299516908212559</v>
      </c>
      <c r="H9" s="62">
        <v>0.13894139886578452</v>
      </c>
      <c r="I9" s="62">
        <v>0.13051823416506711</v>
      </c>
      <c r="J9" s="62">
        <v>0.13671128107074582</v>
      </c>
      <c r="K9" s="62">
        <v>0.13927855711422851</v>
      </c>
      <c r="L9" s="3"/>
    </row>
    <row r="10" spans="1:12" x14ac:dyDescent="0.3">
      <c r="B10" s="43" t="s">
        <v>7</v>
      </c>
      <c r="C10" s="62">
        <v>-8.8691796008870429E-3</v>
      </c>
      <c r="D10" s="62">
        <v>0</v>
      </c>
      <c r="E10" s="62">
        <v>-3.6275695284159267E-3</v>
      </c>
      <c r="F10" s="62">
        <v>-6.3492063492062894E-3</v>
      </c>
      <c r="G10" s="62">
        <v>2.9469548133595007E-3</v>
      </c>
      <c r="H10" s="62">
        <v>8.5632730732636136E-3</v>
      </c>
      <c r="I10" s="62">
        <v>-1.0141987829614604E-2</v>
      </c>
      <c r="J10" s="62">
        <v>0</v>
      </c>
      <c r="K10" s="62">
        <v>5.4794520547944685E-3</v>
      </c>
      <c r="L10" s="3"/>
    </row>
    <row r="11" spans="1:12" x14ac:dyDescent="0.3">
      <c r="B11" s="43" t="s">
        <v>8</v>
      </c>
      <c r="C11" s="62">
        <v>3.8528896672504302E-2</v>
      </c>
      <c r="D11" s="62">
        <v>2.1061499578770009E-2</v>
      </c>
      <c r="E11" s="62">
        <v>1.109215017064844E-2</v>
      </c>
      <c r="F11" s="62">
        <v>2.0646319569120261E-2</v>
      </c>
      <c r="G11" s="62">
        <v>4.7533632286995489E-2</v>
      </c>
      <c r="H11" s="62">
        <v>2.1720243266724587E-2</v>
      </c>
      <c r="I11" s="62">
        <v>3.4599156118143411E-2</v>
      </c>
      <c r="J11" s="62">
        <v>2.6518391787852817E-2</v>
      </c>
      <c r="K11" s="62">
        <v>2.3927392739273856E-2</v>
      </c>
      <c r="L11" s="3"/>
    </row>
    <row r="12" spans="1:12" x14ac:dyDescent="0.3">
      <c r="B12" s="43" t="s">
        <v>9</v>
      </c>
      <c r="C12" s="62">
        <v>9.2257001647446366E-2</v>
      </c>
      <c r="D12" s="62">
        <v>0.10132890365448495</v>
      </c>
      <c r="E12" s="62">
        <v>8.340573414422249E-2</v>
      </c>
      <c r="F12" s="62">
        <v>7.9545454545454489E-2</v>
      </c>
      <c r="G12" s="62">
        <v>8.0317740511915342E-2</v>
      </c>
      <c r="H12" s="62">
        <v>6.6956521739130456E-2</v>
      </c>
      <c r="I12" s="62">
        <v>5.8978873239436645E-2</v>
      </c>
      <c r="J12" s="62">
        <v>3.5532994923857891E-2</v>
      </c>
      <c r="K12" s="62">
        <v>4.2881646655231566E-2</v>
      </c>
      <c r="L12" s="3"/>
    </row>
    <row r="13" spans="1:12" x14ac:dyDescent="0.3">
      <c r="B13" s="43" t="s">
        <v>10</v>
      </c>
      <c r="C13" s="62">
        <v>4.8543689320388349E-2</v>
      </c>
      <c r="D13" s="62">
        <v>4.0102389078498314E-2</v>
      </c>
      <c r="E13" s="62">
        <v>5.1150895140664961E-2</v>
      </c>
      <c r="F13" s="62">
        <v>4.1700735895339403E-2</v>
      </c>
      <c r="G13" s="62">
        <v>3.8687973086627366E-2</v>
      </c>
      <c r="H13" s="62">
        <v>5.2991452991453018E-2</v>
      </c>
      <c r="I13" s="62">
        <v>4.3333333333333356E-2</v>
      </c>
      <c r="J13" s="62">
        <v>3.8461538461538484E-2</v>
      </c>
      <c r="K13" s="62">
        <v>4.2519685039370127E-2</v>
      </c>
      <c r="L13" s="3"/>
    </row>
    <row r="14" spans="1:12" x14ac:dyDescent="0.3">
      <c r="B14" s="43" t="s">
        <v>11</v>
      </c>
      <c r="C14" s="62">
        <v>7.4681238615664877E-2</v>
      </c>
      <c r="D14" s="62">
        <v>7.5982532751091722E-2</v>
      </c>
      <c r="E14" s="62">
        <v>8.1908190819081989E-2</v>
      </c>
      <c r="F14" s="62">
        <v>8.2273112807463855E-2</v>
      </c>
      <c r="G14" s="62">
        <v>8.0033003300330058E-2</v>
      </c>
      <c r="H14" s="62">
        <v>8.8812980358667859E-2</v>
      </c>
      <c r="I14" s="62">
        <v>7.1618037135278589E-2</v>
      </c>
      <c r="J14" s="62">
        <v>7.0766638584667155E-2</v>
      </c>
      <c r="K14" s="62">
        <v>7.4133763094278951E-2</v>
      </c>
      <c r="L14" s="3"/>
    </row>
    <row r="15" spans="1:12" x14ac:dyDescent="0.3">
      <c r="B15" s="43" t="s">
        <v>12</v>
      </c>
      <c r="C15" s="62">
        <v>2.6655202063628619E-2</v>
      </c>
      <c r="D15" s="62">
        <v>1.0887772194304833E-2</v>
      </c>
      <c r="E15" s="62">
        <v>3.1147540983606534E-2</v>
      </c>
      <c r="F15" s="62">
        <v>2.250803858520898E-2</v>
      </c>
      <c r="G15" s="62">
        <v>1.8659881255301006E-2</v>
      </c>
      <c r="H15" s="62">
        <v>3.0795551753635537E-2</v>
      </c>
      <c r="I15" s="62">
        <v>3.0794165316045355E-2</v>
      </c>
      <c r="J15" s="62">
        <v>2.5060630557801084E-2</v>
      </c>
      <c r="K15" s="62">
        <v>3.2838154808444008E-2</v>
      </c>
      <c r="L15" s="3"/>
    </row>
    <row r="16" spans="1:12" ht="15.6" x14ac:dyDescent="0.3">
      <c r="A16" s="2"/>
      <c r="B16" s="59" t="s">
        <v>13</v>
      </c>
      <c r="C16" s="63">
        <v>4.2662116040955628E-2</v>
      </c>
      <c r="D16" s="63">
        <v>3.5205364626990802E-2</v>
      </c>
      <c r="E16" s="63">
        <v>3.3043478260869542E-2</v>
      </c>
      <c r="F16" s="63">
        <v>3.1678082191780844E-2</v>
      </c>
      <c r="G16" s="63">
        <v>3.3533963886500477E-2</v>
      </c>
      <c r="H16" s="63">
        <v>3.0482641828958584E-2</v>
      </c>
      <c r="I16" s="63">
        <v>3.6286919831223605E-2</v>
      </c>
      <c r="J16" s="63">
        <v>3.2570422535211294E-2</v>
      </c>
      <c r="K16" s="63">
        <v>3.1879194630872458E-2</v>
      </c>
      <c r="L16" s="4"/>
    </row>
    <row r="17" spans="2:12" x14ac:dyDescent="0.3">
      <c r="B17" s="43" t="s">
        <v>14</v>
      </c>
      <c r="C17" s="62">
        <v>3.8785834738617277E-2</v>
      </c>
      <c r="D17" s="62">
        <v>3.1746031746031723E-2</v>
      </c>
      <c r="E17" s="62">
        <v>2.4778761061946878E-2</v>
      </c>
      <c r="F17" s="62">
        <v>2.6427962489343638E-2</v>
      </c>
      <c r="G17" s="62">
        <v>2.7467811158798306E-2</v>
      </c>
      <c r="H17" s="62">
        <v>2.5553662691652469E-2</v>
      </c>
      <c r="I17" s="62">
        <v>3.0201342281879148E-2</v>
      </c>
      <c r="J17" s="62">
        <v>2.7385159010600655E-2</v>
      </c>
      <c r="K17" s="62">
        <v>2.6424442609413731E-2</v>
      </c>
      <c r="L17" s="3"/>
    </row>
    <row r="18" spans="2:12" x14ac:dyDescent="0.3">
      <c r="B18" s="43" t="s">
        <v>15</v>
      </c>
      <c r="C18" s="62">
        <v>3.6943744752309035E-2</v>
      </c>
      <c r="D18" s="62">
        <v>3.6658141517476532E-2</v>
      </c>
      <c r="E18" s="62">
        <v>3.6238981390793366E-2</v>
      </c>
      <c r="F18" s="62">
        <v>3.6617262423714061E-2</v>
      </c>
      <c r="G18" s="62">
        <v>3.7037037037037139E-2</v>
      </c>
      <c r="H18" s="62">
        <v>3.6943744752309035E-2</v>
      </c>
      <c r="I18" s="62">
        <v>3.6605657237936698E-2</v>
      </c>
      <c r="J18" s="62">
        <v>3.728813559322039E-2</v>
      </c>
      <c r="K18" s="62">
        <v>3.7095501183898996E-2</v>
      </c>
      <c r="L18" s="3"/>
    </row>
    <row r="19" spans="2:12" x14ac:dyDescent="0.3">
      <c r="B19" s="43" t="s">
        <v>16</v>
      </c>
      <c r="C19" s="62">
        <v>5.8540497193263812E-2</v>
      </c>
      <c r="D19" s="62">
        <v>4.1095890410958943E-2</v>
      </c>
      <c r="E19" s="62">
        <v>3.1171019376579637E-2</v>
      </c>
      <c r="F19" s="62">
        <v>3.6317567567567544E-2</v>
      </c>
      <c r="G19" s="62">
        <v>3.4267912772585715E-2</v>
      </c>
      <c r="H19" s="62">
        <v>2.9875518672199123E-2</v>
      </c>
      <c r="I19" s="62">
        <v>4.4164037854889655E-2</v>
      </c>
      <c r="J19" s="62">
        <v>4.9027895181741311E-2</v>
      </c>
      <c r="K19" s="62">
        <v>3.0962343096234333E-2</v>
      </c>
      <c r="L19" s="3"/>
    </row>
    <row r="20" spans="2:12" x14ac:dyDescent="0.3">
      <c r="B20" s="43" t="s">
        <v>17</v>
      </c>
      <c r="C20" s="62">
        <v>2.1314387211367726E-2</v>
      </c>
      <c r="D20" s="62">
        <v>2.1089630931458749E-2</v>
      </c>
      <c r="E20" s="62">
        <v>2.1428571428571481E-2</v>
      </c>
      <c r="F20" s="62">
        <v>2.1258503401360544E-2</v>
      </c>
      <c r="G20" s="62">
        <v>2.057245080500892E-2</v>
      </c>
      <c r="H20" s="62">
        <v>2.1570319240724761E-2</v>
      </c>
      <c r="I20" s="62">
        <v>2.1701388888888888E-2</v>
      </c>
      <c r="J20" s="62">
        <v>2.1582733812949562E-2</v>
      </c>
      <c r="K20" s="62">
        <v>2.1061499578770009E-2</v>
      </c>
      <c r="L20" s="3"/>
    </row>
    <row r="21" spans="2:12" x14ac:dyDescent="0.3">
      <c r="B21" s="43" t="s">
        <v>18</v>
      </c>
      <c r="C21" s="62">
        <v>4.7660311958405546E-2</v>
      </c>
      <c r="D21" s="62">
        <v>4.135021097046418E-2</v>
      </c>
      <c r="E21" s="62">
        <v>4.2372881355932202E-2</v>
      </c>
      <c r="F21" s="62">
        <v>4.4079515989628296E-2</v>
      </c>
      <c r="G21" s="62">
        <v>4.6632124352331654E-2</v>
      </c>
      <c r="H21" s="62">
        <v>4.3261231281198027E-2</v>
      </c>
      <c r="I21" s="62">
        <v>4.7863247863247818E-2</v>
      </c>
      <c r="J21" s="62">
        <v>4.7743055555555552E-2</v>
      </c>
      <c r="K21" s="62">
        <v>4.4580419580419528E-2</v>
      </c>
      <c r="L21" s="3"/>
    </row>
    <row r="22" spans="2:12" ht="15.6" x14ac:dyDescent="0.3">
      <c r="B22" s="59" t="s">
        <v>19</v>
      </c>
      <c r="C22" s="63">
        <v>2.8037383177569827E-3</v>
      </c>
      <c r="D22" s="63">
        <v>3.7807183364839858E-3</v>
      </c>
      <c r="E22" s="63">
        <v>3.7383177570093989E-3</v>
      </c>
      <c r="F22" s="63">
        <v>3.7071362372566399E-3</v>
      </c>
      <c r="G22" s="63">
        <v>2.8653295128939554E-3</v>
      </c>
      <c r="H22" s="63">
        <v>3.8167938931298255E-3</v>
      </c>
      <c r="I22" s="63">
        <v>2.82485875706212E-3</v>
      </c>
      <c r="J22" s="63">
        <v>4.5829514207149404E-3</v>
      </c>
      <c r="K22" s="63">
        <v>3.6764705882353465E-3</v>
      </c>
      <c r="L22" s="4"/>
    </row>
    <row r="23" spans="2:12" x14ac:dyDescent="0.3">
      <c r="B23" s="43" t="s">
        <v>20</v>
      </c>
      <c r="C23" s="62">
        <v>9.2336103416443705E-4</v>
      </c>
      <c r="D23" s="62">
        <v>2.8063610851262596E-3</v>
      </c>
      <c r="E23" s="62">
        <v>1.8450184501843968E-3</v>
      </c>
      <c r="F23" s="62">
        <v>2.7598896044157971E-3</v>
      </c>
      <c r="G23" s="62">
        <v>1.9083969465649127E-3</v>
      </c>
      <c r="H23" s="62">
        <v>2.8355387523629223E-3</v>
      </c>
      <c r="I23" s="62">
        <v>2.8063610851262596E-3</v>
      </c>
      <c r="J23" s="62">
        <v>2.7124773960218026E-3</v>
      </c>
      <c r="K23" s="62">
        <v>2.7322404371584439E-3</v>
      </c>
      <c r="L23" s="3"/>
    </row>
    <row r="24" spans="2:12" x14ac:dyDescent="0.3">
      <c r="B24" s="43" t="s">
        <v>21</v>
      </c>
      <c r="C24" s="62">
        <v>6.7632850241546166E-3</v>
      </c>
      <c r="D24" s="62">
        <v>7.7369439071566454E-3</v>
      </c>
      <c r="E24" s="62">
        <v>6.7372473532241444E-3</v>
      </c>
      <c r="F24" s="62">
        <v>6.5913370998117024E-3</v>
      </c>
      <c r="G24" s="62">
        <v>7.6628352490421183E-3</v>
      </c>
      <c r="H24" s="62">
        <v>7.8124999999999722E-3</v>
      </c>
      <c r="I24" s="62">
        <v>7.6775431861803951E-3</v>
      </c>
      <c r="J24" s="62">
        <v>6.5975494816211391E-3</v>
      </c>
      <c r="K24" s="62">
        <v>7.5258701787393901E-3</v>
      </c>
      <c r="L24" s="3"/>
    </row>
    <row r="25" spans="2:12" ht="15.6" x14ac:dyDescent="0.3">
      <c r="B25" s="59" t="s">
        <v>22</v>
      </c>
      <c r="C25" s="63">
        <v>2.657004830917872E-2</v>
      </c>
      <c r="D25" s="63">
        <v>1.989150090415916E-2</v>
      </c>
      <c r="E25" s="63">
        <v>2.6155187445510025E-2</v>
      </c>
      <c r="F25" s="63">
        <v>3.3391915641476248E-2</v>
      </c>
      <c r="G25" s="63">
        <v>1.93832599118943E-2</v>
      </c>
      <c r="H25" s="63">
        <v>3.2407407407407406E-2</v>
      </c>
      <c r="I25" s="63">
        <v>1.9047619047619074E-2</v>
      </c>
      <c r="J25" s="63">
        <v>2.2461814914645103E-2</v>
      </c>
      <c r="K25" s="63">
        <v>3.937007874015748E-2</v>
      </c>
      <c r="L25" s="4"/>
    </row>
    <row r="26" spans="2:12" x14ac:dyDescent="0.3">
      <c r="B26" s="43" t="s">
        <v>23</v>
      </c>
      <c r="C26" s="62">
        <v>1.3632718524458723E-2</v>
      </c>
      <c r="D26" s="62">
        <v>1.193755739210282E-2</v>
      </c>
      <c r="E26" s="62">
        <v>9.0009000900090012E-3</v>
      </c>
      <c r="F26" s="62">
        <v>1.9642857142857167E-2</v>
      </c>
      <c r="G26" s="62">
        <v>2.7173913043478E-3</v>
      </c>
      <c r="H26" s="62">
        <v>1.4478764478764479E-2</v>
      </c>
      <c r="I26" s="62">
        <v>-4.5537340619307837E-3</v>
      </c>
      <c r="J26" s="62">
        <v>8.3876980428705099E-3</v>
      </c>
      <c r="K26" s="62">
        <v>2.1276595744680903E-2</v>
      </c>
      <c r="L26" s="3"/>
    </row>
    <row r="27" spans="2:12" x14ac:dyDescent="0.3">
      <c r="B27" s="43" t="s">
        <v>24</v>
      </c>
      <c r="C27" s="62">
        <v>1.9246190858059273E-2</v>
      </c>
      <c r="D27" s="62">
        <v>8.426966292134885E-3</v>
      </c>
      <c r="E27" s="62">
        <v>8.9285714285714281E-3</v>
      </c>
      <c r="F27" s="62">
        <v>2.6032315978455938E-2</v>
      </c>
      <c r="G27" s="62">
        <v>-1.8467220683287429E-3</v>
      </c>
      <c r="H27" s="62">
        <v>1.2770137524557929E-2</v>
      </c>
      <c r="I27" s="62">
        <v>-7.2661217075385759E-3</v>
      </c>
      <c r="J27" s="62">
        <v>9.2764378478664197E-3</v>
      </c>
      <c r="K27" s="62">
        <v>1.7905102954341987E-2</v>
      </c>
      <c r="L27" s="3"/>
    </row>
    <row r="28" spans="2:12" x14ac:dyDescent="0.3">
      <c r="B28" s="43" t="s">
        <v>25</v>
      </c>
      <c r="C28" s="62">
        <v>3.7500000000000026E-2</v>
      </c>
      <c r="D28" s="62">
        <v>3.9391226499552297E-2</v>
      </c>
      <c r="E28" s="62">
        <v>3.9898132427843826E-2</v>
      </c>
      <c r="F28" s="62">
        <v>2.2789425706472195E-2</v>
      </c>
      <c r="G28" s="62">
        <v>3.8251366120218608E-2</v>
      </c>
      <c r="H28" s="62">
        <v>4.0262172284644168E-2</v>
      </c>
      <c r="I28" s="62">
        <v>2.430243024302433E-2</v>
      </c>
      <c r="J28" s="62">
        <v>4.3079743354720465E-2</v>
      </c>
      <c r="K28" s="62">
        <v>3.448275862068971E-2</v>
      </c>
      <c r="L28" s="3"/>
    </row>
    <row r="29" spans="2:12" x14ac:dyDescent="0.3">
      <c r="B29" s="43" t="s">
        <v>26</v>
      </c>
      <c r="C29" s="62">
        <v>4.3818466353677692E-2</v>
      </c>
      <c r="D29" s="62">
        <v>6.8054443554843871E-2</v>
      </c>
      <c r="E29" s="62">
        <v>5.4699537750385156E-2</v>
      </c>
      <c r="F29" s="62">
        <v>6.6396761133603141E-2</v>
      </c>
      <c r="G29" s="62">
        <v>6.9855732725892308E-2</v>
      </c>
      <c r="H29" s="62">
        <v>7.1912013536379021E-2</v>
      </c>
      <c r="I29" s="62">
        <v>6.0418280402788627E-2</v>
      </c>
      <c r="J29" s="62">
        <v>3.9772727272727203E-2</v>
      </c>
      <c r="K29" s="62">
        <v>8.7521663778162853E-2</v>
      </c>
      <c r="L29" s="3"/>
    </row>
    <row r="30" spans="2:12" x14ac:dyDescent="0.3">
      <c r="B30" s="43" t="s">
        <v>27</v>
      </c>
      <c r="C30" s="62">
        <v>4.6492659053833749E-2</v>
      </c>
      <c r="D30" s="62">
        <v>4.3801652892561958E-2</v>
      </c>
      <c r="E30" s="62">
        <v>6.0579455662862082E-2</v>
      </c>
      <c r="F30" s="62">
        <v>6.3218390804597721E-2</v>
      </c>
      <c r="G30" s="62">
        <v>5.3571428571428638E-2</v>
      </c>
      <c r="H30" s="62">
        <v>6.747967479674806E-2</v>
      </c>
      <c r="I30" s="62">
        <v>6.6075745366639946E-2</v>
      </c>
      <c r="J30" s="62">
        <v>6.1728395061728392E-2</v>
      </c>
      <c r="K30" s="62">
        <v>7.1547420965058312E-2</v>
      </c>
      <c r="L30" s="3"/>
    </row>
    <row r="31" spans="2:12" ht="15.6" x14ac:dyDescent="0.3">
      <c r="B31" s="59" t="s">
        <v>65</v>
      </c>
      <c r="C31" s="63">
        <v>1.0138248847926214E-2</v>
      </c>
      <c r="D31" s="63">
        <v>2.7124773960218026E-3</v>
      </c>
      <c r="E31" s="63">
        <v>-9.478672985781452E-4</v>
      </c>
      <c r="F31" s="63">
        <v>-9.6339113680148666E-4</v>
      </c>
      <c r="G31" s="63">
        <v>2.7932960893854481E-3</v>
      </c>
      <c r="H31" s="63">
        <v>9.4966761633436404E-4</v>
      </c>
      <c r="I31" s="63">
        <v>7.25952813067148E-3</v>
      </c>
      <c r="J31" s="63">
        <v>0</v>
      </c>
      <c r="K31" s="63">
        <v>0</v>
      </c>
      <c r="L31" s="4"/>
    </row>
    <row r="32" spans="2:12" x14ac:dyDescent="0.3">
      <c r="B32" s="43" t="s">
        <v>28</v>
      </c>
      <c r="C32" s="62">
        <v>-1.1820330969267141E-2</v>
      </c>
      <c r="D32" s="62">
        <v>-1.3282732447817891E-2</v>
      </c>
      <c r="E32" s="62">
        <v>-2.187499999999994E-2</v>
      </c>
      <c r="F32" s="62">
        <v>-1.7877094972066975E-2</v>
      </c>
      <c r="G32" s="62">
        <v>-1.2345679012345708E-2</v>
      </c>
      <c r="H32" s="62">
        <v>-1.5401540154015464E-2</v>
      </c>
      <c r="I32" s="62">
        <v>-2.3404255319148966E-2</v>
      </c>
      <c r="J32" s="62">
        <v>-1.5690376569037656E-2</v>
      </c>
      <c r="K32" s="62">
        <v>-1.3487475915221498E-2</v>
      </c>
      <c r="L32" s="3"/>
    </row>
    <row r="33" spans="2:13" x14ac:dyDescent="0.3">
      <c r="B33" s="43" t="s">
        <v>29</v>
      </c>
      <c r="C33" s="62">
        <v>-9.9108027750256225E-4</v>
      </c>
      <c r="D33" s="62">
        <v>-1.1811023622047133E-2</v>
      </c>
      <c r="E33" s="62">
        <v>-5.9464816650149502E-3</v>
      </c>
      <c r="F33" s="62">
        <v>-7.7519379844960962E-3</v>
      </c>
      <c r="G33" s="62">
        <v>-1.1235955056179862E-2</v>
      </c>
      <c r="H33" s="62">
        <v>-1.4014014014014069E-2</v>
      </c>
      <c r="I33" s="62">
        <v>-4.9850448654037887E-3</v>
      </c>
      <c r="J33" s="62">
        <v>0</v>
      </c>
      <c r="K33" s="62">
        <v>-1.0638297872340507E-2</v>
      </c>
      <c r="L33" s="3"/>
    </row>
    <row r="34" spans="2:13" x14ac:dyDescent="0.3">
      <c r="B34" s="43" t="s">
        <v>30</v>
      </c>
      <c r="C34" s="62">
        <v>1.6365202411714089E-2</v>
      </c>
      <c r="D34" s="62">
        <v>1.3828867761451981E-2</v>
      </c>
      <c r="E34" s="62">
        <v>1.1373578302712137E-2</v>
      </c>
      <c r="F34" s="62">
        <v>1.1274934952298327E-2</v>
      </c>
      <c r="G34" s="62">
        <v>1.2998266897746967E-2</v>
      </c>
      <c r="H34" s="62">
        <v>1.3032145960034753E-2</v>
      </c>
      <c r="I34" s="62">
        <v>1.555747623163351E-2</v>
      </c>
      <c r="J34" s="62">
        <v>9.5902353966869601E-3</v>
      </c>
      <c r="K34" s="62">
        <v>1.1473962930273585E-2</v>
      </c>
      <c r="L34" s="3"/>
    </row>
    <row r="35" spans="2:13" x14ac:dyDescent="0.3">
      <c r="B35" s="44" t="s">
        <v>31</v>
      </c>
      <c r="C35" s="63">
        <v>3.1224322103533254E-2</v>
      </c>
      <c r="D35" s="63">
        <v>2.7754415475189208E-2</v>
      </c>
      <c r="E35" s="63">
        <v>2.5817555938037865E-2</v>
      </c>
      <c r="F35" s="63">
        <v>2.6886383347788454E-2</v>
      </c>
      <c r="G35" s="63">
        <v>3.119868637110014E-2</v>
      </c>
      <c r="H35" s="63">
        <v>2.9093931837073983E-2</v>
      </c>
      <c r="I35" s="63">
        <v>3.1224322103533254E-2</v>
      </c>
      <c r="J35" s="63">
        <v>2.7373823781009311E-2</v>
      </c>
      <c r="K35" s="63">
        <v>2.6362038664323375E-2</v>
      </c>
      <c r="L35" s="4"/>
      <c r="M35" s="1"/>
    </row>
    <row r="36" spans="2:13" ht="15.6" x14ac:dyDescent="0.3">
      <c r="B36" s="59" t="s">
        <v>32</v>
      </c>
      <c r="C36" s="63">
        <v>2.9991431019708654E-2</v>
      </c>
      <c r="D36" s="63">
        <v>5.3772766695576783E-2</v>
      </c>
      <c r="E36" s="63">
        <v>3.6617262423714061E-2</v>
      </c>
      <c r="F36" s="63">
        <v>2.71929824561403E-2</v>
      </c>
      <c r="G36" s="63">
        <v>4.1166380789022398E-2</v>
      </c>
      <c r="H36" s="63">
        <v>5.4290718038528918E-2</v>
      </c>
      <c r="I36" s="63">
        <v>3.9096437880104258E-2</v>
      </c>
      <c r="J36" s="63">
        <v>2.9184549356223225E-2</v>
      </c>
      <c r="K36" s="63">
        <v>3.9518900343642561E-2</v>
      </c>
      <c r="L36" s="4"/>
    </row>
    <row r="37" spans="2:13" x14ac:dyDescent="0.3">
      <c r="B37" s="43" t="s">
        <v>33</v>
      </c>
      <c r="C37" s="62">
        <v>4.0178571428571432E-2</v>
      </c>
      <c r="D37" s="62">
        <v>4.5495093666369391E-2</v>
      </c>
      <c r="E37" s="62">
        <v>4.1852181656277854E-2</v>
      </c>
      <c r="F37" s="62">
        <v>4.1926851025869787E-2</v>
      </c>
      <c r="G37" s="62">
        <v>4.4642857142857144E-2</v>
      </c>
      <c r="H37" s="62">
        <v>4.1852181656277854E-2</v>
      </c>
      <c r="I37" s="62">
        <v>4.0358744394618833E-2</v>
      </c>
      <c r="J37" s="62">
        <v>3.9355992844364987E-2</v>
      </c>
      <c r="K37" s="62">
        <v>4.1889483065953678E-2</v>
      </c>
      <c r="L37" s="3"/>
    </row>
    <row r="38" spans="2:13" x14ac:dyDescent="0.3">
      <c r="B38" s="43" t="s">
        <v>34</v>
      </c>
      <c r="C38" s="62">
        <v>2.9339853300733448E-2</v>
      </c>
      <c r="D38" s="62">
        <v>3.5175879396984827E-2</v>
      </c>
      <c r="E38" s="62">
        <v>4.3404255319148891E-2</v>
      </c>
      <c r="F38" s="62">
        <v>3.5833333333333307E-2</v>
      </c>
      <c r="G38" s="62">
        <v>3.3634126333059837E-2</v>
      </c>
      <c r="H38" s="62">
        <v>3.4109816971713759E-2</v>
      </c>
      <c r="I38" s="62">
        <v>3.3030553261767133E-2</v>
      </c>
      <c r="J38" s="62">
        <v>3.436988543371524E-2</v>
      </c>
      <c r="K38" s="62">
        <v>3.7282518641259317E-2</v>
      </c>
      <c r="L38" s="3"/>
    </row>
    <row r="39" spans="2:13" x14ac:dyDescent="0.3">
      <c r="B39" s="43" t="s">
        <v>35</v>
      </c>
      <c r="C39" s="62">
        <v>2.0161290322580645E-2</v>
      </c>
      <c r="D39" s="62">
        <v>2.1862348178137675E-2</v>
      </c>
      <c r="E39" s="62">
        <v>2.4271844660194174E-2</v>
      </c>
      <c r="F39" s="62">
        <v>2.5848142164781929E-2</v>
      </c>
      <c r="G39" s="62">
        <v>2.2526146419951706E-2</v>
      </c>
      <c r="H39" s="62">
        <v>2.2598870056497151E-2</v>
      </c>
      <c r="I39" s="62">
        <v>2.4232633279483037E-2</v>
      </c>
      <c r="J39" s="62">
        <v>2.8157683024939664E-2</v>
      </c>
      <c r="K39" s="62">
        <v>2.5121555915721183E-2</v>
      </c>
      <c r="L39" s="3"/>
    </row>
    <row r="40" spans="2:13" x14ac:dyDescent="0.3">
      <c r="B40" s="43" t="s">
        <v>36</v>
      </c>
      <c r="C40" s="62">
        <v>6.5531914893617052E-2</v>
      </c>
      <c r="D40" s="62">
        <v>8.7203791469194339E-2</v>
      </c>
      <c r="E40" s="62">
        <v>9.9706744868035227E-2</v>
      </c>
      <c r="F40" s="62">
        <v>6.2330623306232985E-2</v>
      </c>
      <c r="G40" s="62">
        <v>7.7533039647577073E-2</v>
      </c>
      <c r="H40" s="62">
        <v>8.6710650329877501E-2</v>
      </c>
      <c r="I40" s="62">
        <v>6.6367713004484352E-2</v>
      </c>
      <c r="J40" s="62">
        <v>6.343612334801764E-2</v>
      </c>
      <c r="K40" s="62">
        <v>9.2140921409214122E-2</v>
      </c>
      <c r="L40" s="3"/>
    </row>
    <row r="41" spans="2:13" x14ac:dyDescent="0.3">
      <c r="B41" s="43" t="s">
        <v>37</v>
      </c>
      <c r="C41" s="62">
        <v>6.2388591800356758E-3</v>
      </c>
      <c r="D41" s="62">
        <v>9.3803786574870832E-2</v>
      </c>
      <c r="E41" s="62">
        <v>2.5906735751295339E-2</v>
      </c>
      <c r="F41" s="62">
        <v>8.0285459411240483E-3</v>
      </c>
      <c r="G41" s="62">
        <v>4.8346055979643664E-2</v>
      </c>
      <c r="H41" s="62">
        <v>9.9634369287020033E-2</v>
      </c>
      <c r="I41" s="62">
        <v>6.3045586808923373E-2</v>
      </c>
      <c r="J41" s="62">
        <v>1.0118043844856685E-2</v>
      </c>
      <c r="K41" s="62">
        <v>3.9082412914188569E-2</v>
      </c>
      <c r="L41" s="3"/>
    </row>
    <row r="42" spans="2:13" ht="15.6" x14ac:dyDescent="0.3">
      <c r="B42" s="59" t="s">
        <v>38</v>
      </c>
      <c r="C42" s="63">
        <v>-6.0120240480961359E-3</v>
      </c>
      <c r="D42" s="63">
        <v>-5.0251256281407036E-3</v>
      </c>
      <c r="E42" s="63">
        <v>-4.0160642570280271E-3</v>
      </c>
      <c r="F42" s="63">
        <v>-4.0816326530612821E-3</v>
      </c>
      <c r="G42" s="63">
        <v>-3.9800995024876183E-3</v>
      </c>
      <c r="H42" s="63">
        <v>-4.0322580645161862E-3</v>
      </c>
      <c r="I42" s="63">
        <v>-4.0120361083250322E-3</v>
      </c>
      <c r="J42" s="63">
        <v>-2.9880478087650534E-3</v>
      </c>
      <c r="K42" s="63">
        <v>-3.0120481927710559E-3</v>
      </c>
      <c r="L42" s="4"/>
    </row>
    <row r="43" spans="2:13" ht="27.6" x14ac:dyDescent="0.3">
      <c r="B43" s="43" t="s">
        <v>39</v>
      </c>
      <c r="C43" s="62">
        <v>-4.8828125E-3</v>
      </c>
      <c r="D43" s="62">
        <v>-2.923976608187107E-3</v>
      </c>
      <c r="E43" s="62">
        <v>-1.9493177387913123E-3</v>
      </c>
      <c r="F43" s="62">
        <v>-9.7465886939565615E-4</v>
      </c>
      <c r="G43" s="62">
        <v>-1.9493177387913123E-3</v>
      </c>
      <c r="H43" s="62">
        <v>-2.9211295034079566E-3</v>
      </c>
      <c r="I43" s="62">
        <v>-2.9268292682926552E-3</v>
      </c>
      <c r="J43" s="62">
        <v>-9.7370983446941112E-4</v>
      </c>
      <c r="K43" s="62">
        <v>-1.9455252918288216E-3</v>
      </c>
      <c r="L43" s="3"/>
    </row>
    <row r="44" spans="2:13" x14ac:dyDescent="0.3">
      <c r="B44" s="43" t="s">
        <v>40</v>
      </c>
      <c r="C44" s="62">
        <v>-3.3132530120481965E-2</v>
      </c>
      <c r="D44" s="62">
        <v>-3.3068783068783074E-2</v>
      </c>
      <c r="E44" s="62">
        <v>-3.3566433566433643E-2</v>
      </c>
      <c r="F44" s="62">
        <v>-3.3232628398791583E-2</v>
      </c>
      <c r="G44" s="62">
        <v>-3.3025099075297222E-2</v>
      </c>
      <c r="H44" s="62">
        <v>-3.1674208144796295E-2</v>
      </c>
      <c r="I44" s="62">
        <v>-3.3333333333333354E-2</v>
      </c>
      <c r="J44" s="62">
        <v>-3.2857142857142814E-2</v>
      </c>
      <c r="K44" s="62">
        <v>-3.206997084548089E-2</v>
      </c>
      <c r="L44" s="3"/>
    </row>
    <row r="45" spans="2:13" ht="15.6" x14ac:dyDescent="0.3">
      <c r="B45" s="59" t="s">
        <v>41</v>
      </c>
      <c r="C45" s="63">
        <v>1.9493177387914232E-2</v>
      </c>
      <c r="D45" s="63">
        <v>1.8393030009680598E-2</v>
      </c>
      <c r="E45" s="63">
        <v>2.5763358778625983E-2</v>
      </c>
      <c r="F45" s="63">
        <v>1.783944499504457E-2</v>
      </c>
      <c r="G45" s="63">
        <v>1.9193857965451054E-2</v>
      </c>
      <c r="H45" s="63">
        <v>2.0992366412213768E-2</v>
      </c>
      <c r="I45" s="63">
        <v>1.5624999999999944E-2</v>
      </c>
      <c r="J45" s="63">
        <v>1.2896825396825368E-2</v>
      </c>
      <c r="K45" s="63">
        <v>1.4423076923076924E-2</v>
      </c>
      <c r="L45" s="4"/>
    </row>
    <row r="46" spans="2:13" x14ac:dyDescent="0.3">
      <c r="B46" s="43" t="s">
        <v>42</v>
      </c>
      <c r="C46" s="62">
        <v>3.6363636363636424E-2</v>
      </c>
      <c r="D46" s="62">
        <v>3.4920634920634894E-2</v>
      </c>
      <c r="E46" s="62">
        <v>3.2679738562091505E-2</v>
      </c>
      <c r="F46" s="62">
        <v>3.2402234636871571E-2</v>
      </c>
      <c r="G46" s="62">
        <v>4.0201005025125629E-2</v>
      </c>
      <c r="H46" s="62">
        <v>2.8741328047571766E-2</v>
      </c>
      <c r="I46" s="62">
        <v>3.1712473572938694E-2</v>
      </c>
      <c r="J46" s="62">
        <v>3.1991744066047413E-2</v>
      </c>
      <c r="K46" s="62">
        <v>1.6427104722792549E-2</v>
      </c>
      <c r="L46" s="3"/>
    </row>
    <row r="47" spans="2:13" x14ac:dyDescent="0.3">
      <c r="B47" s="43" t="s">
        <v>43</v>
      </c>
      <c r="C47" s="62">
        <v>5.7747834456207342E-3</v>
      </c>
      <c r="D47" s="62">
        <v>5.7416267942583185E-3</v>
      </c>
      <c r="E47" s="62">
        <v>8.4348641049671168E-3</v>
      </c>
      <c r="F47" s="62">
        <v>4.8875855327468231E-3</v>
      </c>
      <c r="G47" s="62">
        <v>4.8732943469785581E-3</v>
      </c>
      <c r="H47" s="62">
        <v>3.9331366764994245E-3</v>
      </c>
      <c r="I47" s="62">
        <v>4.8402710551790898E-3</v>
      </c>
      <c r="J47" s="62">
        <v>2.0060180541625161E-3</v>
      </c>
      <c r="K47" s="62">
        <v>6.7178502879078963E-3</v>
      </c>
      <c r="L47" s="3"/>
    </row>
    <row r="48" spans="2:13" x14ac:dyDescent="0.3">
      <c r="B48" s="43" t="s">
        <v>44</v>
      </c>
      <c r="C48" s="62">
        <v>4.73469387755103E-2</v>
      </c>
      <c r="D48" s="62">
        <v>4.4575273338940263E-2</v>
      </c>
      <c r="E48" s="62">
        <v>6.1779242174629323E-2</v>
      </c>
      <c r="F48" s="62">
        <v>5.2409129332206282E-2</v>
      </c>
      <c r="G48" s="62">
        <v>5.2852348993288563E-2</v>
      </c>
      <c r="H48" s="62">
        <v>6.4696485623003258E-2</v>
      </c>
      <c r="I48" s="62">
        <v>3.9830508474576296E-2</v>
      </c>
      <c r="J48" s="62">
        <v>6.8219633943427643E-2</v>
      </c>
      <c r="K48" s="62">
        <v>5.213675213675209E-2</v>
      </c>
      <c r="L48" s="3"/>
    </row>
    <row r="49" spans="2:12" x14ac:dyDescent="0.3">
      <c r="B49" s="43" t="s">
        <v>45</v>
      </c>
      <c r="C49" s="62">
        <v>9.6359743040684304E-3</v>
      </c>
      <c r="D49" s="62">
        <v>4.2598509052182267E-3</v>
      </c>
      <c r="E49" s="64">
        <v>0</v>
      </c>
      <c r="F49" s="64">
        <v>0</v>
      </c>
      <c r="G49" s="62">
        <v>6.3424947145878287E-3</v>
      </c>
      <c r="H49" s="62">
        <v>1.3785790031813332E-2</v>
      </c>
      <c r="I49" s="62">
        <v>6.6592674805772316E-3</v>
      </c>
      <c r="J49" s="62">
        <v>3.2017075773745694E-3</v>
      </c>
      <c r="K49" s="62">
        <v>3.2017075773745694E-3</v>
      </c>
      <c r="L49" s="3"/>
    </row>
    <row r="50" spans="2:12" x14ac:dyDescent="0.3">
      <c r="B50" s="44" t="s">
        <v>46</v>
      </c>
      <c r="C50" s="63">
        <v>2.8201219512195255E-2</v>
      </c>
      <c r="D50" s="63">
        <v>4.3678160919540146E-2</v>
      </c>
      <c r="E50" s="63">
        <v>2.8731045490822095E-2</v>
      </c>
      <c r="F50" s="63">
        <v>5.3446940356312984E-2</v>
      </c>
      <c r="G50" s="63">
        <v>4.8238897396631022E-2</v>
      </c>
      <c r="H50" s="63">
        <v>4.9763033175355541E-2</v>
      </c>
      <c r="I50" s="63">
        <v>4.0435458786936371E-2</v>
      </c>
      <c r="J50" s="63">
        <v>5.7010785824344969E-2</v>
      </c>
      <c r="K50" s="63">
        <v>4.2668735453840187E-2</v>
      </c>
      <c r="L50" s="4"/>
    </row>
    <row r="51" spans="2:12" ht="15.6" x14ac:dyDescent="0.3">
      <c r="B51" s="59" t="s">
        <v>47</v>
      </c>
      <c r="C51" s="63">
        <v>7.6775431861803951E-3</v>
      </c>
      <c r="D51" s="63">
        <v>2.678571428571403E-3</v>
      </c>
      <c r="E51" s="63">
        <v>4.329004329004329E-3</v>
      </c>
      <c r="F51" s="63">
        <v>9.4664371772805022E-3</v>
      </c>
      <c r="G51" s="63">
        <v>9.1157702825883603E-4</v>
      </c>
      <c r="H51" s="63">
        <v>9.0909090909090905E-3</v>
      </c>
      <c r="I51" s="63">
        <v>-6.4043915827996598E-3</v>
      </c>
      <c r="J51" s="63">
        <v>8.5251491901115544E-4</v>
      </c>
      <c r="K51" s="63">
        <v>-4.269854824935952E-3</v>
      </c>
      <c r="L51" s="4"/>
    </row>
    <row r="52" spans="2:12" x14ac:dyDescent="0.3">
      <c r="B52" s="43" t="s">
        <v>48</v>
      </c>
      <c r="C52" s="62">
        <v>7.3831009023789286E-3</v>
      </c>
      <c r="D52" s="62">
        <v>5.1282051282050796E-3</v>
      </c>
      <c r="E52" s="62">
        <v>4.2808219178082189E-3</v>
      </c>
      <c r="F52" s="62">
        <v>8.4889643463497456E-3</v>
      </c>
      <c r="G52" s="62">
        <v>6.1782877316858154E-3</v>
      </c>
      <c r="H52" s="62">
        <v>7.8947368421053137E-3</v>
      </c>
      <c r="I52" s="62">
        <v>9.2592592592593316E-3</v>
      </c>
      <c r="J52" s="62">
        <v>7.6271186440678446E-3</v>
      </c>
      <c r="K52" s="62">
        <v>4.2771599657827203E-3</v>
      </c>
      <c r="L52" s="3"/>
    </row>
    <row r="53" spans="2:12" x14ac:dyDescent="0.3">
      <c r="B53" s="43" t="s">
        <v>49</v>
      </c>
      <c r="C53" s="62">
        <v>1.0825439783491165E-2</v>
      </c>
      <c r="D53" s="62">
        <v>-6.2305295950155172E-3</v>
      </c>
      <c r="E53" s="62">
        <v>1.9607843137255179E-3</v>
      </c>
      <c r="F53" s="62">
        <v>1.6699410609037357E-2</v>
      </c>
      <c r="G53" s="62">
        <v>-1.1976047904191645E-2</v>
      </c>
      <c r="H53" s="62">
        <v>1.6094420600858368E-2</v>
      </c>
      <c r="I53" s="62">
        <v>-2.5252525252525252E-2</v>
      </c>
      <c r="J53" s="62">
        <v>-2.3663453111305775E-2</v>
      </c>
      <c r="K53" s="62">
        <v>-3.9115646258503355E-2</v>
      </c>
      <c r="L53" s="3"/>
    </row>
    <row r="54" spans="2:12" ht="15.6" x14ac:dyDescent="0.3">
      <c r="B54" s="59" t="s">
        <v>66</v>
      </c>
      <c r="C54" s="63">
        <v>4.2715484363081577E-2</v>
      </c>
      <c r="D54" s="63">
        <v>4.0355125100887811E-2</v>
      </c>
      <c r="E54" s="63">
        <v>3.6764705882352942E-2</v>
      </c>
      <c r="F54" s="63">
        <v>4.4035228182546036E-2</v>
      </c>
      <c r="G54" s="63">
        <v>3.8740920096852163E-2</v>
      </c>
      <c r="H54" s="63">
        <v>3.8034865293185394E-2</v>
      </c>
      <c r="I54" s="63">
        <v>3.8554216867469973E-2</v>
      </c>
      <c r="J54" s="63">
        <v>3.8866396761133695E-2</v>
      </c>
      <c r="K54" s="63">
        <v>4.2677824267782376E-2</v>
      </c>
      <c r="L54" s="4"/>
    </row>
    <row r="55" spans="2:12" x14ac:dyDescent="0.3">
      <c r="B55" s="43" t="s">
        <v>50</v>
      </c>
      <c r="C55" s="62">
        <v>5.4397098821396964E-3</v>
      </c>
      <c r="D55" s="62">
        <v>-8.8967971530249101E-3</v>
      </c>
      <c r="E55" s="62">
        <v>-2.0351526364477231E-2</v>
      </c>
      <c r="F55" s="62">
        <v>-6.4161319890008129E-3</v>
      </c>
      <c r="G55" s="62">
        <v>-6.4220183486238796E-3</v>
      </c>
      <c r="H55" s="62">
        <v>-2.0776874435410996E-2</v>
      </c>
      <c r="I55" s="62">
        <v>-6.5237651444548265E-3</v>
      </c>
      <c r="J55" s="62">
        <v>-1.0280373831775647E-2</v>
      </c>
      <c r="K55" s="62">
        <v>-2.7051397655546562E-3</v>
      </c>
      <c r="L55" s="3"/>
    </row>
    <row r="56" spans="2:12" x14ac:dyDescent="0.3">
      <c r="B56" s="43" t="s">
        <v>51</v>
      </c>
      <c r="C56" s="62">
        <v>4.4688644688644648E-2</v>
      </c>
      <c r="D56" s="62">
        <v>3.7896365042536559E-2</v>
      </c>
      <c r="E56" s="62">
        <v>3.7750385208012147E-2</v>
      </c>
      <c r="F56" s="62">
        <v>4.1793313069908813E-2</v>
      </c>
      <c r="G56" s="62">
        <v>3.7008481110254524E-2</v>
      </c>
      <c r="H56" s="62">
        <v>4.35762584522916E-2</v>
      </c>
      <c r="I56" s="62">
        <v>3.834355828220859E-2</v>
      </c>
      <c r="J56" s="62">
        <v>4.0971168437025619E-2</v>
      </c>
      <c r="K56" s="62">
        <v>3.1100478468899566E-2</v>
      </c>
      <c r="L56" s="3"/>
    </row>
    <row r="57" spans="2:12" x14ac:dyDescent="0.3">
      <c r="B57" s="43" t="s">
        <v>52</v>
      </c>
      <c r="C57" s="62">
        <v>5.2461662631154156E-2</v>
      </c>
      <c r="D57" s="62">
        <v>5.2461662631154156E-2</v>
      </c>
      <c r="E57" s="62">
        <v>5.2461662631154156E-2</v>
      </c>
      <c r="F57" s="62">
        <v>5.2461662631154156E-2</v>
      </c>
      <c r="G57" s="62">
        <v>5.2461662631154156E-2</v>
      </c>
      <c r="H57" s="62">
        <v>5.2461662631154156E-2</v>
      </c>
      <c r="I57" s="62">
        <v>5.2461662631154156E-2</v>
      </c>
      <c r="J57" s="62">
        <v>5.2461662631154156E-2</v>
      </c>
      <c r="K57" s="62">
        <v>5.2461662631154156E-2</v>
      </c>
      <c r="L57" s="3"/>
    </row>
    <row r="58" spans="2:12" x14ac:dyDescent="0.3">
      <c r="B58" s="43" t="s">
        <v>53</v>
      </c>
      <c r="C58" s="62">
        <v>9.0824837812789591E-2</v>
      </c>
      <c r="D58" s="62">
        <v>6.9271758436945038E-2</v>
      </c>
      <c r="E58" s="62">
        <v>6.0197663971248906E-2</v>
      </c>
      <c r="F58" s="62">
        <v>0.10707964601769906</v>
      </c>
      <c r="G58" s="62">
        <v>8.0789946140035901E-2</v>
      </c>
      <c r="H58" s="62">
        <v>7.0707070707070593E-2</v>
      </c>
      <c r="I58" s="62">
        <v>8.6917562724014366E-2</v>
      </c>
      <c r="J58" s="62">
        <v>8.0108010801080168E-2</v>
      </c>
      <c r="K58" s="62">
        <v>9.502664298401424E-2</v>
      </c>
      <c r="L58" s="3"/>
    </row>
  </sheetData>
  <mergeCells count="1">
    <mergeCell ref="C1:K1"/>
  </mergeCell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Home</vt:lpstr>
      <vt:lpstr>Model Workings</vt:lpstr>
      <vt:lpstr>Model Prices</vt:lpstr>
      <vt:lpstr>Prov</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Darian</dc:creator>
  <cp:lastModifiedBy>Malilimalo Phaswana</cp:lastModifiedBy>
  <cp:lastPrinted>2018-05-14T06:34:34Z</cp:lastPrinted>
  <dcterms:created xsi:type="dcterms:W3CDTF">2018-04-17T22:45:43Z</dcterms:created>
  <dcterms:modified xsi:type="dcterms:W3CDTF">2021-09-21T05:20:00Z</dcterms:modified>
</cp:coreProperties>
</file>